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filterPrivacy="1"/>
  <xr:revisionPtr revIDLastSave="0" documentId="13_ncr:1_{7FB69CDF-1969-45BD-AA1D-0DFDFA02033E}" xr6:coauthVersionLast="45" xr6:coauthVersionMax="45" xr10:uidLastSave="{00000000-0000-0000-0000-000000000000}"/>
  <bookViews>
    <workbookView xWindow="-120" yWindow="-120" windowWidth="29040" windowHeight="15840" tabRatio="696" activeTab="4" xr2:uid="{00000000-000D-0000-FFFF-FFFF00000000}"/>
  </bookViews>
  <sheets>
    <sheet name="S3585V6-Teorik İspat" sheetId="9" r:id="rId1"/>
    <sheet name="İç Balistik Teori" sheetId="15" r:id="rId2"/>
    <sheet name="Açısal Hız Değişimi" sheetId="17" r:id="rId3"/>
    <sheet name="M56A3 Statik Kararlılık Faktörü" sheetId="5" r:id="rId4"/>
    <sheet name="Setlere Etkiyen Tork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7" l="1"/>
  <c r="E2" i="5"/>
  <c r="D4" i="5"/>
  <c r="E38" i="17"/>
  <c r="E39" i="17"/>
  <c r="D38" i="17"/>
  <c r="D39" i="17"/>
  <c r="H71" i="15" l="1"/>
  <c r="H69" i="15"/>
  <c r="H70" i="15"/>
  <c r="H68" i="15"/>
  <c r="J71" i="15"/>
  <c r="J69" i="15"/>
  <c r="J70" i="15"/>
  <c r="J68" i="15"/>
  <c r="I69" i="15"/>
  <c r="I70" i="15"/>
  <c r="I71" i="15"/>
  <c r="I68" i="15"/>
  <c r="G69" i="15"/>
  <c r="G70" i="15"/>
  <c r="G71" i="15"/>
  <c r="G68" i="15"/>
  <c r="F68" i="15"/>
  <c r="E68" i="15"/>
  <c r="D68" i="15"/>
  <c r="L33" i="15"/>
  <c r="L35" i="15"/>
  <c r="C69" i="15"/>
  <c r="D69" i="15" s="1"/>
  <c r="C70" i="15"/>
  <c r="F70" i="15" s="1"/>
  <c r="C71" i="15"/>
  <c r="F71" i="15" s="1"/>
  <c r="C68" i="15"/>
  <c r="E70" i="15" l="1"/>
  <c r="E69" i="15"/>
  <c r="E71" i="15"/>
  <c r="F69" i="15"/>
  <c r="D70" i="15"/>
  <c r="D71" i="15"/>
  <c r="K41" i="15"/>
  <c r="N41" i="15"/>
  <c r="B3" i="9" l="1"/>
  <c r="AD63" i="15"/>
  <c r="AD58" i="15"/>
  <c r="AD59" i="15"/>
  <c r="AD60" i="15"/>
  <c r="AD61" i="15"/>
  <c r="AD62" i="15"/>
  <c r="AD28" i="15"/>
  <c r="AD29" i="15"/>
  <c r="AD30" i="15"/>
  <c r="AD31" i="15"/>
  <c r="AD32" i="15"/>
  <c r="AD33" i="15"/>
  <c r="AD34" i="15"/>
  <c r="AD35" i="15"/>
  <c r="AD36" i="15"/>
  <c r="AD37" i="15"/>
  <c r="AD38" i="15"/>
  <c r="AD39" i="15"/>
  <c r="AD40" i="15"/>
  <c r="AD41" i="15"/>
  <c r="AD42" i="15"/>
  <c r="AD43" i="15"/>
  <c r="AD44" i="15"/>
  <c r="AD45" i="15"/>
  <c r="AD46" i="15"/>
  <c r="AD47" i="15"/>
  <c r="AD48" i="15"/>
  <c r="AD49" i="15"/>
  <c r="AD50" i="15"/>
  <c r="AD51" i="15"/>
  <c r="AD52" i="15"/>
  <c r="AD53" i="15"/>
  <c r="AD54" i="15"/>
  <c r="AD55" i="15"/>
  <c r="AD56" i="15"/>
  <c r="AD57" i="15"/>
  <c r="AD27" i="15"/>
  <c r="AD26" i="15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24" i="15"/>
  <c r="L25" i="15"/>
  <c r="L26" i="15"/>
  <c r="L27" i="15"/>
  <c r="L28" i="15"/>
  <c r="L29" i="15"/>
  <c r="L30" i="15"/>
  <c r="L31" i="15"/>
  <c r="L32" i="15"/>
  <c r="L34" i="15"/>
  <c r="L36" i="15"/>
  <c r="L37" i="15"/>
  <c r="L38" i="15"/>
  <c r="L39" i="15"/>
  <c r="L40" i="15"/>
  <c r="P4" i="7" l="1"/>
  <c r="E40" i="9" l="1"/>
  <c r="E3" i="9" l="1"/>
  <c r="I3" i="9" s="1"/>
  <c r="E37" i="9"/>
  <c r="I37" i="9" s="1"/>
  <c r="J37" i="9" s="1"/>
  <c r="H36" i="9"/>
  <c r="F39" i="9"/>
  <c r="G39" i="9" s="1"/>
  <c r="E39" i="9"/>
  <c r="I39" i="9" s="1"/>
  <c r="J39" i="9" s="1"/>
  <c r="F36" i="9"/>
  <c r="G36" i="9" s="1"/>
  <c r="E36" i="9"/>
  <c r="I36" i="9" s="1"/>
  <c r="J36" i="9" s="1"/>
  <c r="H38" i="9"/>
  <c r="H39" i="9"/>
  <c r="I40" i="9"/>
  <c r="J40" i="9" s="1"/>
  <c r="F38" i="9"/>
  <c r="G38" i="9" s="1"/>
  <c r="H35" i="9"/>
  <c r="E38" i="9"/>
  <c r="I38" i="9" s="1"/>
  <c r="J38" i="9" s="1"/>
  <c r="F35" i="9"/>
  <c r="G35" i="9" s="1"/>
  <c r="H37" i="9"/>
  <c r="E35" i="9"/>
  <c r="I35" i="9" s="1"/>
  <c r="J35" i="9" s="1"/>
  <c r="F37" i="9"/>
  <c r="G37" i="9" s="1"/>
  <c r="H40" i="9"/>
  <c r="F40" i="9"/>
  <c r="G40" i="9" s="1"/>
  <c r="J3" i="9" l="1"/>
  <c r="F2" i="17" l="1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D25" i="17" l="1"/>
  <c r="E25" i="17"/>
  <c r="D7" i="17"/>
  <c r="E7" i="17"/>
  <c r="D9" i="17"/>
  <c r="E9" i="17"/>
  <c r="D23" i="17"/>
  <c r="E23" i="17"/>
  <c r="E30" i="17"/>
  <c r="D30" i="17"/>
  <c r="E22" i="17"/>
  <c r="D22" i="17"/>
  <c r="E14" i="17"/>
  <c r="D14" i="17"/>
  <c r="D6" i="17"/>
  <c r="E6" i="17"/>
  <c r="D16" i="17"/>
  <c r="E16" i="17"/>
  <c r="E37" i="17"/>
  <c r="D37" i="17"/>
  <c r="E13" i="17"/>
  <c r="D13" i="17"/>
  <c r="E5" i="17"/>
  <c r="D5" i="17"/>
  <c r="D33" i="17"/>
  <c r="E33" i="17"/>
  <c r="D8" i="17"/>
  <c r="E8" i="17"/>
  <c r="E29" i="17"/>
  <c r="D29" i="17"/>
  <c r="D28" i="17"/>
  <c r="E28" i="17"/>
  <c r="E20" i="17"/>
  <c r="D20" i="17"/>
  <c r="E12" i="17"/>
  <c r="D12" i="17"/>
  <c r="E4" i="17"/>
  <c r="D4" i="17"/>
  <c r="D32" i="17"/>
  <c r="E32" i="17"/>
  <c r="D31" i="17"/>
  <c r="E31" i="17"/>
  <c r="E21" i="17"/>
  <c r="D21" i="17"/>
  <c r="E35" i="17"/>
  <c r="D35" i="17"/>
  <c r="D19" i="17"/>
  <c r="E19" i="17"/>
  <c r="E11" i="17"/>
  <c r="D11" i="17"/>
  <c r="E3" i="17"/>
  <c r="D3" i="17"/>
  <c r="D17" i="17"/>
  <c r="E17" i="17"/>
  <c r="D24" i="17"/>
  <c r="E24" i="17"/>
  <c r="D15" i="17"/>
  <c r="E15" i="17"/>
  <c r="E36" i="17"/>
  <c r="D36" i="17"/>
  <c r="D27" i="17"/>
  <c r="E27" i="17"/>
  <c r="D34" i="17"/>
  <c r="E34" i="17"/>
  <c r="D26" i="17"/>
  <c r="E26" i="17"/>
  <c r="D18" i="17"/>
  <c r="E18" i="17"/>
  <c r="D10" i="17"/>
  <c r="E10" i="17"/>
  <c r="D2" i="17"/>
  <c r="E2" i="17"/>
  <c r="L5" i="15" l="1"/>
  <c r="E9" i="15" l="1"/>
  <c r="E10" i="15" s="1"/>
  <c r="E11" i="15" s="1"/>
  <c r="A29" i="15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E12" i="15" l="1"/>
  <c r="A14" i="15" s="1"/>
  <c r="F14" i="15" l="1"/>
  <c r="E21" i="15" s="1"/>
  <c r="E22" i="15" s="1"/>
  <c r="E14" i="15"/>
  <c r="E20" i="15" s="1"/>
  <c r="C14" i="15"/>
  <c r="E18" i="15" s="1"/>
  <c r="E19" i="15" s="1"/>
  <c r="B14" i="15"/>
  <c r="E15" i="15" s="1"/>
  <c r="E16" i="15" s="1"/>
  <c r="K32" i="15" s="1"/>
  <c r="D14" i="15"/>
  <c r="E17" i="15" s="1"/>
  <c r="N8" i="15" l="1"/>
  <c r="N16" i="15"/>
  <c r="N24" i="15"/>
  <c r="N32" i="15"/>
  <c r="N40" i="15"/>
  <c r="N26" i="15"/>
  <c r="N11" i="15"/>
  <c r="N27" i="15"/>
  <c r="N20" i="15"/>
  <c r="N36" i="15"/>
  <c r="N21" i="15"/>
  <c r="N38" i="15"/>
  <c r="N9" i="15"/>
  <c r="N17" i="15"/>
  <c r="N25" i="15"/>
  <c r="N33" i="15"/>
  <c r="N34" i="15"/>
  <c r="N35" i="15"/>
  <c r="N37" i="15"/>
  <c r="N30" i="15"/>
  <c r="N10" i="15"/>
  <c r="N18" i="15"/>
  <c r="N19" i="15"/>
  <c r="N12" i="15"/>
  <c r="N28" i="15"/>
  <c r="N13" i="15"/>
  <c r="N22" i="15"/>
  <c r="N6" i="15"/>
  <c r="N7" i="15"/>
  <c r="N15" i="15"/>
  <c r="N23" i="15"/>
  <c r="N31" i="15"/>
  <c r="N39" i="15"/>
  <c r="N29" i="15"/>
  <c r="N14" i="15"/>
  <c r="M7" i="15"/>
  <c r="E23" i="15"/>
  <c r="K29" i="15"/>
  <c r="K27" i="15"/>
  <c r="K31" i="15"/>
  <c r="K10" i="15"/>
  <c r="K26" i="15"/>
  <c r="K20" i="15"/>
  <c r="K13" i="15"/>
  <c r="K15" i="15"/>
  <c r="K30" i="15"/>
  <c r="K14" i="15"/>
  <c r="K6" i="15"/>
  <c r="K37" i="15"/>
  <c r="K17" i="15"/>
  <c r="K22" i="15"/>
  <c r="K39" i="15"/>
  <c r="K38" i="15"/>
  <c r="K34" i="15"/>
  <c r="K8" i="15"/>
  <c r="K19" i="15"/>
  <c r="K5" i="15"/>
  <c r="K36" i="15"/>
  <c r="K25" i="15"/>
  <c r="K33" i="15"/>
  <c r="K40" i="15"/>
  <c r="K24" i="15"/>
  <c r="K35" i="15"/>
  <c r="K21" i="15"/>
  <c r="K12" i="15"/>
  <c r="K23" i="15"/>
  <c r="K9" i="15"/>
  <c r="K28" i="15"/>
  <c r="K18" i="15"/>
  <c r="K16" i="15"/>
  <c r="K7" i="15"/>
  <c r="K11" i="15"/>
  <c r="M40" i="15"/>
  <c r="M14" i="15"/>
  <c r="M10" i="15"/>
  <c r="M21" i="15"/>
  <c r="M30" i="15"/>
  <c r="M16" i="15"/>
  <c r="M25" i="15"/>
  <c r="M37" i="15"/>
  <c r="M32" i="15"/>
  <c r="M18" i="15"/>
  <c r="N5" i="15"/>
  <c r="M39" i="15"/>
  <c r="M13" i="15"/>
  <c r="M36" i="15"/>
  <c r="M20" i="15"/>
  <c r="M6" i="15"/>
  <c r="M8" i="15"/>
  <c r="M23" i="15"/>
  <c r="M35" i="15"/>
  <c r="M31" i="15"/>
  <c r="M38" i="15"/>
  <c r="M34" i="15"/>
  <c r="M11" i="15"/>
  <c r="M19" i="15"/>
  <c r="M28" i="15"/>
  <c r="M17" i="15"/>
  <c r="M9" i="15"/>
  <c r="M5" i="15"/>
  <c r="M27" i="15"/>
  <c r="M12" i="15"/>
  <c r="M24" i="15"/>
  <c r="M15" i="15"/>
  <c r="M29" i="15"/>
  <c r="M26" i="15"/>
  <c r="M22" i="15"/>
  <c r="M33" i="15"/>
  <c r="C25" i="15" l="1"/>
  <c r="M41" i="15" s="1"/>
  <c r="E25" i="15"/>
  <c r="A25" i="15"/>
  <c r="L41" i="15" s="1"/>
  <c r="E4" i="9"/>
  <c r="I4" i="9" s="1"/>
  <c r="E12" i="9"/>
  <c r="I12" i="9" s="1"/>
  <c r="E20" i="9"/>
  <c r="I20" i="9" s="1"/>
  <c r="E28" i="9"/>
  <c r="I28" i="9" s="1"/>
  <c r="H16" i="9"/>
  <c r="H24" i="9"/>
  <c r="H32" i="9"/>
  <c r="H3" i="9"/>
  <c r="E11" i="9"/>
  <c r="I11" i="9" s="1"/>
  <c r="H8" i="9"/>
  <c r="E5" i="9"/>
  <c r="I5" i="9" s="1"/>
  <c r="E13" i="9"/>
  <c r="I13" i="9" s="1"/>
  <c r="E21" i="9"/>
  <c r="I21" i="9" s="1"/>
  <c r="E29" i="9"/>
  <c r="I29" i="9" s="1"/>
  <c r="H9" i="9"/>
  <c r="H17" i="9"/>
  <c r="H25" i="9"/>
  <c r="H33" i="9"/>
  <c r="H12" i="9"/>
  <c r="H5" i="9"/>
  <c r="H29" i="9"/>
  <c r="E26" i="9"/>
  <c r="I26" i="9" s="1"/>
  <c r="H7" i="9"/>
  <c r="E27" i="9"/>
  <c r="I27" i="9" s="1"/>
  <c r="H15" i="9"/>
  <c r="E6" i="9"/>
  <c r="I6" i="9" s="1"/>
  <c r="E14" i="9"/>
  <c r="I14" i="9" s="1"/>
  <c r="E22" i="9"/>
  <c r="I22" i="9" s="1"/>
  <c r="E30" i="9"/>
  <c r="I30" i="9" s="1"/>
  <c r="H10" i="9"/>
  <c r="H18" i="9"/>
  <c r="H26" i="9"/>
  <c r="H34" i="9"/>
  <c r="H28" i="9"/>
  <c r="E17" i="9"/>
  <c r="I17" i="9" s="1"/>
  <c r="H6" i="9"/>
  <c r="E10" i="9"/>
  <c r="I10" i="9" s="1"/>
  <c r="H14" i="9"/>
  <c r="H23" i="9"/>
  <c r="E7" i="9"/>
  <c r="I7" i="9" s="1"/>
  <c r="E15" i="9"/>
  <c r="I15" i="9" s="1"/>
  <c r="E23" i="9"/>
  <c r="I23" i="9" s="1"/>
  <c r="E31" i="9"/>
  <c r="I31" i="9" s="1"/>
  <c r="H11" i="9"/>
  <c r="H19" i="9"/>
  <c r="H27" i="9"/>
  <c r="H4" i="9"/>
  <c r="E33" i="9"/>
  <c r="I33" i="9" s="1"/>
  <c r="H13" i="9"/>
  <c r="E34" i="9"/>
  <c r="I34" i="9" s="1"/>
  <c r="H22" i="9"/>
  <c r="H31" i="9"/>
  <c r="E8" i="9"/>
  <c r="I8" i="9" s="1"/>
  <c r="E16" i="9"/>
  <c r="I16" i="9" s="1"/>
  <c r="E24" i="9"/>
  <c r="I24" i="9" s="1"/>
  <c r="E32" i="9"/>
  <c r="I32" i="9" s="1"/>
  <c r="H20" i="9"/>
  <c r="E9" i="9"/>
  <c r="I9" i="9" s="1"/>
  <c r="E25" i="9"/>
  <c r="I25" i="9" s="1"/>
  <c r="H21" i="9"/>
  <c r="E18" i="9"/>
  <c r="I18" i="9" s="1"/>
  <c r="H30" i="9"/>
  <c r="E19" i="9"/>
  <c r="I19" i="9" s="1"/>
  <c r="F3" i="9"/>
  <c r="G3" i="9" s="1"/>
  <c r="F9" i="9"/>
  <c r="G9" i="9" s="1"/>
  <c r="F17" i="9"/>
  <c r="G17" i="9" s="1"/>
  <c r="F25" i="9"/>
  <c r="G25" i="9" s="1"/>
  <c r="F33" i="9"/>
  <c r="G33" i="9" s="1"/>
  <c r="F10" i="9"/>
  <c r="G10" i="9" s="1"/>
  <c r="F18" i="9"/>
  <c r="G18" i="9" s="1"/>
  <c r="F26" i="9"/>
  <c r="G26" i="9" s="1"/>
  <c r="F4" i="9"/>
  <c r="G4" i="9" s="1"/>
  <c r="F19" i="9"/>
  <c r="G19" i="9" s="1"/>
  <c r="F27" i="9"/>
  <c r="G27" i="9" s="1"/>
  <c r="F5" i="9"/>
  <c r="G5" i="9" s="1"/>
  <c r="F12" i="9"/>
  <c r="G12" i="9" s="1"/>
  <c r="F28" i="9"/>
  <c r="G28" i="9" s="1"/>
  <c r="F22" i="9"/>
  <c r="G22" i="9" s="1"/>
  <c r="F31" i="9"/>
  <c r="G31" i="9" s="1"/>
  <c r="F24" i="9"/>
  <c r="G24" i="9" s="1"/>
  <c r="F11" i="9"/>
  <c r="G11" i="9" s="1"/>
  <c r="F20" i="9"/>
  <c r="G20" i="9" s="1"/>
  <c r="F30" i="9"/>
  <c r="G30" i="9" s="1"/>
  <c r="F7" i="9"/>
  <c r="G7" i="9" s="1"/>
  <c r="F6" i="9"/>
  <c r="G6" i="9" s="1"/>
  <c r="F23" i="9"/>
  <c r="G23" i="9" s="1"/>
  <c r="F16" i="9"/>
  <c r="G16" i="9" s="1"/>
  <c r="F34" i="9"/>
  <c r="G34" i="9" s="1"/>
  <c r="F13" i="9"/>
  <c r="G13" i="9" s="1"/>
  <c r="F21" i="9"/>
  <c r="G21" i="9" s="1"/>
  <c r="F29" i="9"/>
  <c r="G29" i="9" s="1"/>
  <c r="F14" i="9"/>
  <c r="G14" i="9" s="1"/>
  <c r="F15" i="9"/>
  <c r="G15" i="9" s="1"/>
  <c r="F8" i="9"/>
  <c r="G8" i="9" s="1"/>
  <c r="F32" i="9"/>
  <c r="G32" i="9" s="1"/>
  <c r="J2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4" i="9"/>
  <c r="J25" i="9"/>
  <c r="J26" i="9"/>
  <c r="J27" i="9"/>
  <c r="J28" i="9"/>
  <c r="J29" i="9"/>
  <c r="J30" i="9"/>
  <c r="J31" i="9"/>
  <c r="J32" i="9"/>
  <c r="J33" i="9"/>
  <c r="J34" i="9"/>
  <c r="B4" i="7" l="1"/>
  <c r="F4" i="7" s="1"/>
  <c r="B5" i="7"/>
  <c r="F5" i="7" s="1"/>
  <c r="B6" i="7"/>
  <c r="F6" i="7" s="1"/>
  <c r="B7" i="7"/>
  <c r="F7" i="7" s="1"/>
  <c r="B8" i="7"/>
  <c r="F8" i="7" s="1"/>
  <c r="B9" i="7"/>
  <c r="F9" i="7" s="1"/>
  <c r="B10" i="7"/>
  <c r="F10" i="7" s="1"/>
  <c r="B11" i="7"/>
  <c r="F11" i="7" s="1"/>
  <c r="B12" i="7"/>
  <c r="F12" i="7" s="1"/>
  <c r="B13" i="7"/>
  <c r="F13" i="7" s="1"/>
  <c r="B14" i="7"/>
  <c r="F14" i="7" s="1"/>
  <c r="B15" i="7"/>
  <c r="F15" i="7" s="1"/>
  <c r="B16" i="7"/>
  <c r="F16" i="7" s="1"/>
  <c r="B17" i="7"/>
  <c r="F17" i="7" s="1"/>
  <c r="B18" i="7"/>
  <c r="F18" i="7" s="1"/>
  <c r="B19" i="7"/>
  <c r="F19" i="7" s="1"/>
  <c r="B20" i="7"/>
  <c r="F20" i="7" s="1"/>
  <c r="B21" i="7"/>
  <c r="F21" i="7" s="1"/>
  <c r="B22" i="7"/>
  <c r="F22" i="7" s="1"/>
  <c r="B23" i="7"/>
  <c r="F23" i="7" s="1"/>
  <c r="B24" i="7"/>
  <c r="F24" i="7" s="1"/>
  <c r="B25" i="7"/>
  <c r="F25" i="7" s="1"/>
  <c r="B26" i="7"/>
  <c r="F26" i="7" s="1"/>
  <c r="B27" i="7"/>
  <c r="F27" i="7" s="1"/>
  <c r="B28" i="7"/>
  <c r="F28" i="7" s="1"/>
  <c r="B29" i="7"/>
  <c r="F29" i="7" s="1"/>
  <c r="B30" i="7"/>
  <c r="F30" i="7" s="1"/>
  <c r="B31" i="7"/>
  <c r="F31" i="7" s="1"/>
  <c r="B32" i="7"/>
  <c r="F32" i="7" s="1"/>
  <c r="B33" i="7"/>
  <c r="F33" i="7" s="1"/>
  <c r="B34" i="7"/>
  <c r="F34" i="7" s="1"/>
  <c r="B35" i="7"/>
  <c r="F35" i="7" s="1"/>
  <c r="B36" i="7"/>
  <c r="F36" i="7" s="1"/>
  <c r="B37" i="7"/>
  <c r="F37" i="7" s="1"/>
  <c r="B38" i="7"/>
  <c r="F38" i="7" s="1"/>
  <c r="B39" i="7"/>
  <c r="F39" i="7" s="1"/>
  <c r="B40" i="7"/>
  <c r="F40" i="7" s="1"/>
  <c r="B3" i="7"/>
  <c r="F3" i="7" s="1"/>
  <c r="H35" i="7" l="1"/>
  <c r="R35" i="7" s="1"/>
  <c r="G35" i="7"/>
  <c r="H27" i="7"/>
  <c r="G27" i="7"/>
  <c r="H11" i="7"/>
  <c r="G11" i="7"/>
  <c r="G18" i="7"/>
  <c r="H18" i="7"/>
  <c r="R18" i="7" s="1"/>
  <c r="G33" i="7"/>
  <c r="H33" i="7"/>
  <c r="G25" i="7"/>
  <c r="H25" i="7"/>
  <c r="R25" i="7" s="1"/>
  <c r="G17" i="7"/>
  <c r="H17" i="7"/>
  <c r="R17" i="7" s="1"/>
  <c r="H9" i="7"/>
  <c r="R9" i="7" s="1"/>
  <c r="G9" i="7"/>
  <c r="H19" i="7"/>
  <c r="G19" i="7"/>
  <c r="G34" i="7"/>
  <c r="H34" i="7"/>
  <c r="H26" i="7"/>
  <c r="G26" i="7"/>
  <c r="G40" i="7"/>
  <c r="H40" i="7"/>
  <c r="G32" i="7"/>
  <c r="H32" i="7"/>
  <c r="R32" i="7" s="1"/>
  <c r="H24" i="7"/>
  <c r="G24" i="7"/>
  <c r="G16" i="7"/>
  <c r="H16" i="7"/>
  <c r="H8" i="7"/>
  <c r="G8" i="7"/>
  <c r="G10" i="7"/>
  <c r="H10" i="7"/>
  <c r="R10" i="7" s="1"/>
  <c r="H39" i="7"/>
  <c r="G39" i="7"/>
  <c r="G31" i="7"/>
  <c r="H31" i="7"/>
  <c r="H23" i="7"/>
  <c r="G23" i="7"/>
  <c r="G15" i="7"/>
  <c r="H15" i="7"/>
  <c r="R15" i="7" s="1"/>
  <c r="G7" i="7"/>
  <c r="H7" i="7"/>
  <c r="H38" i="7"/>
  <c r="G38" i="7"/>
  <c r="G22" i="7"/>
  <c r="H22" i="7"/>
  <c r="H6" i="7"/>
  <c r="G6" i="7"/>
  <c r="H37" i="7"/>
  <c r="G37" i="7"/>
  <c r="H29" i="7"/>
  <c r="G29" i="7"/>
  <c r="H21" i="7"/>
  <c r="R21" i="7" s="1"/>
  <c r="G21" i="7"/>
  <c r="G13" i="7"/>
  <c r="H13" i="7"/>
  <c r="R13" i="7" s="1"/>
  <c r="H5" i="7"/>
  <c r="G5" i="7"/>
  <c r="H30" i="7"/>
  <c r="G30" i="7"/>
  <c r="G14" i="7"/>
  <c r="H14" i="7"/>
  <c r="G36" i="7"/>
  <c r="H36" i="7"/>
  <c r="R36" i="7" s="1"/>
  <c r="H28" i="7"/>
  <c r="G28" i="7"/>
  <c r="H20" i="7"/>
  <c r="G20" i="7"/>
  <c r="H12" i="7"/>
  <c r="R12" i="7" s="1"/>
  <c r="G12" i="7"/>
  <c r="G4" i="7"/>
  <c r="H4" i="7"/>
  <c r="R4" i="7" s="1"/>
  <c r="Q23" i="7"/>
  <c r="Q21" i="7"/>
  <c r="Q8" i="7"/>
  <c r="Q3" i="7"/>
  <c r="Q19" i="7"/>
  <c r="Q20" i="7"/>
  <c r="Q27" i="7"/>
  <c r="Q16" i="7"/>
  <c r="Q4" i="7"/>
  <c r="H3" i="7"/>
  <c r="R3" i="7" s="1"/>
  <c r="G3" i="7"/>
  <c r="S4" i="7" l="1"/>
  <c r="Q18" i="7"/>
  <c r="R23" i="7"/>
  <c r="Q17" i="7"/>
  <c r="Q31" i="7"/>
  <c r="R31" i="7"/>
  <c r="R16" i="7"/>
  <c r="R5" i="7"/>
  <c r="Q24" i="7"/>
  <c r="R34" i="7"/>
  <c r="Q5" i="7"/>
  <c r="Q30" i="7"/>
  <c r="R8" i="7"/>
  <c r="R19" i="7"/>
  <c r="R27" i="7"/>
  <c r="Q12" i="7"/>
  <c r="Q15" i="7"/>
  <c r="R11" i="7"/>
  <c r="Q32" i="7"/>
  <c r="Q10" i="7"/>
  <c r="Q11" i="7"/>
  <c r="Q36" i="7"/>
  <c r="Q13" i="7"/>
  <c r="Q25" i="7"/>
  <c r="Q38" i="7"/>
  <c r="Q14" i="7"/>
  <c r="R30" i="7"/>
  <c r="Q28" i="7"/>
  <c r="Q22" i="7"/>
  <c r="Q39" i="7"/>
  <c r="Q37" i="7"/>
  <c r="R28" i="7"/>
  <c r="R37" i="7"/>
  <c r="R39" i="7"/>
  <c r="R24" i="7"/>
  <c r="Q29" i="7"/>
  <c r="Q9" i="7"/>
  <c r="R33" i="7"/>
  <c r="R14" i="7"/>
  <c r="Q40" i="7"/>
  <c r="R38" i="7"/>
  <c r="Q26" i="7"/>
  <c r="R22" i="7"/>
  <c r="R40" i="7"/>
  <c r="R26" i="7"/>
  <c r="R20" i="7"/>
  <c r="R29" i="7"/>
  <c r="Q33" i="7"/>
  <c r="Q35" i="7"/>
  <c r="Q6" i="7"/>
  <c r="R6" i="7"/>
  <c r="R7" i="7"/>
  <c r="Q34" i="7"/>
  <c r="Q7" i="7"/>
  <c r="S3" i="7"/>
  <c r="S8" i="7"/>
  <c r="S10" i="7"/>
  <c r="S15" i="7"/>
  <c r="S27" i="7"/>
  <c r="S39" i="7"/>
  <c r="S30" i="7"/>
  <c r="S6" i="7"/>
  <c r="S29" i="7"/>
  <c r="S17" i="7"/>
  <c r="S5" i="7"/>
  <c r="S23" i="7"/>
  <c r="S34" i="7"/>
  <c r="S22" i="7"/>
  <c r="S33" i="7"/>
  <c r="S21" i="7"/>
  <c r="S9" i="7"/>
  <c r="S35" i="7"/>
  <c r="S11" i="7"/>
  <c r="S32" i="7"/>
  <c r="S20" i="7"/>
  <c r="S31" i="7"/>
  <c r="S19" i="7"/>
  <c r="S7" i="7"/>
  <c r="S18" i="7"/>
  <c r="S40" i="7"/>
  <c r="S28" i="7"/>
  <c r="S16" i="7"/>
  <c r="S38" i="7"/>
  <c r="S26" i="7"/>
  <c r="S14" i="7"/>
  <c r="S37" i="7"/>
  <c r="S25" i="7"/>
  <c r="S13" i="7"/>
  <c r="S36" i="7"/>
  <c r="S24" i="7"/>
  <c r="S12" i="7"/>
  <c r="B5" i="5" l="1"/>
</calcChain>
</file>

<file path=xl/sharedStrings.xml><?xml version="1.0" encoding="utf-8"?>
<sst xmlns="http://schemas.openxmlformats.org/spreadsheetml/2006/main" count="155" uniqueCount="98">
  <si>
    <t>-</t>
  </si>
  <si>
    <t>FORMÜLASYON</t>
  </si>
  <si>
    <t>Ix (kgm²)</t>
  </si>
  <si>
    <t>Iy (kgm²)</t>
  </si>
  <si>
    <t>Sref (mermi referans alanı-m²)</t>
  </si>
  <si>
    <t>D (mermi referans çapı, m)</t>
  </si>
  <si>
    <t>V (mermi namlu çıkış hızı -m/s)</t>
  </si>
  <si>
    <t>Com (aşırı dönü moment katsayısı)</t>
  </si>
  <si>
    <t>Sabitler</t>
  </si>
  <si>
    <t>alfa (derece)</t>
  </si>
  <si>
    <t>n (caliber per turn (1/rad)</t>
  </si>
  <si>
    <t>N 
(radyan/saniye)</t>
  </si>
  <si>
    <t>Sg Comparative Evaluation of The 20 mm Developmental Ammunition- Exterior Ballistics</t>
  </si>
  <si>
    <t>N (devir/dakika)</t>
  </si>
  <si>
    <t>Çekirdek Hızı (m/s)</t>
  </si>
  <si>
    <t>Zaman (ms)</t>
  </si>
  <si>
    <t>Mermi Dönme Hızı (N)</t>
  </si>
  <si>
    <t>İBT HESAPLAMALAR</t>
  </si>
  <si>
    <t>SABİTLER</t>
  </si>
  <si>
    <t>TORK (Nm)</t>
  </si>
  <si>
    <t>Basınç (Pa)</t>
  </si>
  <si>
    <t>AÇISAL HIZ (RAD/S)</t>
  </si>
  <si>
    <t>AÇISAL İVME (RAD/S²)</t>
  </si>
  <si>
    <t>Çekirdek İvmesi (m/s²)</t>
  </si>
  <si>
    <t>x [mm]</t>
  </si>
  <si>
    <t>y [mm]</t>
  </si>
  <si>
    <t>X [mm]</t>
  </si>
  <si>
    <t>V [m/s]</t>
  </si>
  <si>
    <t>N [devir/dk]</t>
  </si>
  <si>
    <t>n</t>
  </si>
  <si>
    <t>Σ(n)</t>
  </si>
  <si>
    <t>θ(n)</t>
  </si>
  <si>
    <t>ϕ(n)</t>
  </si>
  <si>
    <t>π(n)</t>
  </si>
  <si>
    <t>T(n)</t>
  </si>
  <si>
    <t>λ</t>
  </si>
  <si>
    <t>𝜓(𝜆)</t>
  </si>
  <si>
    <t>𝜙(𝜆)</t>
  </si>
  <si>
    <t>𝛿(𝜆)</t>
  </si>
  <si>
    <t>Mermi Ağırlığı [gram]</t>
  </si>
  <si>
    <t>Barut Ağırlığı [gram]</t>
  </si>
  <si>
    <t>Mermi Namlu Çıkış Hızı [m/s]</t>
  </si>
  <si>
    <t>Barut Maksimum Basıncı [Mpa]</t>
  </si>
  <si>
    <t>Namlu Boyu [mm]</t>
  </si>
  <si>
    <t>GİRDİLER</t>
  </si>
  <si>
    <t>ÇIKTILAR</t>
  </si>
  <si>
    <t>Namlu Çapı [mm]</t>
  </si>
  <si>
    <t>Namlu Referans Alanı [m²]</t>
  </si>
  <si>
    <t>Namlu İç Basıncı (P0) [Pa]</t>
  </si>
  <si>
    <t>Namlu İç Basıncı (P0) [MPa]</t>
  </si>
  <si>
    <t>Pizemetrik Verim (n)</t>
  </si>
  <si>
    <t>Maksimum Basınçdaki Mermi Hızı [m/s]</t>
  </si>
  <si>
    <t>Maksimum Basınçta Merminin Aldığı Yol [mm]</t>
  </si>
  <si>
    <t>Maksimum Basınçta Merminin Aldığı Yol [m]</t>
  </si>
  <si>
    <t>Maksimum Basınca Gelene kadar Geçen Süre [s]</t>
  </si>
  <si>
    <t>Maksimum Basınca Gelene kadar Geçen Süre [ms]</t>
  </si>
  <si>
    <t>Namlu Ağzı Basıncı [MPa]</t>
  </si>
  <si>
    <t>Merminin Namlu İçinde Geçirdiği Süre [s]</t>
  </si>
  <si>
    <t>Merminin Namlu İçinde Geçirdiği Süre [ms]</t>
  </si>
  <si>
    <t>λ (Namlu Çıkışı)</t>
  </si>
  <si>
    <t>HEYDENREICH BALİSTİK FAKTÖRLERİ</t>
  </si>
  <si>
    <t xml:space="preserve"> BALİSTİK FAKTÖRLER</t>
  </si>
  <si>
    <t>SONUÇLAR</t>
  </si>
  <si>
    <t>P [Mpa]</t>
  </si>
  <si>
    <t>t [ms]</t>
  </si>
  <si>
    <t>NAMLU SONU DEĞERLERİ</t>
  </si>
  <si>
    <r>
      <rPr>
        <b/>
        <sz val="11"/>
        <color theme="1"/>
        <rFont val="Calibri"/>
        <family val="2"/>
        <charset val="162"/>
        <scheme val="minor"/>
      </rPr>
      <t>Not:</t>
    </r>
    <r>
      <rPr>
        <sz val="11"/>
        <color theme="1"/>
        <rFont val="Calibri"/>
        <family val="2"/>
        <scheme val="minor"/>
      </rPr>
      <t xml:space="preserve"> Hesaplamalar Northrop Grumman M56 HEI Mühimmatı için Vallier Heydenreich metoduyla yapılmıştır.</t>
    </r>
  </si>
  <si>
    <t>Sg (Statik Kararlılık Faktörü) HESAPLANAN</t>
  </si>
  <si>
    <t>4,23 ( Namlu Yiv Set Eğrisi Farklı)</t>
  </si>
  <si>
    <t>ρ(atmosfer yoğunluğu-kg/m³)</t>
  </si>
  <si>
    <t>Lineer İvme Zaman Değişimi</t>
  </si>
  <si>
    <t>α [derece]</t>
  </si>
  <si>
    <t xml:space="preserve">tan(α) </t>
  </si>
  <si>
    <t>x [m]</t>
  </si>
  <si>
    <t>tan(αe)</t>
  </si>
  <si>
    <t>xe [m]</t>
  </si>
  <si>
    <t>dtan(α)/dx [1/m]</t>
  </si>
  <si>
    <t>TEORİ</t>
  </si>
  <si>
    <t>xe [mm]</t>
  </si>
  <si>
    <t>tan (α)</t>
  </si>
  <si>
    <t>tan (α) türev [α - radyan]</t>
  </si>
  <si>
    <t>β [radyan]</t>
  </si>
  <si>
    <t>β [derece]</t>
  </si>
  <si>
    <t>W [rad/s[</t>
  </si>
  <si>
    <t>tan(α)</t>
  </si>
  <si>
    <t>Mm (çekirdek ağırlığı -kg)</t>
  </si>
  <si>
    <t>i - çekirdek  kutupsal jirasyon yarıçapı [m]</t>
  </si>
  <si>
    <t>r - mermi yarıçapı [m]</t>
  </si>
  <si>
    <t>Ix [kgm²]</t>
  </si>
  <si>
    <t>A - namlu alanı- m²)</t>
  </si>
  <si>
    <t>a</t>
  </si>
  <si>
    <t>t, ms</t>
  </si>
  <si>
    <t>, m/s²</t>
  </si>
  <si>
    <t>Açısal ivme</t>
  </si>
  <si>
    <t>Tork</t>
  </si>
  <si>
    <t>Mermi Yolu, mm</t>
  </si>
  <si>
    <t>Namlu Çıkışındaki Yiv Set Eğimi, derece</t>
  </si>
  <si>
    <t>Statik Kararlılık Faktörü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</si>
</sst>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"/>
    <numFmt numFmtId="165" formatCode="0.000000000"/>
    <numFmt numFmtId="166" formatCode="0.0000"/>
    <numFmt numFmtId="167" formatCode="0.000"/>
    <numFmt numFmtId="169" formatCode="0.00000000"/>
    <numFmt numFmtId="170" formatCode="0.0000E+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162"/>
      <scheme val="minor"/>
    </font>
    <font>
      <b/>
      <sz val="10"/>
      <color theme="1"/>
      <name val="Times New Roman"/>
      <family val="1"/>
      <charset val="162"/>
    </font>
    <font>
      <sz val="10"/>
      <color theme="1"/>
      <name val="Times New Roman"/>
      <family val="1"/>
      <charset val="162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2" fontId="0" fillId="4" borderId="1" xfId="0" applyNumberFormat="1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/>
    <xf numFmtId="0" fontId="2" fillId="4" borderId="1" xfId="0" applyFont="1" applyFill="1" applyBorder="1" applyAlignment="1">
      <alignment horizontal="center" vertical="center" wrapText="1"/>
    </xf>
    <xf numFmtId="2" fontId="0" fillId="4" borderId="1" xfId="0" applyNumberFormat="1" applyFont="1" applyFill="1" applyBorder="1" applyAlignment="1">
      <alignment horizontal="center" vertical="center"/>
    </xf>
    <xf numFmtId="164" fontId="0" fillId="7" borderId="13" xfId="0" applyNumberFormat="1" applyFill="1" applyBorder="1" applyAlignment="1">
      <alignment horizontal="center" vertical="center"/>
    </xf>
    <xf numFmtId="165" fontId="0" fillId="7" borderId="13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67" fontId="0" fillId="6" borderId="1" xfId="0" applyNumberForma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167" fontId="4" fillId="9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9" borderId="13" xfId="0" applyFont="1" applyFill="1" applyBorder="1" applyAlignment="1">
      <alignment horizontal="center" vertical="center"/>
    </xf>
    <xf numFmtId="167" fontId="4" fillId="9" borderId="13" xfId="0" applyNumberFormat="1" applyFont="1" applyFill="1" applyBorder="1" applyAlignment="1">
      <alignment horizontal="center" vertical="center"/>
    </xf>
    <xf numFmtId="2" fontId="0" fillId="5" borderId="10" xfId="0" applyNumberForma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169" fontId="0" fillId="7" borderId="13" xfId="0" applyNumberFormat="1" applyFill="1" applyBorder="1" applyAlignment="1">
      <alignment horizontal="center" vertical="center"/>
    </xf>
    <xf numFmtId="170" fontId="0" fillId="6" borderId="13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164" fontId="0" fillId="2" borderId="13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7" borderId="1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2" fillId="4" borderId="13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'S3585V6-Teorik İspat'!$AI$3:$AI$40</c:f>
              <c:numCache>
                <c:formatCode>0.00000</c:formatCode>
                <c:ptCount val="38"/>
              </c:numCache>
            </c:numRef>
          </c:xVal>
          <c:yVal>
            <c:numRef>
              <c:f>'S3585V6-Teorik İspat'!$AJ$3:$AJ$40</c:f>
              <c:numCache>
                <c:formatCode>0.00000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11-400E-814B-9842C2CAA10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'S3585V6-Teorik İspat'!$AI$3:$AI$40</c:f>
              <c:numCache>
                <c:formatCode>0.00000</c:formatCode>
                <c:ptCount val="38"/>
              </c:numCache>
            </c:numRef>
          </c:xVal>
          <c:yVal>
            <c:numRef>
              <c:f>'S3585V6-Teorik İspat'!$AK$3:$AK$40</c:f>
              <c:numCache>
                <c:formatCode>0.00000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11-400E-814B-9842C2CAA10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'S3585V6-Teorik İspat'!$AI$3:$AI$40</c:f>
              <c:numCache>
                <c:formatCode>0.00000</c:formatCode>
                <c:ptCount val="38"/>
              </c:numCache>
            </c:numRef>
          </c:xVal>
          <c:yVal>
            <c:numRef>
              <c:f>'S3585V6-Teorik İspat'!$AL$3:$AL$40</c:f>
              <c:numCache>
                <c:formatCode>0.00000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11-400E-814B-9842C2CAA10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'S3585V6-Teorik İspat'!$AI$3:$AI$40</c:f>
              <c:numCache>
                <c:formatCode>0.00000</c:formatCode>
                <c:ptCount val="38"/>
              </c:numCache>
            </c:numRef>
          </c:xVal>
          <c:yVal>
            <c:numRef>
              <c:f>'S3585V6-Teorik İspat'!$AM$3:$AM$40</c:f>
              <c:numCache>
                <c:formatCode>0.00000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11-400E-814B-9842C2CAA10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'S3585V6-Teorik İspat'!$AI$3:$AI$40</c:f>
              <c:numCache>
                <c:formatCode>0.00000</c:formatCode>
                <c:ptCount val="38"/>
              </c:numCache>
            </c:numRef>
          </c:xVal>
          <c:yVal>
            <c:numRef>
              <c:f>'S3585V6-Teorik İspat'!$AN$3:$AN$40</c:f>
              <c:numCache>
                <c:formatCode>0.00000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11-400E-814B-9842C2CAA10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'S3585V6-Teorik İspat'!$AI$3:$AI$40</c:f>
              <c:numCache>
                <c:formatCode>0.00000</c:formatCode>
                <c:ptCount val="38"/>
              </c:numCache>
            </c:numRef>
          </c:xVal>
          <c:yVal>
            <c:numRef>
              <c:f>'S3585V6-Teorik İspat'!$AO$3:$AO$40</c:f>
              <c:numCache>
                <c:formatCode>0.00000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11-400E-814B-9842C2CAA10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'S3585V6-Teorik İspat'!$AI$3:$AI$40</c:f>
              <c:numCache>
                <c:formatCode>0.00000</c:formatCode>
                <c:ptCount val="38"/>
              </c:numCache>
            </c:numRef>
          </c:xVal>
          <c:yVal>
            <c:numRef>
              <c:f>'S3585V6-Teorik İspat'!$AP$3:$AP$40</c:f>
              <c:numCache>
                <c:formatCode>0.00000</c:formatCode>
                <c:ptCount val="3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11-400E-814B-9842C2CAA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180280"/>
        <c:axId val="633184120"/>
      </c:scatterChart>
      <c:valAx>
        <c:axId val="63318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33184120"/>
        <c:crosses val="autoZero"/>
        <c:crossBetween val="midCat"/>
      </c:valAx>
      <c:valAx>
        <c:axId val="63318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33180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x = 1415, α = 6,916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Tork'!$BA$3:$BA$40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Tork'!$BF$3:$BF$40</c:f>
              <c:numCache>
                <c:formatCode>0.00</c:formatCode>
                <c:ptCount val="38"/>
                <c:pt idx="0">
                  <c:v>0</c:v>
                </c:pt>
                <c:pt idx="1">
                  <c:v>7.1682266289633683</c:v>
                </c:pt>
                <c:pt idx="2">
                  <c:v>14.739020850351373</c:v>
                </c:pt>
                <c:pt idx="3">
                  <c:v>21.42136308800475</c:v>
                </c:pt>
                <c:pt idx="4">
                  <c:v>27.193044868314388</c:v>
                </c:pt>
                <c:pt idx="5">
                  <c:v>31.426387418839532</c:v>
                </c:pt>
                <c:pt idx="6">
                  <c:v>34.022983314226572</c:v>
                </c:pt>
                <c:pt idx="7">
                  <c:v>36.442572805609679</c:v>
                </c:pt>
                <c:pt idx="8">
                  <c:v>38.109973588682514</c:v>
                </c:pt>
                <c:pt idx="9">
                  <c:v>40.547508866340131</c:v>
                </c:pt>
                <c:pt idx="10">
                  <c:v>42.132086604310864</c:v>
                </c:pt>
                <c:pt idx="11">
                  <c:v>43.223032003132801</c:v>
                </c:pt>
                <c:pt idx="12">
                  <c:v>43.8992774150298</c:v>
                </c:pt>
                <c:pt idx="13">
                  <c:v>44.545413816001272</c:v>
                </c:pt>
                <c:pt idx="14">
                  <c:v>44.943546010418572</c:v>
                </c:pt>
                <c:pt idx="15">
                  <c:v>45.259443560260564</c:v>
                </c:pt>
                <c:pt idx="16">
                  <c:v>45.464279446230165</c:v>
                </c:pt>
                <c:pt idx="17">
                  <c:v>45.615964898000151</c:v>
                </c:pt>
                <c:pt idx="18">
                  <c:v>45.692750983003336</c:v>
                </c:pt>
                <c:pt idx="19">
                  <c:v>45.738513812617782</c:v>
                </c:pt>
                <c:pt idx="20">
                  <c:v>45.73044056484779</c:v>
                </c:pt>
                <c:pt idx="21">
                  <c:v>45.718094200519658</c:v>
                </c:pt>
                <c:pt idx="22">
                  <c:v>45.66698958075866</c:v>
                </c:pt>
                <c:pt idx="23">
                  <c:v>45.609002303599162</c:v>
                </c:pt>
                <c:pt idx="24">
                  <c:v>45.522259294624845</c:v>
                </c:pt>
                <c:pt idx="25">
                  <c:v>45.424744742401849</c:v>
                </c:pt>
                <c:pt idx="26">
                  <c:v>45.303772630707918</c:v>
                </c:pt>
                <c:pt idx="27">
                  <c:v>45.184280292383555</c:v>
                </c:pt>
                <c:pt idx="28">
                  <c:v>45.046640900699281</c:v>
                </c:pt>
                <c:pt idx="29">
                  <c:v>44.935098263609802</c:v>
                </c:pt>
                <c:pt idx="30">
                  <c:v>44.81047463873989</c:v>
                </c:pt>
                <c:pt idx="31">
                  <c:v>44.672579323660507</c:v>
                </c:pt>
                <c:pt idx="32">
                  <c:v>44.522745535028172</c:v>
                </c:pt>
                <c:pt idx="33">
                  <c:v>44.402675434620463</c:v>
                </c:pt>
                <c:pt idx="34">
                  <c:v>44.273658503423263</c:v>
                </c:pt>
                <c:pt idx="35">
                  <c:v>44.152192380925044</c:v>
                </c:pt>
                <c:pt idx="36">
                  <c:v>44.022944276195965</c:v>
                </c:pt>
                <c:pt idx="37">
                  <c:v>43.993892984169008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0-468D-BA0D-3828B43B5F35}"/>
            </c:ext>
          </c:extLst>
        </c:ser>
        <c:ser>
          <c:idx val="1"/>
          <c:order val="1"/>
          <c:tx>
            <c:v>x = 1365, α = 6,416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Tork'!$BA$3:$BA$40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Tork'!$BF$42:$BF$77</c:f>
              <c:numCache>
                <c:formatCode>General</c:formatCode>
                <c:ptCount val="36"/>
                <c:pt idx="0">
                  <c:v>0</c:v>
                </c:pt>
                <c:pt idx="1">
                  <c:v>6.7977996118316755</c:v>
                </c:pt>
                <c:pt idx="2">
                  <c:v>13.977363635584007</c:v>
                </c:pt>
                <c:pt idx="3">
                  <c:v>20.314387535708057</c:v>
                </c:pt>
                <c:pt idx="4">
                  <c:v>25.787810489061126</c:v>
                </c:pt>
                <c:pt idx="5">
                  <c:v>29.802389803620546</c:v>
                </c:pt>
                <c:pt idx="6">
                  <c:v>32.264803380003016</c:v>
                </c:pt>
                <c:pt idx="7">
                  <c:v>34.55935757822801</c:v>
                </c:pt>
                <c:pt idx="8">
                  <c:v>36.140593354192802</c:v>
                </c:pt>
                <c:pt idx="9">
                  <c:v>38.452165967890032</c:v>
                </c:pt>
                <c:pt idx="10">
                  <c:v>39.954858682510888</c:v>
                </c:pt>
                <c:pt idx="11">
                  <c:v>40.989428122416264</c:v>
                </c:pt>
                <c:pt idx="12">
                  <c:v>41.630727712460207</c:v>
                </c:pt>
                <c:pt idx="13">
                  <c:v>42.243474212126806</c:v>
                </c:pt>
                <c:pt idx="14">
                  <c:v>42.621032430742865</c:v>
                </c:pt>
                <c:pt idx="15">
                  <c:v>42.92060558221354</c:v>
                </c:pt>
                <c:pt idx="16">
                  <c:v>43.114856319279681</c:v>
                </c:pt>
                <c:pt idx="17">
                  <c:v>43.258703236869628</c:v>
                </c:pt>
                <c:pt idx="18">
                  <c:v>43.331521305528284</c:v>
                </c:pt>
                <c:pt idx="19">
                  <c:v>43.374919284064909</c:v>
                </c:pt>
                <c:pt idx="20">
                  <c:v>43.367263231403946</c:v>
                </c:pt>
                <c:pt idx="21">
                  <c:v>43.35555488079207</c:v>
                </c:pt>
                <c:pt idx="22">
                  <c:v>43.307091155751557</c:v>
                </c:pt>
                <c:pt idx="23">
                  <c:v>43.252100443184908</c:v>
                </c:pt>
                <c:pt idx="24">
                  <c:v>43.169839986972185</c:v>
                </c:pt>
                <c:pt idx="25">
                  <c:v>43.077364620391123</c:v>
                </c:pt>
                <c:pt idx="26">
                  <c:v>42.96264389286938</c:v>
                </c:pt>
                <c:pt idx="27">
                  <c:v>42.849326469589805</c:v>
                </c:pt>
                <c:pt idx="28">
                  <c:v>42.718799764479272</c:v>
                </c:pt>
                <c:pt idx="29">
                  <c:v>42.613021231746259</c:v>
                </c:pt>
                <c:pt idx="30">
                  <c:v>42.494837687528666</c:v>
                </c:pt>
                <c:pt idx="31">
                  <c:v>42.364068284182444</c:v>
                </c:pt>
                <c:pt idx="32">
                  <c:v>42.26343290760915</c:v>
                </c:pt>
                <c:pt idx="33">
                  <c:v>42.124889701169188</c:v>
                </c:pt>
                <c:pt idx="34">
                  <c:v>41.986050477088</c:v>
                </c:pt>
                <c:pt idx="35">
                  <c:v>41.854066691360408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0-468D-BA0D-3828B43B5F35}"/>
            </c:ext>
          </c:extLst>
        </c:ser>
        <c:ser>
          <c:idx val="2"/>
          <c:order val="2"/>
          <c:tx>
            <c:v>x = 1315, α = 5,916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Tork'!$BA$3:$BA$40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Tork'!$BF$79:$BF$113</c:f>
              <c:numCache>
                <c:formatCode>General</c:formatCode>
                <c:ptCount val="35"/>
                <c:pt idx="0">
                  <c:v>0</c:v>
                </c:pt>
                <c:pt idx="1">
                  <c:v>6.4131182005158456</c:v>
                </c:pt>
                <c:pt idx="2">
                  <c:v>13.186397105700934</c:v>
                </c:pt>
                <c:pt idx="3">
                  <c:v>19.164814480678384</c:v>
                </c:pt>
                <c:pt idx="4">
                  <c:v>24.328501315485152</c:v>
                </c:pt>
                <c:pt idx="5">
                  <c:v>28.115899170638777</c:v>
                </c:pt>
                <c:pt idx="6">
                  <c:v>30.438966961047004</c:v>
                </c:pt>
                <c:pt idx="7">
                  <c:v>32.603674385651679</c:v>
                </c:pt>
                <c:pt idx="8">
                  <c:v>34.095429440698695</c:v>
                </c:pt>
                <c:pt idx="9">
                  <c:v>36.276192223837178</c:v>
                </c:pt>
                <c:pt idx="10">
                  <c:v>37.693848899262612</c:v>
                </c:pt>
                <c:pt idx="11">
                  <c:v>38.669872978172876</c:v>
                </c:pt>
                <c:pt idx="12">
                  <c:v>39.274881996934759</c:v>
                </c:pt>
                <c:pt idx="13">
                  <c:v>39.852953719213055</c:v>
                </c:pt>
                <c:pt idx="14">
                  <c:v>40.209146255301739</c:v>
                </c:pt>
                <c:pt idx="15">
                  <c:v>40.491766829573827</c:v>
                </c:pt>
                <c:pt idx="16">
                  <c:v>40.675025090846226</c:v>
                </c:pt>
                <c:pt idx="17">
                  <c:v>40.810731839788723</c:v>
                </c:pt>
                <c:pt idx="18">
                  <c:v>40.87942919895012</c:v>
                </c:pt>
                <c:pt idx="19">
                  <c:v>40.920371324624796</c:v>
                </c:pt>
                <c:pt idx="20">
                  <c:v>40.91314852114899</c:v>
                </c:pt>
                <c:pt idx="21">
                  <c:v>40.902102735645641</c:v>
                </c:pt>
                <c:pt idx="22">
                  <c:v>40.856381529539306</c:v>
                </c:pt>
                <c:pt idx="23">
                  <c:v>40.804502692303984</c:v>
                </c:pt>
                <c:pt idx="24">
                  <c:v>40.726897281870535</c:v>
                </c:pt>
                <c:pt idx="25">
                  <c:v>40.639655013727172</c:v>
                </c:pt>
                <c:pt idx="26">
                  <c:v>40.531426229759248</c:v>
                </c:pt>
                <c:pt idx="27">
                  <c:v>40.424521338299215</c:v>
                </c:pt>
                <c:pt idx="28">
                  <c:v>40.301381022903527</c:v>
                </c:pt>
                <c:pt idx="29">
                  <c:v>40.201588402904363</c:v>
                </c:pt>
                <c:pt idx="30">
                  <c:v>40.090092759945996</c:v>
                </c:pt>
                <c:pt idx="31">
                  <c:v>39.966723480391103</c:v>
                </c:pt>
                <c:pt idx="32">
                  <c:v>39.87178296993612</c:v>
                </c:pt>
                <c:pt idx="33">
                  <c:v>39.741079799864515</c:v>
                </c:pt>
                <c:pt idx="34">
                  <c:v>39.610097363525739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00-468D-BA0D-3828B43B5F35}"/>
            </c:ext>
          </c:extLst>
        </c:ser>
        <c:ser>
          <c:idx val="3"/>
          <c:order val="3"/>
          <c:tx>
            <c:v>x = 1265, α = 5,416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Tork'!$BA$3:$BA$40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Tork'!$BF$115:$BF$148</c:f>
              <c:numCache>
                <c:formatCode>General</c:formatCode>
                <c:ptCount val="34"/>
                <c:pt idx="0">
                  <c:v>0</c:v>
                </c:pt>
                <c:pt idx="1">
                  <c:v>6.0127764992494832</c:v>
                </c:pt>
                <c:pt idx="2">
                  <c:v>12.363230514066069</c:v>
                </c:pt>
                <c:pt idx="3">
                  <c:v>17.968442576441245</c:v>
                </c:pt>
                <c:pt idx="4">
                  <c:v>22.80978400802638</c:v>
                </c:pt>
                <c:pt idx="5">
                  <c:v>26.360751899892758</c:v>
                </c:pt>
                <c:pt idx="6">
                  <c:v>28.538801170091215</c:v>
                </c:pt>
                <c:pt idx="7">
                  <c:v>30.568375789403063</c:v>
                </c:pt>
                <c:pt idx="8">
                  <c:v>31.96700738438939</c:v>
                </c:pt>
                <c:pt idx="9">
                  <c:v>34.011635099474738</c:v>
                </c:pt>
                <c:pt idx="10">
                  <c:v>35.340793938511347</c:v>
                </c:pt>
                <c:pt idx="11">
                  <c:v>36.25588928852396</c:v>
                </c:pt>
                <c:pt idx="12">
                  <c:v>36.823130355366111</c:v>
                </c:pt>
                <c:pt idx="13">
                  <c:v>37.365115698208534</c:v>
                </c:pt>
                <c:pt idx="14">
                  <c:v>37.69907275984977</c:v>
                </c:pt>
                <c:pt idx="15">
                  <c:v>37.964050621485136</c:v>
                </c:pt>
                <c:pt idx="16">
                  <c:v>38.135868905854728</c:v>
                </c:pt>
                <c:pt idx="17">
                  <c:v>38.263104101795037</c:v>
                </c:pt>
                <c:pt idx="18">
                  <c:v>38.32751299834289</c:v>
                </c:pt>
                <c:pt idx="19">
                  <c:v>38.365899293962102</c:v>
                </c:pt>
                <c:pt idx="20">
                  <c:v>38.359127377144084</c:v>
                </c:pt>
                <c:pt idx="21">
                  <c:v>38.348771129619294</c:v>
                </c:pt>
                <c:pt idx="22">
                  <c:v>38.305904089749149</c:v>
                </c:pt>
                <c:pt idx="23">
                  <c:v>38.257263811559383</c:v>
                </c:pt>
                <c:pt idx="24">
                  <c:v>38.184502952726099</c:v>
                </c:pt>
                <c:pt idx="25">
                  <c:v>38.102706821229333</c:v>
                </c:pt>
                <c:pt idx="26">
                  <c:v>38.00123426631334</c:v>
                </c:pt>
                <c:pt idx="27">
                  <c:v>37.901002959337902</c:v>
                </c:pt>
                <c:pt idx="28">
                  <c:v>37.78554973184837</c:v>
                </c:pt>
                <c:pt idx="29">
                  <c:v>37.69198670968526</c:v>
                </c:pt>
                <c:pt idx="30">
                  <c:v>37.587451230876404</c:v>
                </c:pt>
                <c:pt idx="31">
                  <c:v>37.471783332415185</c:v>
                </c:pt>
                <c:pt idx="32">
                  <c:v>37.382769524741327</c:v>
                </c:pt>
                <c:pt idx="33">
                  <c:v>37.260225557078172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00-468D-BA0D-3828B43B5F35}"/>
            </c:ext>
          </c:extLst>
        </c:ser>
        <c:ser>
          <c:idx val="4"/>
          <c:order val="4"/>
          <c:tx>
            <c:v>x = 1215, α = 4,916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Tork'!$BA$3:$BA$40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Tork'!$BF$150:$BF$182</c:f>
              <c:numCache>
                <c:formatCode>General</c:formatCode>
                <c:ptCount val="33"/>
                <c:pt idx="0">
                  <c:v>0</c:v>
                </c:pt>
                <c:pt idx="1">
                  <c:v>5.5951758929403423</c:v>
                </c:pt>
                <c:pt idx="2">
                  <c:v>11.504576852274699</c:v>
                </c:pt>
                <c:pt idx="3">
                  <c:v>16.720494558534799</c:v>
                </c:pt>
                <c:pt idx="4">
                  <c:v>21.225594136222345</c:v>
                </c:pt>
                <c:pt idx="5">
                  <c:v>24.529939466147038</c:v>
                </c:pt>
                <c:pt idx="6">
                  <c:v>26.55671840459117</c:v>
                </c:pt>
                <c:pt idx="7">
                  <c:v>28.445334584539765</c:v>
                </c:pt>
                <c:pt idx="8">
                  <c:v>29.746828126557997</c:v>
                </c:pt>
                <c:pt idx="9">
                  <c:v>31.649451931535808</c:v>
                </c:pt>
                <c:pt idx="10">
                  <c:v>32.886297753926591</c:v>
                </c:pt>
                <c:pt idx="11">
                  <c:v>33.737837711011558</c:v>
                </c:pt>
                <c:pt idx="12">
                  <c:v>34.265682633083273</c:v>
                </c:pt>
                <c:pt idx="13">
                  <c:v>34.77002589696103</c:v>
                </c:pt>
                <c:pt idx="14">
                  <c:v>35.080788903170451</c:v>
                </c:pt>
                <c:pt idx="15">
                  <c:v>35.32736346714605</c:v>
                </c:pt>
                <c:pt idx="16">
                  <c:v>35.487248592227793</c:v>
                </c:pt>
                <c:pt idx="17">
                  <c:v>35.605647022827632</c:v>
                </c:pt>
                <c:pt idx="18">
                  <c:v>35.665582579271558</c:v>
                </c:pt>
                <c:pt idx="19">
                  <c:v>35.701302861888863</c:v>
                </c:pt>
                <c:pt idx="20">
                  <c:v>35.695001269648756</c:v>
                </c:pt>
                <c:pt idx="21">
                  <c:v>35.685364286384988</c:v>
                </c:pt>
                <c:pt idx="22">
                  <c:v>35.645474457100121</c:v>
                </c:pt>
                <c:pt idx="23">
                  <c:v>35.60021235364637</c:v>
                </c:pt>
                <c:pt idx="24">
                  <c:v>35.532504897141969</c:v>
                </c:pt>
                <c:pt idx="25">
                  <c:v>35.456389687613793</c:v>
                </c:pt>
                <c:pt idx="26">
                  <c:v>35.361964625725669</c:v>
                </c:pt>
                <c:pt idx="27">
                  <c:v>35.268694604367511</c:v>
                </c:pt>
                <c:pt idx="28">
                  <c:v>35.161259858490588</c:v>
                </c:pt>
                <c:pt idx="29">
                  <c:v>35.0741949948385</c:v>
                </c:pt>
                <c:pt idx="30">
                  <c:v>34.976919735885943</c:v>
                </c:pt>
                <c:pt idx="31">
                  <c:v>34.869285228410405</c:v>
                </c:pt>
                <c:pt idx="32">
                  <c:v>34.786453626254932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00-468D-BA0D-3828B43B5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4088"/>
        <c:axId val="634760248"/>
      </c:scatterChart>
      <c:valAx>
        <c:axId val="63476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Mermi Yolu, x,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634760248"/>
        <c:crosses val="autoZero"/>
        <c:crossBetween val="midCat"/>
      </c:valAx>
      <c:valAx>
        <c:axId val="6347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Tork, T,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634764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x = 1415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Tork'!$AF$3:$AF$40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Tork'!$AK$3:$AK$40</c:f>
              <c:numCache>
                <c:formatCode>0.00</c:formatCode>
                <c:ptCount val="38"/>
                <c:pt idx="0">
                  <c:v>0</c:v>
                </c:pt>
                <c:pt idx="1">
                  <c:v>7.1682266289633683</c:v>
                </c:pt>
                <c:pt idx="2">
                  <c:v>14.739020850351373</c:v>
                </c:pt>
                <c:pt idx="3">
                  <c:v>21.42136308800475</c:v>
                </c:pt>
                <c:pt idx="4">
                  <c:v>27.193044868314388</c:v>
                </c:pt>
                <c:pt idx="5">
                  <c:v>31.426387418839532</c:v>
                </c:pt>
                <c:pt idx="6">
                  <c:v>34.022983314226572</c:v>
                </c:pt>
                <c:pt idx="7">
                  <c:v>36.442572805609679</c:v>
                </c:pt>
                <c:pt idx="8">
                  <c:v>38.109973588682514</c:v>
                </c:pt>
                <c:pt idx="9">
                  <c:v>40.547508866340131</c:v>
                </c:pt>
                <c:pt idx="10">
                  <c:v>42.132086604310864</c:v>
                </c:pt>
                <c:pt idx="11">
                  <c:v>43.223032003132801</c:v>
                </c:pt>
                <c:pt idx="12">
                  <c:v>43.8992774150298</c:v>
                </c:pt>
                <c:pt idx="13">
                  <c:v>44.545413816001272</c:v>
                </c:pt>
                <c:pt idx="14">
                  <c:v>44.943546010418572</c:v>
                </c:pt>
                <c:pt idx="15">
                  <c:v>45.259443560260564</c:v>
                </c:pt>
                <c:pt idx="16">
                  <c:v>45.464279446230165</c:v>
                </c:pt>
                <c:pt idx="17">
                  <c:v>45.615964898000151</c:v>
                </c:pt>
                <c:pt idx="18">
                  <c:v>45.692750983003336</c:v>
                </c:pt>
                <c:pt idx="19">
                  <c:v>45.738513812617782</c:v>
                </c:pt>
                <c:pt idx="20">
                  <c:v>45.73044056484779</c:v>
                </c:pt>
                <c:pt idx="21">
                  <c:v>45.718094200519658</c:v>
                </c:pt>
                <c:pt idx="22">
                  <c:v>45.66698958075866</c:v>
                </c:pt>
                <c:pt idx="23">
                  <c:v>45.609002303599162</c:v>
                </c:pt>
                <c:pt idx="24">
                  <c:v>45.522259294624845</c:v>
                </c:pt>
                <c:pt idx="25">
                  <c:v>45.424744742401849</c:v>
                </c:pt>
                <c:pt idx="26">
                  <c:v>45.303772630707918</c:v>
                </c:pt>
                <c:pt idx="27">
                  <c:v>45.184280292383555</c:v>
                </c:pt>
                <c:pt idx="28">
                  <c:v>45.046640900699281</c:v>
                </c:pt>
                <c:pt idx="29">
                  <c:v>44.935098263609802</c:v>
                </c:pt>
                <c:pt idx="30">
                  <c:v>44.81047463873989</c:v>
                </c:pt>
                <c:pt idx="31">
                  <c:v>44.672579323660507</c:v>
                </c:pt>
                <c:pt idx="32">
                  <c:v>44.522745535028172</c:v>
                </c:pt>
                <c:pt idx="33">
                  <c:v>44.402675434620463</c:v>
                </c:pt>
                <c:pt idx="34">
                  <c:v>44.273658503423263</c:v>
                </c:pt>
                <c:pt idx="35">
                  <c:v>44.152192380925044</c:v>
                </c:pt>
                <c:pt idx="36">
                  <c:v>44.022944276195965</c:v>
                </c:pt>
                <c:pt idx="37">
                  <c:v>43.993892984169008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1-42E8-8D03-8F5B26445CCE}"/>
            </c:ext>
          </c:extLst>
        </c:ser>
        <c:ser>
          <c:idx val="1"/>
          <c:order val="1"/>
          <c:tx>
            <c:v>x = 1365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Tork'!$AF$3:$AF$40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Tork'!$AK$42:$AK$77</c:f>
              <c:numCache>
                <c:formatCode>General</c:formatCode>
                <c:ptCount val="36"/>
                <c:pt idx="0">
                  <c:v>0</c:v>
                </c:pt>
                <c:pt idx="1">
                  <c:v>7.3325446155821048</c:v>
                </c:pt>
                <c:pt idx="2">
                  <c:v>15.076884921372178</c:v>
                </c:pt>
                <c:pt idx="3">
                  <c:v>21.91240716842313</c:v>
                </c:pt>
                <c:pt idx="4">
                  <c:v>27.816393796031054</c:v>
                </c:pt>
                <c:pt idx="5">
                  <c:v>32.146777687542702</c:v>
                </c:pt>
                <c:pt idx="6">
                  <c:v>34.802895614204317</c:v>
                </c:pt>
                <c:pt idx="7">
                  <c:v>37.277949601096189</c:v>
                </c:pt>
                <c:pt idx="8">
                  <c:v>38.9835723815671</c:v>
                </c:pt>
                <c:pt idx="9">
                  <c:v>41.476983527813822</c:v>
                </c:pt>
                <c:pt idx="10">
                  <c:v>43.097884702112871</c:v>
                </c:pt>
                <c:pt idx="11">
                  <c:v>44.213837953047232</c:v>
                </c:pt>
                <c:pt idx="12">
                  <c:v>44.905585007162685</c:v>
                </c:pt>
                <c:pt idx="13">
                  <c:v>45.566532858438997</c:v>
                </c:pt>
                <c:pt idx="14">
                  <c:v>45.973791477560908</c:v>
                </c:pt>
                <c:pt idx="15">
                  <c:v>46.296930379002774</c:v>
                </c:pt>
                <c:pt idx="16">
                  <c:v>46.506461738778086</c:v>
                </c:pt>
                <c:pt idx="17">
                  <c:v>46.661624291555668</c:v>
                </c:pt>
                <c:pt idx="18">
                  <c:v>46.740170551779464</c:v>
                </c:pt>
                <c:pt idx="19">
                  <c:v>46.786982407382268</c:v>
                </c:pt>
                <c:pt idx="20">
                  <c:v>46.778724095734184</c:v>
                </c:pt>
                <c:pt idx="21">
                  <c:v>46.766094714443355</c:v>
                </c:pt>
                <c:pt idx="22">
                  <c:v>46.713818618296244</c:v>
                </c:pt>
                <c:pt idx="23">
                  <c:v>46.6545020928965</c:v>
                </c:pt>
                <c:pt idx="24">
                  <c:v>46.565770665122706</c:v>
                </c:pt>
                <c:pt idx="25">
                  <c:v>46.466020776920992</c:v>
                </c:pt>
                <c:pt idx="26">
                  <c:v>46.342275609231564</c:v>
                </c:pt>
                <c:pt idx="27">
                  <c:v>46.220044135906839</c:v>
                </c:pt>
                <c:pt idx="28">
                  <c:v>46.079249622476048</c:v>
                </c:pt>
                <c:pt idx="29">
                  <c:v>45.965150082194562</c:v>
                </c:pt>
                <c:pt idx="30">
                  <c:v>45.837669697321971</c:v>
                </c:pt>
                <c:pt idx="31">
                  <c:v>45.696613393938108</c:v>
                </c:pt>
                <c:pt idx="32">
                  <c:v>45.588061593242891</c:v>
                </c:pt>
                <c:pt idx="33">
                  <c:v>45.438619965007966</c:v>
                </c:pt>
                <c:pt idx="34">
                  <c:v>45.288859033074033</c:v>
                </c:pt>
                <c:pt idx="35">
                  <c:v>45.146492818615968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41-42E8-8D03-8F5B26445CCE}"/>
            </c:ext>
          </c:extLst>
        </c:ser>
        <c:ser>
          <c:idx val="2"/>
          <c:order val="2"/>
          <c:tx>
            <c:v>x = 1315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Tork'!$AF$3:$AF$40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Tork'!$AK$79:$AK$113</c:f>
              <c:numCache>
                <c:formatCode>General</c:formatCode>
                <c:ptCount val="35"/>
                <c:pt idx="0">
                  <c:v>0</c:v>
                </c:pt>
                <c:pt idx="1">
                  <c:v>7.5069765676047613</c:v>
                </c:pt>
                <c:pt idx="2">
                  <c:v>15.435544923476661</c:v>
                </c:pt>
                <c:pt idx="3">
                  <c:v>22.433675589726807</c:v>
                </c:pt>
                <c:pt idx="4">
                  <c:v>28.478110583646863</c:v>
                </c:pt>
                <c:pt idx="5">
                  <c:v>32.911508824856249</c:v>
                </c:pt>
                <c:pt idx="6">
                  <c:v>35.630812433847765</c:v>
                </c:pt>
                <c:pt idx="7">
                  <c:v>38.164744821203442</c:v>
                </c:pt>
                <c:pt idx="8">
                  <c:v>39.910942207982181</c:v>
                </c:pt>
                <c:pt idx="9">
                  <c:v>42.463668448270148</c:v>
                </c:pt>
                <c:pt idx="10">
                  <c:v>44.123128809139708</c:v>
                </c:pt>
                <c:pt idx="11">
                  <c:v>45.265629174906877</c:v>
                </c:pt>
                <c:pt idx="12">
                  <c:v>45.973832015557726</c:v>
                </c:pt>
                <c:pt idx="13">
                  <c:v>46.650502979331478</c:v>
                </c:pt>
                <c:pt idx="14">
                  <c:v>47.0674497653362</c:v>
                </c:pt>
                <c:pt idx="15">
                  <c:v>47.398275732088678</c:v>
                </c:pt>
                <c:pt idx="16">
                  <c:v>47.612791577606906</c:v>
                </c:pt>
                <c:pt idx="17">
                  <c:v>47.771645251050053</c:v>
                </c:pt>
                <c:pt idx="18">
                  <c:v>47.85206002735022</c:v>
                </c:pt>
                <c:pt idx="19">
                  <c:v>47.899985477725188</c:v>
                </c:pt>
                <c:pt idx="20">
                  <c:v>47.891530711299573</c:v>
                </c:pt>
                <c:pt idx="21">
                  <c:v>47.878600893019012</c:v>
                </c:pt>
                <c:pt idx="22">
                  <c:v>47.825081214735945</c:v>
                </c:pt>
                <c:pt idx="23">
                  <c:v>47.764353624302821</c:v>
                </c:pt>
                <c:pt idx="24">
                  <c:v>47.673511388212994</c:v>
                </c:pt>
                <c:pt idx="25">
                  <c:v>47.57138857647309</c:v>
                </c:pt>
                <c:pt idx="26">
                  <c:v>47.444699667929015</c:v>
                </c:pt>
                <c:pt idx="27">
                  <c:v>47.319560462621965</c:v>
                </c:pt>
                <c:pt idx="28">
                  <c:v>47.175416625989008</c:v>
                </c:pt>
                <c:pt idx="29">
                  <c:v>47.058602802115729</c:v>
                </c:pt>
                <c:pt idx="30">
                  <c:v>46.928089820301189</c:v>
                </c:pt>
                <c:pt idx="31">
                  <c:v>46.783677966063664</c:v>
                </c:pt>
                <c:pt idx="32">
                  <c:v>46.672543855476924</c:v>
                </c:pt>
                <c:pt idx="33">
                  <c:v>46.519547200127526</c:v>
                </c:pt>
                <c:pt idx="34">
                  <c:v>46.366223645248418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41-42E8-8D03-8F5B26445CCE}"/>
            </c:ext>
          </c:extLst>
        </c:ser>
        <c:ser>
          <c:idx val="3"/>
          <c:order val="3"/>
          <c:tx>
            <c:v>x = 1265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Tork'!$AF$3:$AF$40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Tork'!$AK$115:$AK$148</c:f>
              <c:numCache>
                <c:formatCode>General</c:formatCode>
                <c:ptCount val="34"/>
                <c:pt idx="0">
                  <c:v>0</c:v>
                </c:pt>
                <c:pt idx="1">
                  <c:v>7.6925663968659199</c:v>
                </c:pt>
                <c:pt idx="2">
                  <c:v>15.817147306420425</c:v>
                </c:pt>
                <c:pt idx="3">
                  <c:v>22.988287953959357</c:v>
                </c:pt>
                <c:pt idx="4">
                  <c:v>29.182155365631015</c:v>
                </c:pt>
                <c:pt idx="5">
                  <c:v>33.725157468691165</c:v>
                </c:pt>
                <c:pt idx="6">
                  <c:v>36.51168855441145</c:v>
                </c:pt>
                <c:pt idx="7">
                  <c:v>39.108265613013081</c:v>
                </c:pt>
                <c:pt idx="8">
                  <c:v>40.897633039281104</c:v>
                </c:pt>
                <c:pt idx="9">
                  <c:v>43.513468578341865</c:v>
                </c:pt>
                <c:pt idx="10">
                  <c:v>45.213954638741193</c:v>
                </c:pt>
                <c:pt idx="11">
                  <c:v>46.384700256895115</c:v>
                </c:pt>
                <c:pt idx="12">
                  <c:v>47.110411510299762</c:v>
                </c:pt>
                <c:pt idx="13">
                  <c:v>47.8038113458772</c:v>
                </c:pt>
                <c:pt idx="14">
                  <c:v>48.231066021100546</c:v>
                </c:pt>
                <c:pt idx="15">
                  <c:v>48.570070771166357</c:v>
                </c:pt>
                <c:pt idx="16">
                  <c:v>48.789889944700192</c:v>
                </c:pt>
                <c:pt idx="17">
                  <c:v>48.952670848482533</c:v>
                </c:pt>
                <c:pt idx="18">
                  <c:v>49.035073664104409</c:v>
                </c:pt>
                <c:pt idx="19">
                  <c:v>49.084183942495329</c:v>
                </c:pt>
                <c:pt idx="20">
                  <c:v>49.075520154682302</c:v>
                </c:pt>
                <c:pt idx="21">
                  <c:v>49.062270681378791</c:v>
                </c:pt>
                <c:pt idx="22">
                  <c:v>49.007427872822817</c:v>
                </c:pt>
                <c:pt idx="23">
                  <c:v>48.945198955851836</c:v>
                </c:pt>
                <c:pt idx="24">
                  <c:v>48.852110889508808</c:v>
                </c:pt>
                <c:pt idx="25">
                  <c:v>48.747463365586341</c:v>
                </c:pt>
                <c:pt idx="26">
                  <c:v>48.617642414109362</c:v>
                </c:pt>
                <c:pt idx="27">
                  <c:v>48.489409478118908</c:v>
                </c:pt>
                <c:pt idx="28">
                  <c:v>48.341702072346123</c:v>
                </c:pt>
                <c:pt idx="29">
                  <c:v>48.222000340480491</c:v>
                </c:pt>
                <c:pt idx="30">
                  <c:v>48.088260775794247</c:v>
                </c:pt>
                <c:pt idx="31">
                  <c:v>47.940278726401601</c:v>
                </c:pt>
                <c:pt idx="32">
                  <c:v>47.826397123475815</c:v>
                </c:pt>
                <c:pt idx="33">
                  <c:v>47.669618036825597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41-42E8-8D03-8F5B26445CCE}"/>
            </c:ext>
          </c:extLst>
        </c:ser>
        <c:ser>
          <c:idx val="4"/>
          <c:order val="4"/>
          <c:tx>
            <c:v>x = 1215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Tork'!$AF$3:$AF$40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Tork'!$AK$150:$AK$182</c:f>
              <c:numCache>
                <c:formatCode>General</c:formatCode>
                <c:ptCount val="33"/>
                <c:pt idx="0">
                  <c:v>0</c:v>
                </c:pt>
                <c:pt idx="1">
                  <c:v>7.8905128137195204</c:v>
                </c:pt>
                <c:pt idx="2">
                  <c:v>16.22415681048231</c:v>
                </c:pt>
                <c:pt idx="3">
                  <c:v>23.579826459488405</c:v>
                </c:pt>
                <c:pt idx="4">
                  <c:v>29.933075512780501</c:v>
                </c:pt>
                <c:pt idx="5">
                  <c:v>34.592978912711558</c:v>
                </c:pt>
                <c:pt idx="6">
                  <c:v>37.451213486632362</c:v>
                </c:pt>
                <c:pt idx="7">
                  <c:v>40.114606104348816</c:v>
                </c:pt>
                <c:pt idx="8">
                  <c:v>41.950017835233893</c:v>
                </c:pt>
                <c:pt idx="9">
                  <c:v>44.633164495879058</c:v>
                </c:pt>
                <c:pt idx="10">
                  <c:v>46.377407750587764</c:v>
                </c:pt>
                <c:pt idx="11">
                  <c:v>47.578279192583139</c:v>
                </c:pt>
                <c:pt idx="12">
                  <c:v>48.322664570443877</c:v>
                </c:pt>
                <c:pt idx="13">
                  <c:v>49.033907087620442</c:v>
                </c:pt>
                <c:pt idx="14">
                  <c:v>49.472155952257459</c:v>
                </c:pt>
                <c:pt idx="15">
                  <c:v>49.819884029768225</c:v>
                </c:pt>
                <c:pt idx="16">
                  <c:v>50.045359627375888</c:v>
                </c:pt>
                <c:pt idx="17">
                  <c:v>50.212329236848042</c:v>
                </c:pt>
                <c:pt idx="18">
                  <c:v>50.296852455629221</c:v>
                </c:pt>
                <c:pt idx="19">
                  <c:v>50.347226447992391</c:v>
                </c:pt>
                <c:pt idx="20">
                  <c:v>50.338339722129113</c:v>
                </c:pt>
                <c:pt idx="21">
                  <c:v>50.324749311142341</c:v>
                </c:pt>
                <c:pt idx="22">
                  <c:v>50.268495278180382</c:v>
                </c:pt>
                <c:pt idx="23">
                  <c:v>50.2046650762151</c:v>
                </c:pt>
                <c:pt idx="24">
                  <c:v>50.109181652037783</c:v>
                </c:pt>
                <c:pt idx="25">
                  <c:v>50.001841320367632</c:v>
                </c:pt>
                <c:pt idx="26">
                  <c:v>49.868679794256444</c:v>
                </c:pt>
                <c:pt idx="27">
                  <c:v>49.737147146714292</c:v>
                </c:pt>
                <c:pt idx="28">
                  <c:v>49.58563890904653</c:v>
                </c:pt>
                <c:pt idx="29">
                  <c:v>49.462856992013613</c:v>
                </c:pt>
                <c:pt idx="30">
                  <c:v>49.325676018276681</c:v>
                </c:pt>
                <c:pt idx="31">
                  <c:v>49.173886069813072</c:v>
                </c:pt>
                <c:pt idx="32">
                  <c:v>49.05707404626019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41-42E8-8D03-8F5B2644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4728"/>
        <c:axId val="634767928"/>
      </c:scatterChart>
      <c:valAx>
        <c:axId val="63476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Mermi Yolu, x,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634767928"/>
        <c:crosses val="autoZero"/>
        <c:crossBetween val="midCat"/>
      </c:valAx>
      <c:valAx>
        <c:axId val="63476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Tork, T,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634764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Mermi Dönüsü - Mermi Yolu</a:t>
            </a:r>
            <a:r>
              <a:rPr lang="tr-TR" baseline="0"/>
              <a:t> Grafiği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Değişimi'!$A$2:$A$41</c:f>
              <c:numCache>
                <c:formatCode>0.00000</c:formatCode>
                <c:ptCount val="40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1215</c:v>
                </c:pt>
                <c:pt idx="33">
                  <c:v>1265</c:v>
                </c:pt>
                <c:pt idx="34">
                  <c:v>1315</c:v>
                </c:pt>
                <c:pt idx="35">
                  <c:v>1365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Değişimi'!$E$2:$E$41</c:f>
              <c:numCache>
                <c:formatCode>0.00000</c:formatCode>
                <c:ptCount val="40"/>
                <c:pt idx="0">
                  <c:v>0</c:v>
                </c:pt>
                <c:pt idx="1">
                  <c:v>1070.0753091633335</c:v>
                </c:pt>
                <c:pt idx="2">
                  <c:v>2755.6024519549342</c:v>
                </c:pt>
                <c:pt idx="3">
                  <c:v>4720.6282694253396</c:v>
                </c:pt>
                <c:pt idx="4">
                  <c:v>6834.0927736619096</c:v>
                </c:pt>
                <c:pt idx="5">
                  <c:v>9006.1601403947952</c:v>
                </c:pt>
                <c:pt idx="6">
                  <c:v>11117.033348048857</c:v>
                </c:pt>
                <c:pt idx="7">
                  <c:v>13339.788751107075</c:v>
                </c:pt>
                <c:pt idx="8">
                  <c:v>15441.255999144671</c:v>
                </c:pt>
                <c:pt idx="9">
                  <c:v>19585.700976990818</c:v>
                </c:pt>
                <c:pt idx="10">
                  <c:v>23567.203502540448</c:v>
                </c:pt>
                <c:pt idx="11">
                  <c:v>27445.337265782866</c:v>
                </c:pt>
                <c:pt idx="12">
                  <c:v>31245.292385144228</c:v>
                </c:pt>
                <c:pt idx="13">
                  <c:v>34921.205655604761</c:v>
                </c:pt>
                <c:pt idx="14">
                  <c:v>38542.297757262277</c:v>
                </c:pt>
                <c:pt idx="15">
                  <c:v>42047.683657805326</c:v>
                </c:pt>
                <c:pt idx="16">
                  <c:v>45600.289325588266</c:v>
                </c:pt>
                <c:pt idx="17">
                  <c:v>48981.025658043276</c:v>
                </c:pt>
                <c:pt idx="18">
                  <c:v>52393.227617380719</c:v>
                </c:pt>
                <c:pt idx="19">
                  <c:v>55669.235691031026</c:v>
                </c:pt>
                <c:pt idx="20">
                  <c:v>58967.204300050413</c:v>
                </c:pt>
                <c:pt idx="21">
                  <c:v>62144.50645067008</c:v>
                </c:pt>
                <c:pt idx="22">
                  <c:v>65336.996867620248</c:v>
                </c:pt>
                <c:pt idx="23">
                  <c:v>68419.415058688828</c:v>
                </c:pt>
                <c:pt idx="24">
                  <c:v>71511.916687641409</c:v>
                </c:pt>
                <c:pt idx="25">
                  <c:v>74525.801476856199</c:v>
                </c:pt>
                <c:pt idx="26">
                  <c:v>77547.176896932302</c:v>
                </c:pt>
                <c:pt idx="27">
                  <c:v>80481.781132710865</c:v>
                </c:pt>
                <c:pt idx="28">
                  <c:v>83421.023458504496</c:v>
                </c:pt>
                <c:pt idx="29">
                  <c:v>86282.100040728605</c:v>
                </c:pt>
                <c:pt idx="30">
                  <c:v>89145.654782596612</c:v>
                </c:pt>
                <c:pt idx="31">
                  <c:v>91959.799579096114</c:v>
                </c:pt>
                <c:pt idx="32">
                  <c:v>93977.285236147669</c:v>
                </c:pt>
                <c:pt idx="33">
                  <c:v>97144.23937440489</c:v>
                </c:pt>
                <c:pt idx="34">
                  <c:v>100297.09161895573</c:v>
                </c:pt>
                <c:pt idx="35">
                  <c:v>103408.26445432236</c:v>
                </c:pt>
                <c:pt idx="36">
                  <c:v>120635.93455874969</c:v>
                </c:pt>
                <c:pt idx="37">
                  <c:v>121888.7125682863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E-498B-8612-04EC14CCC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651376"/>
        <c:axId val="368892336"/>
      </c:scatterChart>
      <c:valAx>
        <c:axId val="45165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Mermi Yolu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8892336"/>
        <c:crosses val="autoZero"/>
        <c:crossBetween val="midCat"/>
      </c:valAx>
      <c:valAx>
        <c:axId val="3688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N [devir/dk]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165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Mermi Açısal Hızı</a:t>
            </a:r>
            <a:r>
              <a:rPr lang="tr-TR" baseline="0"/>
              <a:t> - Mermi Yolu Grafiği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Değişimi'!$A$2:$A$41</c:f>
              <c:numCache>
                <c:formatCode>0.00000</c:formatCode>
                <c:ptCount val="40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1215</c:v>
                </c:pt>
                <c:pt idx="33">
                  <c:v>1265</c:v>
                </c:pt>
                <c:pt idx="34">
                  <c:v>1315</c:v>
                </c:pt>
                <c:pt idx="35">
                  <c:v>1365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Değişimi'!$D$2:$D$41</c:f>
              <c:numCache>
                <c:formatCode>0.00000</c:formatCode>
                <c:ptCount val="40"/>
                <c:pt idx="0">
                  <c:v>0</c:v>
                </c:pt>
                <c:pt idx="1">
                  <c:v>112.05802433517852</c:v>
                </c:pt>
                <c:pt idx="2">
                  <c:v>288.56601397585479</c:v>
                </c:pt>
                <c:pt idx="3">
                  <c:v>494.34303638516485</c:v>
                </c:pt>
                <c:pt idx="4">
                  <c:v>715.66452172291167</c:v>
                </c:pt>
                <c:pt idx="5">
                  <c:v>943.1228844705837</c:v>
                </c:pt>
                <c:pt idx="6">
                  <c:v>1164.1730098647679</c:v>
                </c:pt>
                <c:pt idx="7">
                  <c:v>1396.9394113639248</c:v>
                </c:pt>
                <c:pt idx="8">
                  <c:v>1617.0045469704073</c:v>
                </c:pt>
                <c:pt idx="9">
                  <c:v>2051.0098101573599</c:v>
                </c:pt>
                <c:pt idx="10">
                  <c:v>2467.9517796412238</c:v>
                </c:pt>
                <c:pt idx="11">
                  <c:v>2874.068997649254</c:v>
                </c:pt>
                <c:pt idx="12">
                  <c:v>3271.9993672144742</c:v>
                </c:pt>
                <c:pt idx="13">
                  <c:v>3656.9401047382084</c:v>
                </c:pt>
                <c:pt idx="14">
                  <c:v>4036.1399828895183</c:v>
                </c:pt>
                <c:pt idx="15">
                  <c:v>4403.2231359942944</c:v>
                </c:pt>
                <c:pt idx="16">
                  <c:v>4775.2511315612383</c:v>
                </c:pt>
                <c:pt idx="17">
                  <c:v>5129.2810124200641</c:v>
                </c:pt>
                <c:pt idx="18">
                  <c:v>5486.6059660207038</c:v>
                </c:pt>
                <c:pt idx="19">
                  <c:v>5829.6687292633933</c:v>
                </c:pt>
                <c:pt idx="20">
                  <c:v>6175.0311943922279</c:v>
                </c:pt>
                <c:pt idx="21">
                  <c:v>6507.7574975462894</c:v>
                </c:pt>
                <c:pt idx="22">
                  <c:v>6842.0743122311706</c:v>
                </c:pt>
                <c:pt idx="23">
                  <c:v>7164.8643903762568</c:v>
                </c:pt>
                <c:pt idx="24">
                  <c:v>7488.71040366732</c:v>
                </c:pt>
                <c:pt idx="25">
                  <c:v>7804.3236807527592</c:v>
                </c:pt>
                <c:pt idx="26">
                  <c:v>8120.7213748676877</c:v>
                </c:pt>
                <c:pt idx="27">
                  <c:v>8428.0324118115368</c:v>
                </c:pt>
                <c:pt idx="28">
                  <c:v>8735.8291484059846</c:v>
                </c:pt>
                <c:pt idx="29">
                  <c:v>9035.4403874750878</c:v>
                </c:pt>
                <c:pt idx="30">
                  <c:v>9335.3111388152447</c:v>
                </c:pt>
                <c:pt idx="31">
                  <c:v>9630.0076927759364</c:v>
                </c:pt>
                <c:pt idx="32">
                  <c:v>9841.2782967398016</c:v>
                </c:pt>
                <c:pt idx="33">
                  <c:v>10172.920958573292</c:v>
                </c:pt>
                <c:pt idx="34">
                  <c:v>10503.086873551125</c:v>
                </c:pt>
                <c:pt idx="35">
                  <c:v>10828.888131005655</c:v>
                </c:pt>
                <c:pt idx="36">
                  <c:v>12632.965525623569</c:v>
                </c:pt>
                <c:pt idx="37">
                  <c:v>12764.156132001537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12-4E46-8D45-7479010E2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917456"/>
        <c:axId val="461065088"/>
      </c:scatterChart>
      <c:valAx>
        <c:axId val="107591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Mermi Yolu</a:t>
                </a:r>
                <a:r>
                  <a:rPr lang="tr-TR" baseline="0"/>
                  <a:t> [mm]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1065088"/>
        <c:crosses val="autoZero"/>
        <c:crossBetween val="midCat"/>
      </c:valAx>
      <c:valAx>
        <c:axId val="4610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W [rad/s]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7591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Değişimi'!$Y$2:$Y$39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Değişimi'!$Z$2:$Z$39</c:f>
              <c:numCache>
                <c:formatCode>0.00</c:formatCode>
                <c:ptCount val="38"/>
                <c:pt idx="0">
                  <c:v>0</c:v>
                </c:pt>
                <c:pt idx="1">
                  <c:v>16913.560601160596</c:v>
                </c:pt>
                <c:pt idx="2">
                  <c:v>28144.164840331232</c:v>
                </c:pt>
                <c:pt idx="3">
                  <c:v>37345.14180736259</c:v>
                </c:pt>
                <c:pt idx="4">
                  <c:v>45102.828269761587</c:v>
                </c:pt>
                <c:pt idx="5">
                  <c:v>51642.738368877013</c:v>
                </c:pt>
                <c:pt idx="6">
                  <c:v>56829.5636198996</c:v>
                </c:pt>
                <c:pt idx="7">
                  <c:v>61881.080386112902</c:v>
                </c:pt>
                <c:pt idx="8">
                  <c:v>65850.129273851911</c:v>
                </c:pt>
                <c:pt idx="9">
                  <c:v>72570.450686046403</c:v>
                </c:pt>
                <c:pt idx="10">
                  <c:v>77847.481593608492</c:v>
                </c:pt>
                <c:pt idx="11">
                  <c:v>82267.558764045156</c:v>
                </c:pt>
                <c:pt idx="12">
                  <c:v>86101.299166974874</c:v>
                </c:pt>
                <c:pt idx="13">
                  <c:v>89348.702802397704</c:v>
                </c:pt>
                <c:pt idx="14">
                  <c:v>92280.386639932185</c:v>
                </c:pt>
                <c:pt idx="15">
                  <c:v>94806.145023038844</c:v>
                </c:pt>
                <c:pt idx="16">
                  <c:v>97331.903406145502</c:v>
                </c:pt>
                <c:pt idx="17">
                  <c:v>99406.633506554514</c:v>
                </c:pt>
                <c:pt idx="18">
                  <c:v>101481.36360696358</c:v>
                </c:pt>
                <c:pt idx="19">
                  <c:v>103240.37390948426</c:v>
                </c:pt>
                <c:pt idx="20">
                  <c:v>104999.38421200497</c:v>
                </c:pt>
                <c:pt idx="21">
                  <c:v>106510.32895904199</c:v>
                </c:pt>
                <c:pt idx="22">
                  <c:v>108021.273706079</c:v>
                </c:pt>
                <c:pt idx="23">
                  <c:v>109329.25572590208</c:v>
                </c:pt>
                <c:pt idx="24">
                  <c:v>110637.23774572517</c:v>
                </c:pt>
                <c:pt idx="25">
                  <c:v>111809.91128073899</c:v>
                </c:pt>
                <c:pt idx="26">
                  <c:v>112982.58481575277</c:v>
                </c:pt>
                <c:pt idx="27">
                  <c:v>114019.94986595729</c:v>
                </c:pt>
                <c:pt idx="28">
                  <c:v>115057.31491616181</c:v>
                </c:pt>
                <c:pt idx="29">
                  <c:v>115981.92289569193</c:v>
                </c:pt>
                <c:pt idx="30">
                  <c:v>116906.53087522203</c:v>
                </c:pt>
                <c:pt idx="31">
                  <c:v>117763.48461234749</c:v>
                </c:pt>
                <c:pt idx="32">
                  <c:v>118620.43834947297</c:v>
                </c:pt>
                <c:pt idx="33">
                  <c:v>119409.73784419381</c:v>
                </c:pt>
                <c:pt idx="34">
                  <c:v>120199.03733891464</c:v>
                </c:pt>
                <c:pt idx="35">
                  <c:v>120943.23400536568</c:v>
                </c:pt>
                <c:pt idx="36">
                  <c:v>121687.43067181675</c:v>
                </c:pt>
                <c:pt idx="37">
                  <c:v>121888.7125682863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5-4D4B-8AFF-8D8A36F45AB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Değişimi'!$Y$2:$Y$39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Değişimi'!$AA$2:$AA$39</c:f>
              <c:numCache>
                <c:formatCode>0.00</c:formatCode>
                <c:ptCount val="38"/>
                <c:pt idx="0">
                  <c:v>0</c:v>
                </c:pt>
                <c:pt idx="1">
                  <c:v>7349.2876062427877</c:v>
                </c:pt>
                <c:pt idx="2">
                  <c:v>14047.678667262137</c:v>
                </c:pt>
                <c:pt idx="3">
                  <c:v>20214.758781146742</c:v>
                </c:pt>
                <c:pt idx="4">
                  <c:v>25859.848359953452</c:v>
                </c:pt>
                <c:pt idx="5">
                  <c:v>30960.891908210986</c:v>
                </c:pt>
                <c:pt idx="6">
                  <c:v>35335.787197816506</c:v>
                </c:pt>
                <c:pt idx="7">
                  <c:v>39681.464771237057</c:v>
                </c:pt>
                <c:pt idx="8">
                  <c:v>43369.5412964649</c:v>
                </c:pt>
                <c:pt idx="9">
                  <c:v>49976.981220229332</c:v>
                </c:pt>
                <c:pt idx="10">
                  <c:v>55602.077175881081</c:v>
                </c:pt>
                <c:pt idx="11">
                  <c:v>60598.854774945539</c:v>
                </c:pt>
                <c:pt idx="12">
                  <c:v>65139.421986798588</c:v>
                </c:pt>
                <c:pt idx="13">
                  <c:v>69207.466660006379</c:v>
                </c:pt>
                <c:pt idx="14">
                  <c:v>73000.46123809721</c:v>
                </c:pt>
                <c:pt idx="15">
                  <c:v>76441.8560600825</c:v>
                </c:pt>
                <c:pt idx="16">
                  <c:v>79856.02055466357</c:v>
                </c:pt>
                <c:pt idx="17">
                  <c:v>82874.369125350815</c:v>
                </c:pt>
                <c:pt idx="18">
                  <c:v>85867.357888179438</c:v>
                </c:pt>
                <c:pt idx="19">
                  <c:v>88569.464569367832</c:v>
                </c:pt>
                <c:pt idx="20">
                  <c:v>91248.754919110434</c:v>
                </c:pt>
                <c:pt idx="21">
                  <c:v>93690.964312329408</c:v>
                </c:pt>
                <c:pt idx="22">
                  <c:v>96112.526470741141</c:v>
                </c:pt>
                <c:pt idx="23">
                  <c:v>98333.910522088961</c:v>
                </c:pt>
                <c:pt idx="24">
                  <c:v>100536.44447110026</c:v>
                </c:pt>
                <c:pt idx="25">
                  <c:v>102598.3462235615</c:v>
                </c:pt>
                <c:pt idx="26">
                  <c:v>104643.49616764413</c:v>
                </c:pt>
                <c:pt idx="27">
                  <c:v>106547.33993319294</c:v>
                </c:pt>
                <c:pt idx="28">
                  <c:v>108435.7984574671</c:v>
                </c:pt>
                <c:pt idx="29">
                  <c:v>110203.27605423237</c:v>
                </c:pt>
                <c:pt idx="30">
                  <c:v>111956.58468736567</c:v>
                </c:pt>
                <c:pt idx="31">
                  <c:v>113631.7249526526</c:v>
                </c:pt>
                <c:pt idx="32">
                  <c:v>115294.16530811806</c:v>
                </c:pt>
                <c:pt idx="33">
                  <c:v>116878.74592857408</c:v>
                </c:pt>
                <c:pt idx="34">
                  <c:v>118451.73846499769</c:v>
                </c:pt>
                <c:pt idx="35">
                  <c:v>119969.29723475264</c:v>
                </c:pt>
                <c:pt idx="36">
                  <c:v>121476.40078292704</c:v>
                </c:pt>
                <c:pt idx="37">
                  <c:v>121888.71256828628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5-4D4B-8AFF-8D8A36F45AB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Değişimi'!$Y$2:$Y$39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Değişimi'!$AB$2:$AB$39</c:f>
              <c:numCache>
                <c:formatCode>0.00</c:formatCode>
                <c:ptCount val="38"/>
                <c:pt idx="0">
                  <c:v>0</c:v>
                </c:pt>
                <c:pt idx="1">
                  <c:v>3193.415602600413</c:v>
                </c:pt>
                <c:pt idx="2">
                  <c:v>7011.6586176280116</c:v>
                </c:pt>
                <c:pt idx="3">
                  <c:v>10942.158813797485</c:v>
                </c:pt>
                <c:pt idx="4">
                  <c:v>14826.825342306245</c:v>
                </c:pt>
                <c:pt idx="5">
                  <c:v>18561.696339666221</c:v>
                </c:pt>
                <c:pt idx="6">
                  <c:v>21971.273002211718</c:v>
                </c:pt>
                <c:pt idx="7">
                  <c:v>25445.881625950049</c:v>
                </c:pt>
                <c:pt idx="8">
                  <c:v>28563.605462998821</c:v>
                </c:pt>
                <c:pt idx="9">
                  <c:v>34417.571177732876</c:v>
                </c:pt>
                <c:pt idx="10">
                  <c:v>39713.43610589538</c:v>
                </c:pt>
                <c:pt idx="11">
                  <c:v>44637.537021943041</c:v>
                </c:pt>
                <c:pt idx="12">
                  <c:v>49280.839404589686</c:v>
                </c:pt>
                <c:pt idx="13">
                  <c:v>53606.524675446817</c:v>
                </c:pt>
                <c:pt idx="14">
                  <c:v>57748.645568297899</c:v>
                </c:pt>
                <c:pt idx="15">
                  <c:v>61634.795471225843</c:v>
                </c:pt>
                <c:pt idx="16">
                  <c:v>65517.921623468552</c:v>
                </c:pt>
                <c:pt idx="17">
                  <c:v>69091.576846046577</c:v>
                </c:pt>
                <c:pt idx="18">
                  <c:v>72655.735877308922</c:v>
                </c:pt>
                <c:pt idx="19">
                  <c:v>75983.355707159644</c:v>
                </c:pt>
                <c:pt idx="20">
                  <c:v>79298.89624377343</c:v>
                </c:pt>
                <c:pt idx="21">
                  <c:v>82414.512090651042</c:v>
                </c:pt>
                <c:pt idx="22">
                  <c:v>85516.652670880954</c:v>
                </c:pt>
                <c:pt idx="23">
                  <c:v>88444.377439178919</c:v>
                </c:pt>
                <c:pt idx="24">
                  <c:v>91357.818333467629</c:v>
                </c:pt>
                <c:pt idx="25">
                  <c:v>94145.684646680689</c:v>
                </c:pt>
                <c:pt idx="26">
                  <c:v>96919.9041431472</c:v>
                </c:pt>
                <c:pt idx="27">
                  <c:v>99564.467974115672</c:v>
                </c:pt>
                <c:pt idx="28">
                  <c:v>102195.34842853148</c:v>
                </c:pt>
                <c:pt idx="29">
                  <c:v>104712.54269518977</c:v>
                </c:pt>
                <c:pt idx="30">
                  <c:v>107216.2244574472</c:v>
                </c:pt>
                <c:pt idx="31">
                  <c:v>109644.92905606035</c:v>
                </c:pt>
                <c:pt idx="32">
                  <c:v>112061.16533588682</c:v>
                </c:pt>
                <c:pt idx="33">
                  <c:v>114401.40055964801</c:v>
                </c:pt>
                <c:pt idx="34">
                  <c:v>116729.83957283088</c:v>
                </c:pt>
                <c:pt idx="35">
                  <c:v>119003.20342320185</c:v>
                </c:pt>
                <c:pt idx="36">
                  <c:v>121265.73686128446</c:v>
                </c:pt>
                <c:pt idx="37">
                  <c:v>121888.7125682863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35-4D4B-8AFF-8D8A36F45AB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Değişimi'!$Y$2:$Y$39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Değişimi'!$AC$2:$AC$39</c:f>
              <c:numCache>
                <c:formatCode>0.00</c:formatCode>
                <c:ptCount val="38"/>
                <c:pt idx="0">
                  <c:v>0</c:v>
                </c:pt>
                <c:pt idx="1">
                  <c:v>1387.6043172224233</c:v>
                </c:pt>
                <c:pt idx="2">
                  <c:v>3499.7495126886274</c:v>
                </c:pt>
                <c:pt idx="3">
                  <c:v>5922.9417873654056</c:v>
                </c:pt>
                <c:pt idx="4">
                  <c:v>8501.0069150943018</c:v>
                </c:pt>
                <c:pt idx="5">
                  <c:v>11128.121632523291</c:v>
                </c:pt>
                <c:pt idx="6">
                  <c:v>13661.414549370693</c:v>
                </c:pt>
                <c:pt idx="7">
                  <c:v>16317.262869570119</c:v>
                </c:pt>
                <c:pt idx="8">
                  <c:v>18812.270839312718</c:v>
                </c:pt>
                <c:pt idx="9">
                  <c:v>23702.296074153965</c:v>
                </c:pt>
                <c:pt idx="10">
                  <c:v>28365.073526806435</c:v>
                </c:pt>
                <c:pt idx="11">
                  <c:v>32880.319583351818</c:v>
                </c:pt>
                <c:pt idx="12">
                  <c:v>37283.123772776926</c:v>
                </c:pt>
                <c:pt idx="13">
                  <c:v>41522.39095669597</c:v>
                </c:pt>
                <c:pt idx="14">
                  <c:v>45683.356083132261</c:v>
                </c:pt>
                <c:pt idx="15">
                  <c:v>49695.915413068775</c:v>
                </c:pt>
                <c:pt idx="16">
                  <c:v>53754.219457010957</c:v>
                </c:pt>
                <c:pt idx="17">
                  <c:v>57600.993424792447</c:v>
                </c:pt>
                <c:pt idx="18">
                  <c:v>61476.8648494769</c:v>
                </c:pt>
                <c:pt idx="19">
                  <c:v>65185.788043225039</c:v>
                </c:pt>
                <c:pt idx="20">
                  <c:v>68913.980810534456</c:v>
                </c:pt>
                <c:pt idx="21">
                  <c:v>72495.27052040644</c:v>
                </c:pt>
                <c:pt idx="22">
                  <c:v>76088.915280552494</c:v>
                </c:pt>
                <c:pt idx="23">
                  <c:v>79549.443920942926</c:v>
                </c:pt>
                <c:pt idx="24">
                  <c:v>83017.168694980457</c:v>
                </c:pt>
                <c:pt idx="25">
                  <c:v>86389.403570686191</c:v>
                </c:pt>
                <c:pt idx="26">
                  <c:v>89766.379785973782</c:v>
                </c:pt>
                <c:pt idx="27">
                  <c:v>93039.237668292524</c:v>
                </c:pt>
                <c:pt idx="28">
                  <c:v>96314.034562354049</c:v>
                </c:pt>
                <c:pt idx="29">
                  <c:v>99495.377907786169</c:v>
                </c:pt>
                <c:pt idx="30">
                  <c:v>102676.57609429501</c:v>
                </c:pt>
                <c:pt idx="31">
                  <c:v>105798.0108347186</c:v>
                </c:pt>
                <c:pt idx="32">
                  <c:v>108918.82293329498</c:v>
                </c:pt>
                <c:pt idx="33">
                  <c:v>111976.56465279883</c:v>
                </c:pt>
                <c:pt idx="34">
                  <c:v>115032.97143017655</c:v>
                </c:pt>
                <c:pt idx="35">
                  <c:v>118044.88941260203</c:v>
                </c:pt>
                <c:pt idx="36">
                  <c:v>121055.4382722298</c:v>
                </c:pt>
                <c:pt idx="37">
                  <c:v>121888.7125682863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35-4D4B-8AFF-8D8A36F45AB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Değişimi'!$Y$2:$Y$39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Değişimi'!$AD$2:$AD$39</c:f>
              <c:numCache>
                <c:formatCode>0.00</c:formatCode>
                <c:ptCount val="38"/>
                <c:pt idx="0">
                  <c:v>0</c:v>
                </c:pt>
                <c:pt idx="1">
                  <c:v>1224.5236358028237</c:v>
                </c:pt>
                <c:pt idx="2">
                  <c:v>3153.3297744560768</c:v>
                </c:pt>
                <c:pt idx="3">
                  <c:v>5401.9757696025681</c:v>
                </c:pt>
                <c:pt idx="4">
                  <c:v>7820.4852116076017</c:v>
                </c:pt>
                <c:pt idx="5">
                  <c:v>10306.055905879588</c:v>
                </c:pt>
                <c:pt idx="6">
                  <c:v>12721.600038914788</c:v>
                </c:pt>
                <c:pt idx="7">
                  <c:v>15265.174780192903</c:v>
                </c:pt>
                <c:pt idx="8">
                  <c:v>17669.955353159814</c:v>
                </c:pt>
                <c:pt idx="9">
                  <c:v>22412.584950533586</c:v>
                </c:pt>
                <c:pt idx="10">
                  <c:v>26968.753947981204</c:v>
                </c:pt>
                <c:pt idx="11">
                  <c:v>31406.634548747817</c:v>
                </c:pt>
                <c:pt idx="12">
                  <c:v>35755.052663624338</c:v>
                </c:pt>
                <c:pt idx="13">
                  <c:v>39961.525464458864</c:v>
                </c:pt>
                <c:pt idx="14">
                  <c:v>44105.264533969304</c:v>
                </c:pt>
                <c:pt idx="15">
                  <c:v>48116.597055211263</c:v>
                </c:pt>
                <c:pt idx="16">
                  <c:v>52181.964764974269</c:v>
                </c:pt>
                <c:pt idx="17">
                  <c:v>56050.656538402174</c:v>
                </c:pt>
                <c:pt idx="18">
                  <c:v>59955.355500766163</c:v>
                </c:pt>
                <c:pt idx="19">
                  <c:v>63704.203159350349</c:v>
                </c:pt>
                <c:pt idx="20">
                  <c:v>67478.181006795057</c:v>
                </c:pt>
                <c:pt idx="21">
                  <c:v>71114.076114554307</c:v>
                </c:pt>
                <c:pt idx="22">
                  <c:v>74767.351672969075</c:v>
                </c:pt>
                <c:pt idx="23">
                  <c:v>78294.667832934734</c:v>
                </c:pt>
                <c:pt idx="24">
                  <c:v>81833.522814433163</c:v>
                </c:pt>
                <c:pt idx="25">
                  <c:v>85282.413867592477</c:v>
                </c:pt>
                <c:pt idx="26">
                  <c:v>88739.876704866634</c:v>
                </c:pt>
                <c:pt idx="27">
                  <c:v>92098.044319487759</c:v>
                </c:pt>
                <c:pt idx="28">
                  <c:v>95461.519458541661</c:v>
                </c:pt>
                <c:pt idx="29">
                  <c:v>98735.546873971602</c:v>
                </c:pt>
                <c:pt idx="30">
                  <c:v>102012.41013191767</c:v>
                </c:pt>
                <c:pt idx="31">
                  <c:v>105232.73190588654</c:v>
                </c:pt>
                <c:pt idx="32">
                  <c:v>108455.13270498927</c:v>
                </c:pt>
                <c:pt idx="33">
                  <c:v>111617.29909928437</c:v>
                </c:pt>
                <c:pt idx="34">
                  <c:v>114780.57754967677</c:v>
                </c:pt>
                <c:pt idx="35">
                  <c:v>117901.80943967475</c:v>
                </c:pt>
                <c:pt idx="36">
                  <c:v>121023.924954631</c:v>
                </c:pt>
                <c:pt idx="37">
                  <c:v>121888.7125682863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35-4D4B-8AFF-8D8A36F45AB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Değişimi'!$Y$2:$Y$39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Değişimi'!$AE$2:$AE$39</c:f>
              <c:numCache>
                <c:formatCode>0.00</c:formatCode>
                <c:ptCount val="38"/>
                <c:pt idx="0">
                  <c:v>0</c:v>
                </c:pt>
                <c:pt idx="1">
                  <c:v>602.94242303019121</c:v>
                </c:pt>
                <c:pt idx="2">
                  <c:v>1746.8401300615219</c:v>
                </c:pt>
                <c:pt idx="3">
                  <c:v>3206.0619858929253</c:v>
                </c:pt>
                <c:pt idx="4">
                  <c:v>4874.0790359401662</c:v>
                </c:pt>
                <c:pt idx="5">
                  <c:v>6671.5395404674409</c:v>
                </c:pt>
                <c:pt idx="6">
                  <c:v>8494.4667280302765</c:v>
                </c:pt>
                <c:pt idx="7">
                  <c:v>10463.503346770416</c:v>
                </c:pt>
                <c:pt idx="8">
                  <c:v>12389.946170839628</c:v>
                </c:pt>
                <c:pt idx="9">
                  <c:v>16323.023966035156</c:v>
                </c:pt>
                <c:pt idx="10">
                  <c:v>20259.576482773751</c:v>
                </c:pt>
                <c:pt idx="11">
                  <c:v>24219.871615494641</c:v>
                </c:pt>
                <c:pt idx="12">
                  <c:v>28206.32389891367</c:v>
                </c:pt>
                <c:pt idx="13">
                  <c:v>32162.29668308259</c:v>
                </c:pt>
                <c:pt idx="14">
                  <c:v>36138.839317885875</c:v>
                </c:pt>
                <c:pt idx="15">
                  <c:v>40069.639070934507</c:v>
                </c:pt>
                <c:pt idx="16">
                  <c:v>44102.68271387706</c:v>
                </c:pt>
                <c:pt idx="17">
                  <c:v>48021.402824776262</c:v>
                </c:pt>
                <c:pt idx="18">
                  <c:v>52017.984073590465</c:v>
                </c:pt>
                <c:pt idx="19">
                  <c:v>55922.602039223704</c:v>
                </c:pt>
                <c:pt idx="20">
                  <c:v>59889.064994742861</c:v>
                </c:pt>
                <c:pt idx="21">
                  <c:v>63769.888512427315</c:v>
                </c:pt>
                <c:pt idx="22">
                  <c:v>67700.533729408664</c:v>
                </c:pt>
                <c:pt idx="23">
                  <c:v>71549.082161643775</c:v>
                </c:pt>
                <c:pt idx="24">
                  <c:v>75437.991228892162</c:v>
                </c:pt>
                <c:pt idx="25">
                  <c:v>79272.131030830278</c:v>
                </c:pt>
                <c:pt idx="26">
                  <c:v>83140.847188399057</c:v>
                </c:pt>
                <c:pt idx="27">
                  <c:v>86941.656215623545</c:v>
                </c:pt>
                <c:pt idx="28">
                  <c:v>90771.188672697885</c:v>
                </c:pt>
                <c:pt idx="29">
                  <c:v>94538.151497565865</c:v>
                </c:pt>
                <c:pt idx="30">
                  <c:v>98329.141245145685</c:v>
                </c:pt>
                <c:pt idx="31">
                  <c:v>102086.06264736834</c:v>
                </c:pt>
                <c:pt idx="32">
                  <c:v>105864.59594290273</c:v>
                </c:pt>
                <c:pt idx="33">
                  <c:v>109603.1252248948</c:v>
                </c:pt>
                <c:pt idx="34">
                  <c:v>113360.77017222031</c:v>
                </c:pt>
                <c:pt idx="35">
                  <c:v>117094.29255344428</c:v>
                </c:pt>
                <c:pt idx="36">
                  <c:v>120845.50438220479</c:v>
                </c:pt>
                <c:pt idx="37">
                  <c:v>121888.7125682863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35-4D4B-8AFF-8D8A36F45AB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Değişimi'!$Y$2:$Y$39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Değişimi'!$AF$2:$AF$39</c:f>
              <c:numCache>
                <c:formatCode>0.00</c:formatCode>
                <c:ptCount val="38"/>
                <c:pt idx="0">
                  <c:v>0</c:v>
                </c:pt>
                <c:pt idx="1">
                  <c:v>261.99080024283694</c:v>
                </c:pt>
                <c:pt idx="2">
                  <c:v>871.90538320816154</c:v>
                </c:pt>
                <c:pt idx="3">
                  <c:v>1735.4270608085524</c:v>
                </c:pt>
                <c:pt idx="4">
                  <c:v>2794.5685359235945</c:v>
                </c:pt>
                <c:pt idx="5">
                  <c:v>3999.7262170406443</c:v>
                </c:pt>
                <c:pt idx="6">
                  <c:v>5281.7345328955935</c:v>
                </c:pt>
                <c:pt idx="7">
                  <c:v>6709.7590547525506</c:v>
                </c:pt>
                <c:pt idx="8">
                  <c:v>8160.140124896895</c:v>
                </c:pt>
                <c:pt idx="9">
                  <c:v>11241.151935752659</c:v>
                </c:pt>
                <c:pt idx="10">
                  <c:v>14470.275879012375</c:v>
                </c:pt>
                <c:pt idx="11">
                  <c:v>17840.525533336229</c:v>
                </c:pt>
                <c:pt idx="12">
                  <c:v>21339.325340312567</c:v>
                </c:pt>
                <c:pt idx="13">
                  <c:v>24912.181213490883</c:v>
                </c:pt>
                <c:pt idx="14">
                  <c:v>28588.436122498362</c:v>
                </c:pt>
                <c:pt idx="15">
                  <c:v>32308.006843812665</c:v>
                </c:pt>
                <c:pt idx="16">
                  <c:v>36184.073403138704</c:v>
                </c:pt>
                <c:pt idx="17">
                  <c:v>40034.988845641412</c:v>
                </c:pt>
                <c:pt idx="18">
                  <c:v>44014.45444079661</c:v>
                </c:pt>
                <c:pt idx="19">
                  <c:v>47975.755340468299</c:v>
                </c:pt>
                <c:pt idx="20">
                  <c:v>52046.044413041018</c:v>
                </c:pt>
                <c:pt idx="21">
                  <c:v>56094.67557946033</c:v>
                </c:pt>
                <c:pt idx="22">
                  <c:v>60236.924791833073</c:v>
                </c:pt>
                <c:pt idx="23">
                  <c:v>64353.324245248514</c:v>
                </c:pt>
                <c:pt idx="24">
                  <c:v>68550.766186205772</c:v>
                </c:pt>
                <c:pt idx="25">
                  <c:v>72741.22170582322</c:v>
                </c:pt>
                <c:pt idx="26">
                  <c:v>77004.336007374644</c:v>
                </c:pt>
                <c:pt idx="27">
                  <c:v>81243.696476370751</c:v>
                </c:pt>
                <c:pt idx="28">
                  <c:v>85547.332021693088</c:v>
                </c:pt>
                <c:pt idx="29">
                  <c:v>89827.912376594046</c:v>
                </c:pt>
                <c:pt idx="30">
                  <c:v>94165.781386481453</c:v>
                </c:pt>
                <c:pt idx="31">
                  <c:v>98504.349038502798</c:v>
                </c:pt>
                <c:pt idx="32">
                  <c:v>102896.01349270674</c:v>
                </c:pt>
                <c:pt idx="33">
                  <c:v>107279.99288343689</c:v>
                </c:pt>
                <c:pt idx="34">
                  <c:v>111712.8772235457</c:v>
                </c:pt>
                <c:pt idx="35">
                  <c:v>116151.35070072633</c:v>
                </c:pt>
                <c:pt idx="36">
                  <c:v>120635.93455874969</c:v>
                </c:pt>
                <c:pt idx="37">
                  <c:v>121888.71256828601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35-4D4B-8AFF-8D8A36F45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157648"/>
        <c:axId val="596157968"/>
      </c:scatterChart>
      <c:valAx>
        <c:axId val="5961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6157968"/>
        <c:crosses val="autoZero"/>
        <c:crossBetween val="midCat"/>
      </c:valAx>
      <c:valAx>
        <c:axId val="5961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5961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Değişimi'!$P$2:$P$39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Değişimi'!$Q$2:$Q$39</c:f>
              <c:numCache>
                <c:formatCode>0.00</c:formatCode>
                <c:ptCount val="38"/>
                <c:pt idx="0">
                  <c:v>0</c:v>
                </c:pt>
                <c:pt idx="1">
                  <c:v>1771.183924355063</c:v>
                </c:pt>
                <c:pt idx="2">
                  <c:v>2947.250050126825</c:v>
                </c:pt>
                <c:pt idx="3">
                  <c:v>3910.7741049759793</c:v>
                </c:pt>
                <c:pt idx="4">
                  <c:v>4723.1571316135014</c:v>
                </c:pt>
                <c:pt idx="5">
                  <c:v>5408.0149156974594</c:v>
                </c:pt>
                <c:pt idx="6">
                  <c:v>5951.1779858330119</c:v>
                </c:pt>
                <c:pt idx="7">
                  <c:v>6480.1715845737253</c:v>
                </c:pt>
                <c:pt idx="8">
                  <c:v>6895.8094121557124</c:v>
                </c:pt>
                <c:pt idx="9">
                  <c:v>7599.5598247661246</c:v>
                </c:pt>
                <c:pt idx="10">
                  <c:v>8152.1692091649029</c:v>
                </c:pt>
                <c:pt idx="11">
                  <c:v>8615.0386080630269</c:v>
                </c:pt>
                <c:pt idx="12">
                  <c:v>9016.5069642501749</c:v>
                </c:pt>
                <c:pt idx="13">
                  <c:v>9356.5742777263476</c:v>
                </c:pt>
                <c:pt idx="14">
                  <c:v>9663.5794912812235</c:v>
                </c:pt>
                <c:pt idx="15">
                  <c:v>9928.0762906515793</c:v>
                </c:pt>
                <c:pt idx="16">
                  <c:v>10192.573090021937</c:v>
                </c:pt>
                <c:pt idx="17">
                  <c:v>10409.838318076156</c:v>
                </c:pt>
                <c:pt idx="18">
                  <c:v>10627.103546130378</c:v>
                </c:pt>
                <c:pt idx="19">
                  <c:v>10811.306674263304</c:v>
                </c:pt>
                <c:pt idx="20">
                  <c:v>10995.509802396231</c:v>
                </c:pt>
                <c:pt idx="21">
                  <c:v>11153.735566305284</c:v>
                </c:pt>
                <c:pt idx="22">
                  <c:v>11311.961330214335</c:v>
                </c:pt>
                <c:pt idx="23">
                  <c:v>11448.932887031127</c:v>
                </c:pt>
                <c:pt idx="24">
                  <c:v>11585.90444384792</c:v>
                </c:pt>
                <c:pt idx="25">
                  <c:v>11708.706529269872</c:v>
                </c:pt>
                <c:pt idx="26">
                  <c:v>11831.50861469182</c:v>
                </c:pt>
                <c:pt idx="27">
                  <c:v>11940.141228718932</c:v>
                </c:pt>
                <c:pt idx="28">
                  <c:v>12048.773842746043</c:v>
                </c:pt>
                <c:pt idx="29">
                  <c:v>12145.598563944121</c:v>
                </c:pt>
                <c:pt idx="30">
                  <c:v>12242.423285142197</c:v>
                </c:pt>
                <c:pt idx="31">
                  <c:v>12332.16327064285</c:v>
                </c:pt>
                <c:pt idx="32">
                  <c:v>12421.903256143509</c:v>
                </c:pt>
                <c:pt idx="33">
                  <c:v>12504.558505946745</c:v>
                </c:pt>
                <c:pt idx="34">
                  <c:v>12587.213755749983</c:v>
                </c:pt>
                <c:pt idx="35">
                  <c:v>12665.145848421604</c:v>
                </c:pt>
                <c:pt idx="36">
                  <c:v>12743.077941093226</c:v>
                </c:pt>
                <c:pt idx="37">
                  <c:v>12764.156132001537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AC-45FE-A486-5CD9AE7F5DCB}"/>
            </c:ext>
          </c:extLst>
        </c:ser>
        <c:ser>
          <c:idx val="1"/>
          <c:order val="1"/>
          <c:tx>
            <c:v>n = 1,2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Değişimi'!$P$2:$P$39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Değişimi'!$R$2:$R$39</c:f>
              <c:numCache>
                <c:formatCode>0.00</c:formatCode>
                <c:ptCount val="38"/>
                <c:pt idx="0">
                  <c:v>0</c:v>
                </c:pt>
                <c:pt idx="1">
                  <c:v>769.61559842969518</c:v>
                </c:pt>
                <c:pt idx="2">
                  <c:v>1471.0694700353597</c:v>
                </c:pt>
                <c:pt idx="3">
                  <c:v>2116.884589364679</c:v>
                </c:pt>
                <c:pt idx="4">
                  <c:v>2708.0369876858608</c:v>
                </c:pt>
                <c:pt idx="5">
                  <c:v>3242.2170189141107</c:v>
                </c:pt>
                <c:pt idx="6">
                  <c:v>3700.3549823157532</c:v>
                </c:pt>
                <c:pt idx="7">
                  <c:v>4155.4332736333508</c:v>
                </c:pt>
                <c:pt idx="8">
                  <c:v>4541.6477442177766</c:v>
                </c:pt>
                <c:pt idx="9">
                  <c:v>5233.5772350022517</c:v>
                </c:pt>
                <c:pt idx="10">
                  <c:v>5822.6359060026907</c:v>
                </c:pt>
                <c:pt idx="11">
                  <c:v>6345.8972325641216</c:v>
                </c:pt>
                <c:pt idx="12">
                  <c:v>6821.3843190937305</c:v>
                </c:pt>
                <c:pt idx="13">
                  <c:v>7247.388961087885</c:v>
                </c:pt>
                <c:pt idx="14">
                  <c:v>7644.5904244757567</c:v>
                </c:pt>
                <c:pt idx="15">
                  <c:v>8004.9724475041203</c:v>
                </c:pt>
                <c:pt idx="16">
                  <c:v>8362.5029173148869</c:v>
                </c:pt>
                <c:pt idx="17">
                  <c:v>8678.5836405030295</c:v>
                </c:pt>
                <c:pt idx="18">
                  <c:v>8992.0086908223366</c:v>
                </c:pt>
                <c:pt idx="19">
                  <c:v>9274.9726407835824</c:v>
                </c:pt>
                <c:pt idx="20">
                  <c:v>9555.547270103094</c:v>
                </c:pt>
                <c:pt idx="21">
                  <c:v>9811.294839711918</c:v>
                </c:pt>
                <c:pt idx="22">
                  <c:v>10064.88023594783</c:v>
                </c:pt>
                <c:pt idx="23">
                  <c:v>10297.503029831691</c:v>
                </c:pt>
                <c:pt idx="24">
                  <c:v>10528.151845614891</c:v>
                </c:pt>
                <c:pt idx="25">
                  <c:v>10744.073692213431</c:v>
                </c:pt>
                <c:pt idx="26">
                  <c:v>10958.24129354075</c:v>
                </c:pt>
                <c:pt idx="27">
                  <c:v>11157.611346455113</c:v>
                </c:pt>
                <c:pt idx="28">
                  <c:v>11355.370260670737</c:v>
                </c:pt>
                <c:pt idx="29">
                  <c:v>11540.46008178348</c:v>
                </c:pt>
                <c:pt idx="30">
                  <c:v>11724.066132494385</c:v>
                </c:pt>
                <c:pt idx="31">
                  <c:v>11899.486410866313</c:v>
                </c:pt>
                <c:pt idx="32">
                  <c:v>12073.576757791696</c:v>
                </c:pt>
                <c:pt idx="33">
                  <c:v>12239.513652333209</c:v>
                </c:pt>
                <c:pt idx="34">
                  <c:v>12404.237045552542</c:v>
                </c:pt>
                <c:pt idx="35">
                  <c:v>12563.155428300974</c:v>
                </c:pt>
                <c:pt idx="36">
                  <c:v>12720.978942805767</c:v>
                </c:pt>
                <c:pt idx="37">
                  <c:v>12764.156132001535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AC-45FE-A486-5CD9AE7F5DCB}"/>
            </c:ext>
          </c:extLst>
        </c:ser>
        <c:ser>
          <c:idx val="2"/>
          <c:order val="2"/>
          <c:tx>
            <c:v>n = 1,4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Değişimi'!$P$2:$P$39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Değişimi'!$S$2:$S$39</c:f>
              <c:numCache>
                <c:formatCode>0.00</c:formatCode>
                <c:ptCount val="38"/>
                <c:pt idx="0">
                  <c:v>0</c:v>
                </c:pt>
                <c:pt idx="1">
                  <c:v>334.41369989961601</c:v>
                </c:pt>
                <c:pt idx="2">
                  <c:v>734.25917342065759</c:v>
                </c:pt>
                <c:pt idx="3">
                  <c:v>1145.8601914612993</c:v>
                </c:pt>
                <c:pt idx="4">
                  <c:v>1552.6615190482757</c:v>
                </c:pt>
                <c:pt idx="5">
                  <c:v>1943.7762952953321</c:v>
                </c:pt>
                <c:pt idx="6">
                  <c:v>2300.8263284588029</c:v>
                </c:pt>
                <c:pt idx="7">
                  <c:v>2664.6864926733388</c:v>
                </c:pt>
                <c:pt idx="8">
                  <c:v>2991.1737694198127</c:v>
                </c:pt>
                <c:pt idx="9">
                  <c:v>3604.1996255456475</c:v>
                </c:pt>
                <c:pt idx="10">
                  <c:v>4158.7813039696193</c:v>
                </c:pt>
                <c:pt idx="11">
                  <c:v>4674.4319460826218</c:v>
                </c:pt>
                <c:pt idx="12">
                  <c:v>5160.6774345399117</c:v>
                </c:pt>
                <c:pt idx="13">
                  <c:v>5613.6621368287897</c:v>
                </c:pt>
                <c:pt idx="14">
                  <c:v>6047.4240224041814</c:v>
                </c:pt>
                <c:pt idx="15">
                  <c:v>6454.3806885970853</c:v>
                </c:pt>
                <c:pt idx="16">
                  <c:v>6861.0207083586893</c:v>
                </c:pt>
                <c:pt idx="17">
                  <c:v>7235.2530081491523</c:v>
                </c:pt>
                <c:pt idx="18">
                  <c:v>7608.4908691104692</c:v>
                </c:pt>
                <c:pt idx="19">
                  <c:v>7956.9584028237614</c:v>
                </c:pt>
                <c:pt idx="20">
                  <c:v>8304.1609959072612</c:v>
                </c:pt>
                <c:pt idx="21">
                  <c:v>8630.4275244392174</c:v>
                </c:pt>
                <c:pt idx="22">
                  <c:v>8955.2829263476524</c:v>
                </c:pt>
                <c:pt idx="23">
                  <c:v>9261.8735471415785</c:v>
                </c:pt>
                <c:pt idx="24">
                  <c:v>9566.9683641470947</c:v>
                </c:pt>
                <c:pt idx="25">
                  <c:v>9858.9130417731139</c:v>
                </c:pt>
                <c:pt idx="26">
                  <c:v>10149.428628091273</c:v>
                </c:pt>
                <c:pt idx="27">
                  <c:v>10426.366704868602</c:v>
                </c:pt>
                <c:pt idx="28">
                  <c:v>10701.871861804124</c:v>
                </c:pt>
                <c:pt idx="29">
                  <c:v>10965.471828997192</c:v>
                </c:pt>
                <c:pt idx="30">
                  <c:v>11227.656770038348</c:v>
                </c:pt>
                <c:pt idx="31">
                  <c:v>11481.990120863109</c:v>
                </c:pt>
                <c:pt idx="32">
                  <c:v>11735.017792397774</c:v>
                </c:pt>
                <c:pt idx="33">
                  <c:v>11980.086651952448</c:v>
                </c:pt>
                <c:pt idx="34">
                  <c:v>12223.92021522402</c:v>
                </c:pt>
                <c:pt idx="35">
                  <c:v>12461.986320932756</c:v>
                </c:pt>
                <c:pt idx="36">
                  <c:v>12698.918268518808</c:v>
                </c:pt>
                <c:pt idx="37">
                  <c:v>12764.156132001537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AC-45FE-A486-5CD9AE7F5DCB}"/>
            </c:ext>
          </c:extLst>
        </c:ser>
        <c:ser>
          <c:idx val="3"/>
          <c:order val="3"/>
          <c:tx>
            <c:v>n = 1,6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Değişimi'!$P$2:$P$39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Değişimi'!$T$2:$T$39</c:f>
              <c:numCache>
                <c:formatCode>0.00</c:formatCode>
                <c:ptCount val="38"/>
                <c:pt idx="0">
                  <c:v>0</c:v>
                </c:pt>
                <c:pt idx="1">
                  <c:v>145.30958430251488</c:v>
                </c:pt>
                <c:pt idx="2">
                  <c:v>366.49291194890168</c:v>
                </c:pt>
                <c:pt idx="3">
                  <c:v>620.24901356090527</c:v>
                </c:pt>
                <c:pt idx="4">
                  <c:v>890.22336241920971</c:v>
                </c:pt>
                <c:pt idx="5">
                  <c:v>1165.3341722996277</c:v>
                </c:pt>
                <c:pt idx="6">
                  <c:v>1430.6199861982561</c:v>
                </c:pt>
                <c:pt idx="7">
                  <c:v>1708.7397719244996</c:v>
                </c:pt>
                <c:pt idx="8">
                  <c:v>1970.0163955375444</c:v>
                </c:pt>
                <c:pt idx="9">
                  <c:v>2482.0986406590764</c:v>
                </c:pt>
                <c:pt idx="10">
                  <c:v>2970.3835536783145</c:v>
                </c:pt>
                <c:pt idx="11">
                  <c:v>3443.2190150247557</c:v>
                </c:pt>
                <c:pt idx="12">
                  <c:v>3904.2795915811653</c:v>
                </c:pt>
                <c:pt idx="13">
                  <c:v>4348.2146129679777</c:v>
                </c:pt>
                <c:pt idx="14">
                  <c:v>4783.9498620698305</c:v>
                </c:pt>
                <c:pt idx="15">
                  <c:v>5204.1440925038878</c:v>
                </c:pt>
                <c:pt idx="16">
                  <c:v>5629.1286981866378</c:v>
                </c:pt>
                <c:pt idx="17">
                  <c:v>6031.9619260933978</c:v>
                </c:pt>
                <c:pt idx="18">
                  <c:v>6437.8422325616402</c:v>
                </c:pt>
                <c:pt idx="19">
                  <c:v>6826.2397611685728</c:v>
                </c:pt>
                <c:pt idx="20">
                  <c:v>7216.6551948001006</c:v>
                </c:pt>
                <c:pt idx="21">
                  <c:v>7591.6869762304523</c:v>
                </c:pt>
                <c:pt idx="22">
                  <c:v>7968.0125754999954</c:v>
                </c:pt>
                <c:pt idx="23">
                  <c:v>8330.3982873062523</c:v>
                </c:pt>
                <c:pt idx="24">
                  <c:v>8693.5375764658402</c:v>
                </c:pt>
                <c:pt idx="25">
                  <c:v>9046.6771868557189</c:v>
                </c:pt>
                <c:pt idx="26">
                  <c:v>9400.3133091655509</c:v>
                </c:pt>
                <c:pt idx="27">
                  <c:v>9743.0461851434193</c:v>
                </c:pt>
                <c:pt idx="28">
                  <c:v>10085.982113956165</c:v>
                </c:pt>
                <c:pt idx="29">
                  <c:v>10419.131610041375</c:v>
                </c:pt>
                <c:pt idx="30">
                  <c:v>10752.265905119686</c:v>
                </c:pt>
                <c:pt idx="31">
                  <c:v>11079.141786758844</c:v>
                </c:pt>
                <c:pt idx="32">
                  <c:v>11405.952465496233</c:v>
                </c:pt>
                <c:pt idx="33">
                  <c:v>11726.158429581843</c:v>
                </c:pt>
                <c:pt idx="34">
                  <c:v>12046.224598854906</c:v>
                </c:pt>
                <c:pt idx="35">
                  <c:v>12361.631912415003</c:v>
                </c:pt>
                <c:pt idx="36">
                  <c:v>12676.895851770994</c:v>
                </c:pt>
                <c:pt idx="37">
                  <c:v>12764.156132001537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AC-45FE-A486-5CD9AE7F5DCB}"/>
            </c:ext>
          </c:extLst>
        </c:ser>
        <c:ser>
          <c:idx val="4"/>
          <c:order val="4"/>
          <c:tx>
            <c:v>n = 1,63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Değişimi'!$P$2:$P$39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Değişimi'!$U$2:$U$39</c:f>
              <c:numCache>
                <c:formatCode>0.00</c:formatCode>
                <c:ptCount val="38"/>
                <c:pt idx="0">
                  <c:v>0</c:v>
                </c:pt>
                <c:pt idx="1">
                  <c:v>128.23181527950715</c:v>
                </c:pt>
                <c:pt idx="2">
                  <c:v>330.21592179257237</c:v>
                </c:pt>
                <c:pt idx="3">
                  <c:v>565.69357975511662</c:v>
                </c:pt>
                <c:pt idx="4">
                  <c:v>818.95929627646876</c:v>
                </c:pt>
                <c:pt idx="5">
                  <c:v>1079.247650713234</c:v>
                </c:pt>
                <c:pt idx="6">
                  <c:v>1332.2028408054109</c:v>
                </c:pt>
                <c:pt idx="7">
                  <c:v>1598.5653648406071</c:v>
                </c:pt>
                <c:pt idx="8">
                  <c:v>1850.3933975582172</c:v>
                </c:pt>
                <c:pt idx="9">
                  <c:v>2347.0404076184486</c:v>
                </c:pt>
                <c:pt idx="10">
                  <c:v>2824.1613093149494</c:v>
                </c:pt>
                <c:pt idx="11">
                  <c:v>3288.895079077517</c:v>
                </c:pt>
                <c:pt idx="12">
                  <c:v>3744.2603592252794</c:v>
                </c:pt>
                <c:pt idx="13">
                  <c:v>4184.7611608461802</c:v>
                </c:pt>
                <c:pt idx="14">
                  <c:v>4618.6925014850804</c:v>
                </c:pt>
                <c:pt idx="15">
                  <c:v>5038.758260813066</c:v>
                </c:pt>
                <c:pt idx="16">
                  <c:v>5464.48257185082</c:v>
                </c:pt>
                <c:pt idx="17">
                  <c:v>5869.6110269976334</c:v>
                </c:pt>
                <c:pt idx="18">
                  <c:v>6278.5101461523782</c:v>
                </c:pt>
                <c:pt idx="19">
                  <c:v>6671.0885549402246</c:v>
                </c:pt>
                <c:pt idx="20">
                  <c:v>7066.2985909516565</c:v>
                </c:pt>
                <c:pt idx="21">
                  <c:v>7447.0486362769743</c:v>
                </c:pt>
                <c:pt idx="22">
                  <c:v>7829.6187581388067</c:v>
                </c:pt>
                <c:pt idx="23">
                  <c:v>8198.9984426400279</c:v>
                </c:pt>
                <c:pt idx="24">
                  <c:v>8569.5864697065317</c:v>
                </c:pt>
                <c:pt idx="25">
                  <c:v>8930.7534962277605</c:v>
                </c:pt>
                <c:pt idx="26">
                  <c:v>9292.8181578824351</c:v>
                </c:pt>
                <c:pt idx="27">
                  <c:v>9644.4846481363311</c:v>
                </c:pt>
                <c:pt idx="28">
                  <c:v>9996.7069410491185</c:v>
                </c:pt>
                <c:pt idx="29">
                  <c:v>10339.562290247997</c:v>
                </c:pt>
                <c:pt idx="30">
                  <c:v>10682.714608180719</c:v>
                </c:pt>
                <c:pt idx="31">
                  <c:v>11019.945915757247</c:v>
                </c:pt>
                <c:pt idx="32">
                  <c:v>11357.39493833668</c:v>
                </c:pt>
                <c:pt idx="33">
                  <c:v>11688.536228794881</c:v>
                </c:pt>
                <c:pt idx="34">
                  <c:v>12019.793973495271</c:v>
                </c:pt>
                <c:pt idx="35">
                  <c:v>12346.648612687532</c:v>
                </c:pt>
                <c:pt idx="36">
                  <c:v>12673.59578486904</c:v>
                </c:pt>
                <c:pt idx="37">
                  <c:v>12764.156132001501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AC-45FE-A486-5CD9AE7F5DCB}"/>
            </c:ext>
          </c:extLst>
        </c:ser>
        <c:ser>
          <c:idx val="5"/>
          <c:order val="5"/>
          <c:tx>
            <c:v>n = 1,8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Değişimi'!$P$2:$P$39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Değişimi'!$V$2:$V$39</c:f>
              <c:numCache>
                <c:formatCode>0.00</c:formatCode>
                <c:ptCount val="38"/>
                <c:pt idx="0">
                  <c:v>0</c:v>
                </c:pt>
                <c:pt idx="1">
                  <c:v>63.139982890975944</c:v>
                </c:pt>
                <c:pt idx="2">
                  <c:v>182.92867065323719</c:v>
                </c:pt>
                <c:pt idx="3">
                  <c:v>335.73802606115726</c:v>
                </c:pt>
                <c:pt idx="4">
                  <c:v>510.4123630775216</c:v>
                </c:pt>
                <c:pt idx="5">
                  <c:v>698.64198694887796</c:v>
                </c:pt>
                <c:pt idx="6">
                  <c:v>889.53847563142824</c:v>
                </c:pt>
                <c:pt idx="7">
                  <c:v>1095.7355081675385</c:v>
                </c:pt>
                <c:pt idx="8">
                  <c:v>1297.4721289560921</c:v>
                </c:pt>
                <c:pt idx="9">
                  <c:v>1709.3430725355392</c:v>
                </c:pt>
                <c:pt idx="10">
                  <c:v>2121.5778881040856</c:v>
                </c:pt>
                <c:pt idx="11">
                  <c:v>2536.2990246041968</c:v>
                </c:pt>
                <c:pt idx="12">
                  <c:v>2953.7593315200465</c:v>
                </c:pt>
                <c:pt idx="13">
                  <c:v>3368.0278327382543</c:v>
                </c:pt>
                <c:pt idx="14">
                  <c:v>3784.4504036777421</c:v>
                </c:pt>
                <c:pt idx="15">
                  <c:v>4196.0827912414134</c:v>
                </c:pt>
                <c:pt idx="16">
                  <c:v>4618.4221339172573</c:v>
                </c:pt>
                <c:pt idx="17">
                  <c:v>5028.7895443131083</c:v>
                </c:pt>
                <c:pt idx="18">
                  <c:v>5447.3105540047554</c:v>
                </c:pt>
                <c:pt idx="19">
                  <c:v>5856.2011912016924</c:v>
                </c:pt>
                <c:pt idx="20">
                  <c:v>6271.5682205948597</c:v>
                </c:pt>
                <c:pt idx="21">
                  <c:v>6677.9671090293932</c:v>
                </c:pt>
                <c:pt idx="22">
                  <c:v>7089.5833136139427</c:v>
                </c:pt>
                <c:pt idx="23">
                  <c:v>7492.6023630037544</c:v>
                </c:pt>
                <c:pt idx="24">
                  <c:v>7899.8479682086299</c:v>
                </c:pt>
                <c:pt idx="25">
                  <c:v>8301.3581493621296</c:v>
                </c:pt>
                <c:pt idx="26">
                  <c:v>8706.4891580102048</c:v>
                </c:pt>
                <c:pt idx="27">
                  <c:v>9104.5089485977442</c:v>
                </c:pt>
                <c:pt idx="28">
                  <c:v>9505.5366497253563</c:v>
                </c:pt>
                <c:pt idx="29">
                  <c:v>9900.0120742903946</c:v>
                </c:pt>
                <c:pt idx="30">
                  <c:v>10297.003592318095</c:v>
                </c:pt>
                <c:pt idx="31">
                  <c:v>10690.42748156266</c:v>
                </c:pt>
                <c:pt idx="32">
                  <c:v>11086.114562982501</c:v>
                </c:pt>
                <c:pt idx="33">
                  <c:v>11477.612433900389</c:v>
                </c:pt>
                <c:pt idx="34">
                  <c:v>11871.112092610943</c:v>
                </c:pt>
                <c:pt idx="35">
                  <c:v>12262.085642106487</c:v>
                </c:pt>
                <c:pt idx="36">
                  <c:v>12654.911626216257</c:v>
                </c:pt>
                <c:pt idx="37">
                  <c:v>12764.156132001537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AC-45FE-A486-5CD9AE7F5DCB}"/>
            </c:ext>
          </c:extLst>
        </c:ser>
        <c:ser>
          <c:idx val="6"/>
          <c:order val="6"/>
          <c:tx>
            <c:v>n = 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Değişimi'!$P$2:$P$39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Değişimi'!$W$2:$W$39</c:f>
              <c:numCache>
                <c:formatCode>0.00</c:formatCode>
                <c:ptCount val="38"/>
                <c:pt idx="0">
                  <c:v>0</c:v>
                </c:pt>
                <c:pt idx="1">
                  <c:v>27.435612445033588</c:v>
                </c:pt>
                <c:pt idx="2">
                  <c:v>91.305718217071799</c:v>
                </c:pt>
                <c:pt idx="3">
                  <c:v>181.73349683590251</c:v>
                </c:pt>
                <c:pt idx="4">
                  <c:v>292.64653274702493</c:v>
                </c:pt>
                <c:pt idx="5">
                  <c:v>418.85034999417945</c:v>
                </c:pt>
                <c:pt idx="6">
                  <c:v>553.10194689187711</c:v>
                </c:pt>
                <c:pt idx="7">
                  <c:v>702.644325125607</c:v>
                </c:pt>
                <c:pt idx="8">
                  <c:v>854.52787562131277</c:v>
                </c:pt>
                <c:pt idx="9">
                  <c:v>1177.1706779749079</c:v>
                </c:pt>
                <c:pt idx="10">
                  <c:v>1515.3237465640955</c:v>
                </c:pt>
                <c:pt idx="11">
                  <c:v>1868.2554650570073</c:v>
                </c:pt>
                <c:pt idx="12">
                  <c:v>2234.6489240562828</c:v>
                </c:pt>
                <c:pt idx="13">
                  <c:v>2608.7975161733539</c:v>
                </c:pt>
                <c:pt idx="14">
                  <c:v>2993.7740300020646</c:v>
                </c:pt>
                <c:pt idx="15">
                  <c:v>3383.2865650883546</c:v>
                </c:pt>
                <c:pt idx="16">
                  <c:v>3789.1873060084786</c:v>
                </c:pt>
                <c:pt idx="17">
                  <c:v>4192.454228133879</c:v>
                </c:pt>
                <c:pt idx="18">
                  <c:v>4609.1828907656427</c:v>
                </c:pt>
                <c:pt idx="19">
                  <c:v>5024.0093509345497</c:v>
                </c:pt>
                <c:pt idx="20">
                  <c:v>5450.2490258805919</c:v>
                </c:pt>
                <c:pt idx="21">
                  <c:v>5874.2206901978461</c:v>
                </c:pt>
                <c:pt idx="22">
                  <c:v>6307.9960133621225</c:v>
                </c:pt>
                <c:pt idx="23">
                  <c:v>6739.0643560984881</c:v>
                </c:pt>
                <c:pt idx="24">
                  <c:v>7178.6194482845222</c:v>
                </c:pt>
                <c:pt idx="25">
                  <c:v>7617.4429241386861</c:v>
                </c:pt>
                <c:pt idx="26">
                  <c:v>8063.875209844271</c:v>
                </c:pt>
                <c:pt idx="27">
                  <c:v>8507.8200000215111</c:v>
                </c:pt>
                <c:pt idx="28">
                  <c:v>8958.4956604519302</c:v>
                </c:pt>
                <c:pt idx="29">
                  <c:v>9406.7569869871859</c:v>
                </c:pt>
                <c:pt idx="30">
                  <c:v>9861.0175674437523</c:v>
                </c:pt>
                <c:pt idx="31">
                  <c:v>10315.351309533507</c:v>
                </c:pt>
                <c:pt idx="32">
                  <c:v>10775.245335745458</c:v>
                </c:pt>
                <c:pt idx="33">
                  <c:v>11234.334583992355</c:v>
                </c:pt>
                <c:pt idx="34">
                  <c:v>11698.545146562323</c:v>
                </c:pt>
                <c:pt idx="35">
                  <c:v>12163.341002197783</c:v>
                </c:pt>
                <c:pt idx="36">
                  <c:v>12632.965525623569</c:v>
                </c:pt>
                <c:pt idx="37">
                  <c:v>12764.156132001501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AC-45FE-A486-5CD9AE7F5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50248"/>
        <c:axId val="645250568"/>
      </c:scatterChart>
      <c:valAx>
        <c:axId val="64525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Mermi Yolu, x,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645250568"/>
        <c:crosses val="autoZero"/>
        <c:crossBetween val="midCat"/>
      </c:valAx>
      <c:valAx>
        <c:axId val="64525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Mermi Açısal Hızı,</a:t>
                </a:r>
                <a:r>
                  <a:rPr lang="tr-T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tr-TR" sz="10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ω,  rad/s</a:t>
                </a:r>
                <a:endParaRPr lang="tr-TR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645250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Setlere Etkiyen Tork [Nm]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6.5465123610341819E-2"/>
          <c:y val="8.8412389818375126E-2"/>
          <c:w val="0.9015033511549484"/>
          <c:h val="0.805742301597997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Tork'!$A$3:$A$40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1215</c:v>
                </c:pt>
                <c:pt idx="33">
                  <c:v>1265</c:v>
                </c:pt>
                <c:pt idx="34">
                  <c:v>1315</c:v>
                </c:pt>
                <c:pt idx="35">
                  <c:v>1365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Tork'!$S$3:$S$40</c:f>
              <c:numCache>
                <c:formatCode>General</c:formatCode>
                <c:ptCount val="38"/>
                <c:pt idx="0">
                  <c:v>0</c:v>
                </c:pt>
                <c:pt idx="1">
                  <c:v>6.2641031188522938</c:v>
                </c:pt>
                <c:pt idx="2">
                  <c:v>12.879998255700631</c:v>
                </c:pt>
                <c:pt idx="3">
                  <c:v>18.719501248392191</c:v>
                </c:pt>
                <c:pt idx="4">
                  <c:v>23.763204762867854</c:v>
                </c:pt>
                <c:pt idx="5">
                  <c:v>27.462598719912652</c:v>
                </c:pt>
                <c:pt idx="6">
                  <c:v>29.731687755263813</c:v>
                </c:pt>
                <c:pt idx="7">
                  <c:v>31.846096082990893</c:v>
                </c:pt>
                <c:pt idx="8">
                  <c:v>33.303188748479592</c:v>
                </c:pt>
                <c:pt idx="9">
                  <c:v>35.433279372762165</c:v>
                </c:pt>
                <c:pt idx="10">
                  <c:v>36.817995407043263</c:v>
                </c:pt>
                <c:pt idx="11">
                  <c:v>37.77134061067369</c:v>
                </c:pt>
                <c:pt idx="12">
                  <c:v>38.362291652407997</c:v>
                </c:pt>
                <c:pt idx="13">
                  <c:v>38.926931312121816</c:v>
                </c:pt>
                <c:pt idx="14">
                  <c:v>39.274847365820243</c:v>
                </c:pt>
                <c:pt idx="15">
                  <c:v>39.55090097428284</c:v>
                </c:pt>
                <c:pt idx="16">
                  <c:v>39.729901050392407</c:v>
                </c:pt>
                <c:pt idx="17">
                  <c:v>39.86245452012755</c:v>
                </c:pt>
                <c:pt idx="18">
                  <c:v>39.929555628874496</c:v>
                </c:pt>
                <c:pt idx="19">
                  <c:v>39.969546424165081</c:v>
                </c:pt>
                <c:pt idx="20">
                  <c:v>39.962491449601224</c:v>
                </c:pt>
                <c:pt idx="21">
                  <c:v>39.951702323741024</c:v>
                </c:pt>
                <c:pt idx="22">
                  <c:v>39.907043494632696</c:v>
                </c:pt>
                <c:pt idx="23">
                  <c:v>39.856370112984735</c:v>
                </c:pt>
                <c:pt idx="24">
                  <c:v>39.780567940260568</c:v>
                </c:pt>
                <c:pt idx="25">
                  <c:v>39.695352831652606</c:v>
                </c:pt>
                <c:pt idx="26">
                  <c:v>39.589638849467079</c:v>
                </c:pt>
                <c:pt idx="27">
                  <c:v>39.485217997850555</c:v>
                </c:pt>
                <c:pt idx="28">
                  <c:v>39.364938968272625</c:v>
                </c:pt>
                <c:pt idx="29">
                  <c:v>39.267465127524616</c:v>
                </c:pt>
                <c:pt idx="30">
                  <c:v>39.15856019501647</c:v>
                </c:pt>
                <c:pt idx="31">
                  <c:v>39.038057521485797</c:v>
                </c:pt>
                <c:pt idx="32">
                  <c:v>38.945323046765118</c:v>
                </c:pt>
                <c:pt idx="33">
                  <c:v>38.817656892845861</c:v>
                </c:pt>
                <c:pt idx="34">
                  <c:v>38.689717961684636</c:v>
                </c:pt>
                <c:pt idx="35">
                  <c:v>38.568096247155836</c:v>
                </c:pt>
                <c:pt idx="36">
                  <c:v>38.470360497162375</c:v>
                </c:pt>
                <c:pt idx="37">
                  <c:v>38.44497342468096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6-44A4-9469-6BB5E492B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6461759"/>
        <c:axId val="1823181839"/>
      </c:scatterChart>
      <c:valAx>
        <c:axId val="200646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baseline="0"/>
                  <a:t>X Yiv - Set mesafesi [mm]</a:t>
                </a:r>
                <a:endParaRPr lang="tr-T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823181839"/>
        <c:crosses val="autoZero"/>
        <c:crossBetween val="midCat"/>
      </c:valAx>
      <c:valAx>
        <c:axId val="1823181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Tork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0646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Açısal</a:t>
            </a:r>
            <a:r>
              <a:rPr lang="tr-TR" baseline="0"/>
              <a:t> İvme - Yiv Set Mesafesi</a:t>
            </a:r>
            <a:endParaRPr lang="tr-T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Tork'!$A$3:$A$40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1215</c:v>
                </c:pt>
                <c:pt idx="33">
                  <c:v>1265</c:v>
                </c:pt>
                <c:pt idx="34">
                  <c:v>1315</c:v>
                </c:pt>
                <c:pt idx="35">
                  <c:v>1365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Tork'!$R$3:$R$40</c:f>
              <c:numCache>
                <c:formatCode>0.0000E+00</c:formatCode>
                <c:ptCount val="38"/>
                <c:pt idx="0" formatCode="0.00000">
                  <c:v>0</c:v>
                </c:pt>
                <c:pt idx="1">
                  <c:v>850511041.35178924</c:v>
                </c:pt>
                <c:pt idx="2">
                  <c:v>1822411460.4771893</c:v>
                </c:pt>
                <c:pt idx="3">
                  <c:v>2761454408.9690661</c:v>
                </c:pt>
                <c:pt idx="4">
                  <c:v>3620822291.369977</c:v>
                </c:pt>
                <c:pt idx="5">
                  <c:v>4370474212.1983833</c:v>
                </c:pt>
                <c:pt idx="6">
                  <c:v>4946983347.0602226</c:v>
                </c:pt>
                <c:pt idx="7">
                  <c:v>5540034624.9609718</c:v>
                </c:pt>
                <c:pt idx="8">
                  <c:v>5970851799.727025</c:v>
                </c:pt>
                <c:pt idx="9">
                  <c:v>6676612720.7778664</c:v>
                </c:pt>
                <c:pt idx="10">
                  <c:v>7181318076.0630417</c:v>
                </c:pt>
                <c:pt idx="11">
                  <c:v>7574960676.1675882</c:v>
                </c:pt>
                <c:pt idx="12">
                  <c:v>7897078056.8944998</c:v>
                </c:pt>
                <c:pt idx="13">
                  <c:v>8141072348.7939701</c:v>
                </c:pt>
                <c:pt idx="14">
                  <c:v>8351824717.5400229</c:v>
                </c:pt>
                <c:pt idx="15">
                  <c:v>8509636382.06563</c:v>
                </c:pt>
                <c:pt idx="16">
                  <c:v>8684776765.9116993</c:v>
                </c:pt>
                <c:pt idx="17">
                  <c:v>8794526688.7540398</c:v>
                </c:pt>
                <c:pt idx="18">
                  <c:v>8917484004.2142467</c:v>
                </c:pt>
                <c:pt idx="19">
                  <c:v>8996646335.3915138</c:v>
                </c:pt>
                <c:pt idx="20">
                  <c:v>9086207003.7214241</c:v>
                </c:pt>
                <c:pt idx="21">
                  <c:v>9142180748.6950645</c:v>
                </c:pt>
                <c:pt idx="22">
                  <c:v>9206579503.4999619</c:v>
                </c:pt>
                <c:pt idx="23">
                  <c:v>9244047372.450737</c:v>
                </c:pt>
                <c:pt idx="24">
                  <c:v>9288506157.6112595</c:v>
                </c:pt>
                <c:pt idx="25">
                  <c:v>9316626833.4765491</c:v>
                </c:pt>
                <c:pt idx="26">
                  <c:v>9350589072.5226212</c:v>
                </c:pt>
                <c:pt idx="27">
                  <c:v>9367566293.7643948</c:v>
                </c:pt>
                <c:pt idx="28">
                  <c:v>9389564692.0348301</c:v>
                </c:pt>
                <c:pt idx="29">
                  <c:v>9397928515.9584427</c:v>
                </c:pt>
                <c:pt idx="30">
                  <c:v>9410674413.5146618</c:v>
                </c:pt>
                <c:pt idx="31">
                  <c:v>9416483506.9732075</c:v>
                </c:pt>
                <c:pt idx="32">
                  <c:v>9423056672.3102436</c:v>
                </c:pt>
                <c:pt idx="33">
                  <c:v>9428265516.9788074</c:v>
                </c:pt>
                <c:pt idx="34">
                  <c:v>9435025781.9142513</c:v>
                </c:pt>
                <c:pt idx="35">
                  <c:v>9438085792.6337452</c:v>
                </c:pt>
                <c:pt idx="36">
                  <c:v>9443172297.0885887</c:v>
                </c:pt>
                <c:pt idx="37">
                  <c:v>9444338102.4487877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63-483E-87F5-4118DCC72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346367"/>
        <c:axId val="1018361999"/>
      </c:scatterChart>
      <c:valAx>
        <c:axId val="1452346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X Yiv - Set Mesafesi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361999"/>
        <c:crosses val="autoZero"/>
        <c:crossBetween val="midCat"/>
      </c:valAx>
      <c:valAx>
        <c:axId val="101836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Açısal İvme [rad/s²]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452346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Tork'!$AF$3:$AF$40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Tork'!$AK$3:$AK$40</c:f>
              <c:numCache>
                <c:formatCode>0.00</c:formatCode>
                <c:ptCount val="38"/>
                <c:pt idx="0">
                  <c:v>0</c:v>
                </c:pt>
                <c:pt idx="1">
                  <c:v>7.1682266289633683</c:v>
                </c:pt>
                <c:pt idx="2">
                  <c:v>14.739020850351373</c:v>
                </c:pt>
                <c:pt idx="3">
                  <c:v>21.42136308800475</c:v>
                </c:pt>
                <c:pt idx="4">
                  <c:v>27.193044868314388</c:v>
                </c:pt>
                <c:pt idx="5">
                  <c:v>31.426387418839532</c:v>
                </c:pt>
                <c:pt idx="6">
                  <c:v>34.022983314226572</c:v>
                </c:pt>
                <c:pt idx="7">
                  <c:v>36.442572805609679</c:v>
                </c:pt>
                <c:pt idx="8">
                  <c:v>38.109973588682514</c:v>
                </c:pt>
                <c:pt idx="9">
                  <c:v>40.547508866340131</c:v>
                </c:pt>
                <c:pt idx="10">
                  <c:v>42.132086604310864</c:v>
                </c:pt>
                <c:pt idx="11">
                  <c:v>43.223032003132801</c:v>
                </c:pt>
                <c:pt idx="12">
                  <c:v>43.8992774150298</c:v>
                </c:pt>
                <c:pt idx="13">
                  <c:v>44.545413816001272</c:v>
                </c:pt>
                <c:pt idx="14">
                  <c:v>44.943546010418572</c:v>
                </c:pt>
                <c:pt idx="15">
                  <c:v>45.259443560260564</c:v>
                </c:pt>
                <c:pt idx="16">
                  <c:v>45.464279446230165</c:v>
                </c:pt>
                <c:pt idx="17">
                  <c:v>45.615964898000151</c:v>
                </c:pt>
                <c:pt idx="18">
                  <c:v>45.692750983003336</c:v>
                </c:pt>
                <c:pt idx="19">
                  <c:v>45.738513812617782</c:v>
                </c:pt>
                <c:pt idx="20">
                  <c:v>45.73044056484779</c:v>
                </c:pt>
                <c:pt idx="21">
                  <c:v>45.718094200519658</c:v>
                </c:pt>
                <c:pt idx="22">
                  <c:v>45.66698958075866</c:v>
                </c:pt>
                <c:pt idx="23">
                  <c:v>45.609002303599162</c:v>
                </c:pt>
                <c:pt idx="24">
                  <c:v>45.522259294624845</c:v>
                </c:pt>
                <c:pt idx="25">
                  <c:v>45.424744742401849</c:v>
                </c:pt>
                <c:pt idx="26">
                  <c:v>45.303772630707918</c:v>
                </c:pt>
                <c:pt idx="27">
                  <c:v>45.184280292383555</c:v>
                </c:pt>
                <c:pt idx="28">
                  <c:v>45.046640900699281</c:v>
                </c:pt>
                <c:pt idx="29">
                  <c:v>44.935098263609802</c:v>
                </c:pt>
                <c:pt idx="30">
                  <c:v>44.81047463873989</c:v>
                </c:pt>
                <c:pt idx="31">
                  <c:v>44.672579323660507</c:v>
                </c:pt>
                <c:pt idx="32">
                  <c:v>44.522745535028172</c:v>
                </c:pt>
                <c:pt idx="33">
                  <c:v>44.402675434620463</c:v>
                </c:pt>
                <c:pt idx="34">
                  <c:v>44.273658503423263</c:v>
                </c:pt>
                <c:pt idx="35">
                  <c:v>44.152192380925044</c:v>
                </c:pt>
                <c:pt idx="36">
                  <c:v>44.022944276195965</c:v>
                </c:pt>
                <c:pt idx="37">
                  <c:v>43.993892984169008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7C-4C3E-A795-345F076E5FF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Tork'!$AF$3:$AF$40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Tork'!$AK$42:$AK$77</c:f>
              <c:numCache>
                <c:formatCode>General</c:formatCode>
                <c:ptCount val="36"/>
                <c:pt idx="0">
                  <c:v>0</c:v>
                </c:pt>
                <c:pt idx="1">
                  <c:v>7.3325446155821048</c:v>
                </c:pt>
                <c:pt idx="2">
                  <c:v>15.076884921372178</c:v>
                </c:pt>
                <c:pt idx="3">
                  <c:v>21.91240716842313</c:v>
                </c:pt>
                <c:pt idx="4">
                  <c:v>27.816393796031054</c:v>
                </c:pt>
                <c:pt idx="5">
                  <c:v>32.146777687542702</c:v>
                </c:pt>
                <c:pt idx="6">
                  <c:v>34.802895614204317</c:v>
                </c:pt>
                <c:pt idx="7">
                  <c:v>37.277949601096189</c:v>
                </c:pt>
                <c:pt idx="8">
                  <c:v>38.9835723815671</c:v>
                </c:pt>
                <c:pt idx="9">
                  <c:v>41.476983527813822</c:v>
                </c:pt>
                <c:pt idx="10">
                  <c:v>43.097884702112871</c:v>
                </c:pt>
                <c:pt idx="11">
                  <c:v>44.213837953047232</c:v>
                </c:pt>
                <c:pt idx="12">
                  <c:v>44.905585007162685</c:v>
                </c:pt>
                <c:pt idx="13">
                  <c:v>45.566532858438997</c:v>
                </c:pt>
                <c:pt idx="14">
                  <c:v>45.973791477560908</c:v>
                </c:pt>
                <c:pt idx="15">
                  <c:v>46.296930379002774</c:v>
                </c:pt>
                <c:pt idx="16">
                  <c:v>46.506461738778086</c:v>
                </c:pt>
                <c:pt idx="17">
                  <c:v>46.661624291555668</c:v>
                </c:pt>
                <c:pt idx="18">
                  <c:v>46.740170551779464</c:v>
                </c:pt>
                <c:pt idx="19">
                  <c:v>46.786982407382268</c:v>
                </c:pt>
                <c:pt idx="20">
                  <c:v>46.778724095734184</c:v>
                </c:pt>
                <c:pt idx="21">
                  <c:v>46.766094714443355</c:v>
                </c:pt>
                <c:pt idx="22">
                  <c:v>46.713818618296244</c:v>
                </c:pt>
                <c:pt idx="23">
                  <c:v>46.6545020928965</c:v>
                </c:pt>
                <c:pt idx="24">
                  <c:v>46.565770665122706</c:v>
                </c:pt>
                <c:pt idx="25">
                  <c:v>46.466020776920992</c:v>
                </c:pt>
                <c:pt idx="26">
                  <c:v>46.342275609231564</c:v>
                </c:pt>
                <c:pt idx="27">
                  <c:v>46.220044135906839</c:v>
                </c:pt>
                <c:pt idx="28">
                  <c:v>46.079249622476048</c:v>
                </c:pt>
                <c:pt idx="29">
                  <c:v>45.965150082194562</c:v>
                </c:pt>
                <c:pt idx="30">
                  <c:v>45.837669697321971</c:v>
                </c:pt>
                <c:pt idx="31">
                  <c:v>45.696613393938108</c:v>
                </c:pt>
                <c:pt idx="32">
                  <c:v>45.588061593242891</c:v>
                </c:pt>
                <c:pt idx="33">
                  <c:v>45.438619965007966</c:v>
                </c:pt>
                <c:pt idx="34">
                  <c:v>45.288859033074033</c:v>
                </c:pt>
                <c:pt idx="35">
                  <c:v>45.146492818615968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7C-4C3E-A795-345F076E5FF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Tork'!$AF$3:$AF$40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Tork'!$AK$79:$AK$113</c:f>
              <c:numCache>
                <c:formatCode>General</c:formatCode>
                <c:ptCount val="35"/>
                <c:pt idx="0">
                  <c:v>0</c:v>
                </c:pt>
                <c:pt idx="1">
                  <c:v>7.5069765676047613</c:v>
                </c:pt>
                <c:pt idx="2">
                  <c:v>15.435544923476661</c:v>
                </c:pt>
                <c:pt idx="3">
                  <c:v>22.433675589726807</c:v>
                </c:pt>
                <c:pt idx="4">
                  <c:v>28.478110583646863</c:v>
                </c:pt>
                <c:pt idx="5">
                  <c:v>32.911508824856249</c:v>
                </c:pt>
                <c:pt idx="6">
                  <c:v>35.630812433847765</c:v>
                </c:pt>
                <c:pt idx="7">
                  <c:v>38.164744821203442</c:v>
                </c:pt>
                <c:pt idx="8">
                  <c:v>39.910942207982181</c:v>
                </c:pt>
                <c:pt idx="9">
                  <c:v>42.463668448270148</c:v>
                </c:pt>
                <c:pt idx="10">
                  <c:v>44.123128809139708</c:v>
                </c:pt>
                <c:pt idx="11">
                  <c:v>45.265629174906877</c:v>
                </c:pt>
                <c:pt idx="12">
                  <c:v>45.973832015557726</c:v>
                </c:pt>
                <c:pt idx="13">
                  <c:v>46.650502979331478</c:v>
                </c:pt>
                <c:pt idx="14">
                  <c:v>47.0674497653362</c:v>
                </c:pt>
                <c:pt idx="15">
                  <c:v>47.398275732088678</c:v>
                </c:pt>
                <c:pt idx="16">
                  <c:v>47.612791577606906</c:v>
                </c:pt>
                <c:pt idx="17">
                  <c:v>47.771645251050053</c:v>
                </c:pt>
                <c:pt idx="18">
                  <c:v>47.85206002735022</c:v>
                </c:pt>
                <c:pt idx="19">
                  <c:v>47.899985477725188</c:v>
                </c:pt>
                <c:pt idx="20">
                  <c:v>47.891530711299573</c:v>
                </c:pt>
                <c:pt idx="21">
                  <c:v>47.878600893019012</c:v>
                </c:pt>
                <c:pt idx="22">
                  <c:v>47.825081214735945</c:v>
                </c:pt>
                <c:pt idx="23">
                  <c:v>47.764353624302821</c:v>
                </c:pt>
                <c:pt idx="24">
                  <c:v>47.673511388212994</c:v>
                </c:pt>
                <c:pt idx="25">
                  <c:v>47.57138857647309</c:v>
                </c:pt>
                <c:pt idx="26">
                  <c:v>47.444699667929015</c:v>
                </c:pt>
                <c:pt idx="27">
                  <c:v>47.319560462621965</c:v>
                </c:pt>
                <c:pt idx="28">
                  <c:v>47.175416625989008</c:v>
                </c:pt>
                <c:pt idx="29">
                  <c:v>47.058602802115729</c:v>
                </c:pt>
                <c:pt idx="30">
                  <c:v>46.928089820301189</c:v>
                </c:pt>
                <c:pt idx="31">
                  <c:v>46.783677966063664</c:v>
                </c:pt>
                <c:pt idx="32">
                  <c:v>46.672543855476924</c:v>
                </c:pt>
                <c:pt idx="33">
                  <c:v>46.519547200127526</c:v>
                </c:pt>
                <c:pt idx="34">
                  <c:v>46.366223645248418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7C-4C3E-A795-345F076E5FF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Tork'!$AF$3:$AF$40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Tork'!$AK$115:$AK$148</c:f>
              <c:numCache>
                <c:formatCode>General</c:formatCode>
                <c:ptCount val="34"/>
                <c:pt idx="0">
                  <c:v>0</c:v>
                </c:pt>
                <c:pt idx="1">
                  <c:v>7.6925663968659199</c:v>
                </c:pt>
                <c:pt idx="2">
                  <c:v>15.817147306420425</c:v>
                </c:pt>
                <c:pt idx="3">
                  <c:v>22.988287953959357</c:v>
                </c:pt>
                <c:pt idx="4">
                  <c:v>29.182155365631015</c:v>
                </c:pt>
                <c:pt idx="5">
                  <c:v>33.725157468691165</c:v>
                </c:pt>
                <c:pt idx="6">
                  <c:v>36.51168855441145</c:v>
                </c:pt>
                <c:pt idx="7">
                  <c:v>39.108265613013081</c:v>
                </c:pt>
                <c:pt idx="8">
                  <c:v>40.897633039281104</c:v>
                </c:pt>
                <c:pt idx="9">
                  <c:v>43.513468578341865</c:v>
                </c:pt>
                <c:pt idx="10">
                  <c:v>45.213954638741193</c:v>
                </c:pt>
                <c:pt idx="11">
                  <c:v>46.384700256895115</c:v>
                </c:pt>
                <c:pt idx="12">
                  <c:v>47.110411510299762</c:v>
                </c:pt>
                <c:pt idx="13">
                  <c:v>47.8038113458772</c:v>
                </c:pt>
                <c:pt idx="14">
                  <c:v>48.231066021100546</c:v>
                </c:pt>
                <c:pt idx="15">
                  <c:v>48.570070771166357</c:v>
                </c:pt>
                <c:pt idx="16">
                  <c:v>48.789889944700192</c:v>
                </c:pt>
                <c:pt idx="17">
                  <c:v>48.952670848482533</c:v>
                </c:pt>
                <c:pt idx="18">
                  <c:v>49.035073664104409</c:v>
                </c:pt>
                <c:pt idx="19">
                  <c:v>49.084183942495329</c:v>
                </c:pt>
                <c:pt idx="20">
                  <c:v>49.075520154682302</c:v>
                </c:pt>
                <c:pt idx="21">
                  <c:v>49.062270681378791</c:v>
                </c:pt>
                <c:pt idx="22">
                  <c:v>49.007427872822817</c:v>
                </c:pt>
                <c:pt idx="23">
                  <c:v>48.945198955851836</c:v>
                </c:pt>
                <c:pt idx="24">
                  <c:v>48.852110889508808</c:v>
                </c:pt>
                <c:pt idx="25">
                  <c:v>48.747463365586341</c:v>
                </c:pt>
                <c:pt idx="26">
                  <c:v>48.617642414109362</c:v>
                </c:pt>
                <c:pt idx="27">
                  <c:v>48.489409478118908</c:v>
                </c:pt>
                <c:pt idx="28">
                  <c:v>48.341702072346123</c:v>
                </c:pt>
                <c:pt idx="29">
                  <c:v>48.222000340480491</c:v>
                </c:pt>
                <c:pt idx="30">
                  <c:v>48.088260775794247</c:v>
                </c:pt>
                <c:pt idx="31">
                  <c:v>47.940278726401601</c:v>
                </c:pt>
                <c:pt idx="32">
                  <c:v>47.826397123475815</c:v>
                </c:pt>
                <c:pt idx="33">
                  <c:v>47.669618036825597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7C-4C3E-A795-345F076E5FF9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Tork'!$AF$3:$AF$40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Tork'!$AK$150:$AK$182</c:f>
              <c:numCache>
                <c:formatCode>General</c:formatCode>
                <c:ptCount val="33"/>
                <c:pt idx="0">
                  <c:v>0</c:v>
                </c:pt>
                <c:pt idx="1">
                  <c:v>7.8905128137195204</c:v>
                </c:pt>
                <c:pt idx="2">
                  <c:v>16.22415681048231</c:v>
                </c:pt>
                <c:pt idx="3">
                  <c:v>23.579826459488405</c:v>
                </c:pt>
                <c:pt idx="4">
                  <c:v>29.933075512780501</c:v>
                </c:pt>
                <c:pt idx="5">
                  <c:v>34.592978912711558</c:v>
                </c:pt>
                <c:pt idx="6">
                  <c:v>37.451213486632362</c:v>
                </c:pt>
                <c:pt idx="7">
                  <c:v>40.114606104348816</c:v>
                </c:pt>
                <c:pt idx="8">
                  <c:v>41.950017835233893</c:v>
                </c:pt>
                <c:pt idx="9">
                  <c:v>44.633164495879058</c:v>
                </c:pt>
                <c:pt idx="10">
                  <c:v>46.377407750587764</c:v>
                </c:pt>
                <c:pt idx="11">
                  <c:v>47.578279192583139</c:v>
                </c:pt>
                <c:pt idx="12">
                  <c:v>48.322664570443877</c:v>
                </c:pt>
                <c:pt idx="13">
                  <c:v>49.033907087620442</c:v>
                </c:pt>
                <c:pt idx="14">
                  <c:v>49.472155952257459</c:v>
                </c:pt>
                <c:pt idx="15">
                  <c:v>49.819884029768225</c:v>
                </c:pt>
                <c:pt idx="16">
                  <c:v>50.045359627375888</c:v>
                </c:pt>
                <c:pt idx="17">
                  <c:v>50.212329236848042</c:v>
                </c:pt>
                <c:pt idx="18">
                  <c:v>50.296852455629221</c:v>
                </c:pt>
                <c:pt idx="19">
                  <c:v>50.347226447992391</c:v>
                </c:pt>
                <c:pt idx="20">
                  <c:v>50.338339722129113</c:v>
                </c:pt>
                <c:pt idx="21">
                  <c:v>50.324749311142341</c:v>
                </c:pt>
                <c:pt idx="22">
                  <c:v>50.268495278180382</c:v>
                </c:pt>
                <c:pt idx="23">
                  <c:v>50.2046650762151</c:v>
                </c:pt>
                <c:pt idx="24">
                  <c:v>50.109181652037783</c:v>
                </c:pt>
                <c:pt idx="25">
                  <c:v>50.001841320367632</c:v>
                </c:pt>
                <c:pt idx="26">
                  <c:v>49.868679794256444</c:v>
                </c:pt>
                <c:pt idx="27">
                  <c:v>49.737147146714292</c:v>
                </c:pt>
                <c:pt idx="28">
                  <c:v>49.58563890904653</c:v>
                </c:pt>
                <c:pt idx="29">
                  <c:v>49.462856992013613</c:v>
                </c:pt>
                <c:pt idx="30">
                  <c:v>49.325676018276681</c:v>
                </c:pt>
                <c:pt idx="31">
                  <c:v>49.173886069813072</c:v>
                </c:pt>
                <c:pt idx="32">
                  <c:v>49.05707404626019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7C-4C3E-A795-345F076E5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4728"/>
        <c:axId val="634767928"/>
      </c:scatterChart>
      <c:valAx>
        <c:axId val="634764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34767928"/>
        <c:crosses val="autoZero"/>
        <c:crossBetween val="midCat"/>
      </c:valAx>
      <c:valAx>
        <c:axId val="63476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34764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Tork'!$BA$3:$BA$40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Tork'!$BF$3:$BF$40</c:f>
              <c:numCache>
                <c:formatCode>0.00</c:formatCode>
                <c:ptCount val="38"/>
                <c:pt idx="0">
                  <c:v>0</c:v>
                </c:pt>
                <c:pt idx="1">
                  <c:v>7.1682266289633683</c:v>
                </c:pt>
                <c:pt idx="2">
                  <c:v>14.739020850351373</c:v>
                </c:pt>
                <c:pt idx="3">
                  <c:v>21.42136308800475</c:v>
                </c:pt>
                <c:pt idx="4">
                  <c:v>27.193044868314388</c:v>
                </c:pt>
                <c:pt idx="5">
                  <c:v>31.426387418839532</c:v>
                </c:pt>
                <c:pt idx="6">
                  <c:v>34.022983314226572</c:v>
                </c:pt>
                <c:pt idx="7">
                  <c:v>36.442572805609679</c:v>
                </c:pt>
                <c:pt idx="8">
                  <c:v>38.109973588682514</c:v>
                </c:pt>
                <c:pt idx="9">
                  <c:v>40.547508866340131</c:v>
                </c:pt>
                <c:pt idx="10">
                  <c:v>42.132086604310864</c:v>
                </c:pt>
                <c:pt idx="11">
                  <c:v>43.223032003132801</c:v>
                </c:pt>
                <c:pt idx="12">
                  <c:v>43.8992774150298</c:v>
                </c:pt>
                <c:pt idx="13">
                  <c:v>44.545413816001272</c:v>
                </c:pt>
                <c:pt idx="14">
                  <c:v>44.943546010418572</c:v>
                </c:pt>
                <c:pt idx="15">
                  <c:v>45.259443560260564</c:v>
                </c:pt>
                <c:pt idx="16">
                  <c:v>45.464279446230165</c:v>
                </c:pt>
                <c:pt idx="17">
                  <c:v>45.615964898000151</c:v>
                </c:pt>
                <c:pt idx="18">
                  <c:v>45.692750983003336</c:v>
                </c:pt>
                <c:pt idx="19">
                  <c:v>45.738513812617782</c:v>
                </c:pt>
                <c:pt idx="20">
                  <c:v>45.73044056484779</c:v>
                </c:pt>
                <c:pt idx="21">
                  <c:v>45.718094200519658</c:v>
                </c:pt>
                <c:pt idx="22">
                  <c:v>45.66698958075866</c:v>
                </c:pt>
                <c:pt idx="23">
                  <c:v>45.609002303599162</c:v>
                </c:pt>
                <c:pt idx="24">
                  <c:v>45.522259294624845</c:v>
                </c:pt>
                <c:pt idx="25">
                  <c:v>45.424744742401849</c:v>
                </c:pt>
                <c:pt idx="26">
                  <c:v>45.303772630707918</c:v>
                </c:pt>
                <c:pt idx="27">
                  <c:v>45.184280292383555</c:v>
                </c:pt>
                <c:pt idx="28">
                  <c:v>45.046640900699281</c:v>
                </c:pt>
                <c:pt idx="29">
                  <c:v>44.935098263609802</c:v>
                </c:pt>
                <c:pt idx="30">
                  <c:v>44.81047463873989</c:v>
                </c:pt>
                <c:pt idx="31">
                  <c:v>44.672579323660507</c:v>
                </c:pt>
                <c:pt idx="32">
                  <c:v>44.522745535028172</c:v>
                </c:pt>
                <c:pt idx="33">
                  <c:v>44.402675434620463</c:v>
                </c:pt>
                <c:pt idx="34">
                  <c:v>44.273658503423263</c:v>
                </c:pt>
                <c:pt idx="35">
                  <c:v>44.152192380925044</c:v>
                </c:pt>
                <c:pt idx="36">
                  <c:v>44.022944276195965</c:v>
                </c:pt>
                <c:pt idx="37">
                  <c:v>43.993892984169008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5-4423-B09F-032FE8B4B43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Tork'!$BA$3:$BA$40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Tork'!$BF$42:$BF$77</c:f>
              <c:numCache>
                <c:formatCode>General</c:formatCode>
                <c:ptCount val="36"/>
                <c:pt idx="0">
                  <c:v>0</c:v>
                </c:pt>
                <c:pt idx="1">
                  <c:v>6.7977996118316755</c:v>
                </c:pt>
                <c:pt idx="2">
                  <c:v>13.977363635584007</c:v>
                </c:pt>
                <c:pt idx="3">
                  <c:v>20.314387535708057</c:v>
                </c:pt>
                <c:pt idx="4">
                  <c:v>25.787810489061126</c:v>
                </c:pt>
                <c:pt idx="5">
                  <c:v>29.802389803620546</c:v>
                </c:pt>
                <c:pt idx="6">
                  <c:v>32.264803380003016</c:v>
                </c:pt>
                <c:pt idx="7">
                  <c:v>34.55935757822801</c:v>
                </c:pt>
                <c:pt idx="8">
                  <c:v>36.140593354192802</c:v>
                </c:pt>
                <c:pt idx="9">
                  <c:v>38.452165967890032</c:v>
                </c:pt>
                <c:pt idx="10">
                  <c:v>39.954858682510888</c:v>
                </c:pt>
                <c:pt idx="11">
                  <c:v>40.989428122416264</c:v>
                </c:pt>
                <c:pt idx="12">
                  <c:v>41.630727712460207</c:v>
                </c:pt>
                <c:pt idx="13">
                  <c:v>42.243474212126806</c:v>
                </c:pt>
                <c:pt idx="14">
                  <c:v>42.621032430742865</c:v>
                </c:pt>
                <c:pt idx="15">
                  <c:v>42.92060558221354</c:v>
                </c:pt>
                <c:pt idx="16">
                  <c:v>43.114856319279681</c:v>
                </c:pt>
                <c:pt idx="17">
                  <c:v>43.258703236869628</c:v>
                </c:pt>
                <c:pt idx="18">
                  <c:v>43.331521305528284</c:v>
                </c:pt>
                <c:pt idx="19">
                  <c:v>43.374919284064909</c:v>
                </c:pt>
                <c:pt idx="20">
                  <c:v>43.367263231403946</c:v>
                </c:pt>
                <c:pt idx="21">
                  <c:v>43.35555488079207</c:v>
                </c:pt>
                <c:pt idx="22">
                  <c:v>43.307091155751557</c:v>
                </c:pt>
                <c:pt idx="23">
                  <c:v>43.252100443184908</c:v>
                </c:pt>
                <c:pt idx="24">
                  <c:v>43.169839986972185</c:v>
                </c:pt>
                <c:pt idx="25">
                  <c:v>43.077364620391123</c:v>
                </c:pt>
                <c:pt idx="26">
                  <c:v>42.96264389286938</c:v>
                </c:pt>
                <c:pt idx="27">
                  <c:v>42.849326469589805</c:v>
                </c:pt>
                <c:pt idx="28">
                  <c:v>42.718799764479272</c:v>
                </c:pt>
                <c:pt idx="29">
                  <c:v>42.613021231746259</c:v>
                </c:pt>
                <c:pt idx="30">
                  <c:v>42.494837687528666</c:v>
                </c:pt>
                <c:pt idx="31">
                  <c:v>42.364068284182444</c:v>
                </c:pt>
                <c:pt idx="32">
                  <c:v>42.26343290760915</c:v>
                </c:pt>
                <c:pt idx="33">
                  <c:v>42.124889701169188</c:v>
                </c:pt>
                <c:pt idx="34">
                  <c:v>41.986050477088</c:v>
                </c:pt>
                <c:pt idx="35">
                  <c:v>41.854066691360408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5-4423-B09F-032FE8B4B43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Tork'!$BA$3:$BA$40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Tork'!$BF$79:$BF$113</c:f>
              <c:numCache>
                <c:formatCode>General</c:formatCode>
                <c:ptCount val="35"/>
                <c:pt idx="0">
                  <c:v>0</c:v>
                </c:pt>
                <c:pt idx="1">
                  <c:v>6.4131182005158456</c:v>
                </c:pt>
                <c:pt idx="2">
                  <c:v>13.186397105700934</c:v>
                </c:pt>
                <c:pt idx="3">
                  <c:v>19.164814480678384</c:v>
                </c:pt>
                <c:pt idx="4">
                  <c:v>24.328501315485152</c:v>
                </c:pt>
                <c:pt idx="5">
                  <c:v>28.115899170638777</c:v>
                </c:pt>
                <c:pt idx="6">
                  <c:v>30.438966961047004</c:v>
                </c:pt>
                <c:pt idx="7">
                  <c:v>32.603674385651679</c:v>
                </c:pt>
                <c:pt idx="8">
                  <c:v>34.095429440698695</c:v>
                </c:pt>
                <c:pt idx="9">
                  <c:v>36.276192223837178</c:v>
                </c:pt>
                <c:pt idx="10">
                  <c:v>37.693848899262612</c:v>
                </c:pt>
                <c:pt idx="11">
                  <c:v>38.669872978172876</c:v>
                </c:pt>
                <c:pt idx="12">
                  <c:v>39.274881996934759</c:v>
                </c:pt>
                <c:pt idx="13">
                  <c:v>39.852953719213055</c:v>
                </c:pt>
                <c:pt idx="14">
                  <c:v>40.209146255301739</c:v>
                </c:pt>
                <c:pt idx="15">
                  <c:v>40.491766829573827</c:v>
                </c:pt>
                <c:pt idx="16">
                  <c:v>40.675025090846226</c:v>
                </c:pt>
                <c:pt idx="17">
                  <c:v>40.810731839788723</c:v>
                </c:pt>
                <c:pt idx="18">
                  <c:v>40.87942919895012</c:v>
                </c:pt>
                <c:pt idx="19">
                  <c:v>40.920371324624796</c:v>
                </c:pt>
                <c:pt idx="20">
                  <c:v>40.91314852114899</c:v>
                </c:pt>
                <c:pt idx="21">
                  <c:v>40.902102735645641</c:v>
                </c:pt>
                <c:pt idx="22">
                  <c:v>40.856381529539306</c:v>
                </c:pt>
                <c:pt idx="23">
                  <c:v>40.804502692303984</c:v>
                </c:pt>
                <c:pt idx="24">
                  <c:v>40.726897281870535</c:v>
                </c:pt>
                <c:pt idx="25">
                  <c:v>40.639655013727172</c:v>
                </c:pt>
                <c:pt idx="26">
                  <c:v>40.531426229759248</c:v>
                </c:pt>
                <c:pt idx="27">
                  <c:v>40.424521338299215</c:v>
                </c:pt>
                <c:pt idx="28">
                  <c:v>40.301381022903527</c:v>
                </c:pt>
                <c:pt idx="29">
                  <c:v>40.201588402904363</c:v>
                </c:pt>
                <c:pt idx="30">
                  <c:v>40.090092759945996</c:v>
                </c:pt>
                <c:pt idx="31">
                  <c:v>39.966723480391103</c:v>
                </c:pt>
                <c:pt idx="32">
                  <c:v>39.87178296993612</c:v>
                </c:pt>
                <c:pt idx="33">
                  <c:v>39.741079799864515</c:v>
                </c:pt>
                <c:pt idx="34">
                  <c:v>39.610097363525739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5-4423-B09F-032FE8B4B43B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Tork'!$BA$3:$BA$40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Tork'!$BF$115:$BF$148</c:f>
              <c:numCache>
                <c:formatCode>General</c:formatCode>
                <c:ptCount val="34"/>
                <c:pt idx="0">
                  <c:v>0</c:v>
                </c:pt>
                <c:pt idx="1">
                  <c:v>6.0127764992494832</c:v>
                </c:pt>
                <c:pt idx="2">
                  <c:v>12.363230514066069</c:v>
                </c:pt>
                <c:pt idx="3">
                  <c:v>17.968442576441245</c:v>
                </c:pt>
                <c:pt idx="4">
                  <c:v>22.80978400802638</c:v>
                </c:pt>
                <c:pt idx="5">
                  <c:v>26.360751899892758</c:v>
                </c:pt>
                <c:pt idx="6">
                  <c:v>28.538801170091215</c:v>
                </c:pt>
                <c:pt idx="7">
                  <c:v>30.568375789403063</c:v>
                </c:pt>
                <c:pt idx="8">
                  <c:v>31.96700738438939</c:v>
                </c:pt>
                <c:pt idx="9">
                  <c:v>34.011635099474738</c:v>
                </c:pt>
                <c:pt idx="10">
                  <c:v>35.340793938511347</c:v>
                </c:pt>
                <c:pt idx="11">
                  <c:v>36.25588928852396</c:v>
                </c:pt>
                <c:pt idx="12">
                  <c:v>36.823130355366111</c:v>
                </c:pt>
                <c:pt idx="13">
                  <c:v>37.365115698208534</c:v>
                </c:pt>
                <c:pt idx="14">
                  <c:v>37.69907275984977</c:v>
                </c:pt>
                <c:pt idx="15">
                  <c:v>37.964050621485136</c:v>
                </c:pt>
                <c:pt idx="16">
                  <c:v>38.135868905854728</c:v>
                </c:pt>
                <c:pt idx="17">
                  <c:v>38.263104101795037</c:v>
                </c:pt>
                <c:pt idx="18">
                  <c:v>38.32751299834289</c:v>
                </c:pt>
                <c:pt idx="19">
                  <c:v>38.365899293962102</c:v>
                </c:pt>
                <c:pt idx="20">
                  <c:v>38.359127377144084</c:v>
                </c:pt>
                <c:pt idx="21">
                  <c:v>38.348771129619294</c:v>
                </c:pt>
                <c:pt idx="22">
                  <c:v>38.305904089749149</c:v>
                </c:pt>
                <c:pt idx="23">
                  <c:v>38.257263811559383</c:v>
                </c:pt>
                <c:pt idx="24">
                  <c:v>38.184502952726099</c:v>
                </c:pt>
                <c:pt idx="25">
                  <c:v>38.102706821229333</c:v>
                </c:pt>
                <c:pt idx="26">
                  <c:v>38.00123426631334</c:v>
                </c:pt>
                <c:pt idx="27">
                  <c:v>37.901002959337902</c:v>
                </c:pt>
                <c:pt idx="28">
                  <c:v>37.78554973184837</c:v>
                </c:pt>
                <c:pt idx="29">
                  <c:v>37.69198670968526</c:v>
                </c:pt>
                <c:pt idx="30">
                  <c:v>37.587451230876404</c:v>
                </c:pt>
                <c:pt idx="31">
                  <c:v>37.471783332415185</c:v>
                </c:pt>
                <c:pt idx="32">
                  <c:v>37.382769524741327</c:v>
                </c:pt>
                <c:pt idx="33">
                  <c:v>37.260225557078172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05-4423-B09F-032FE8B4B43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Tork'!$BA$3:$BA$40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Tork'!$BF$150:$BF$182</c:f>
              <c:numCache>
                <c:formatCode>General</c:formatCode>
                <c:ptCount val="33"/>
                <c:pt idx="0">
                  <c:v>0</c:v>
                </c:pt>
                <c:pt idx="1">
                  <c:v>5.5951758929403423</c:v>
                </c:pt>
                <c:pt idx="2">
                  <c:v>11.504576852274699</c:v>
                </c:pt>
                <c:pt idx="3">
                  <c:v>16.720494558534799</c:v>
                </c:pt>
                <c:pt idx="4">
                  <c:v>21.225594136222345</c:v>
                </c:pt>
                <c:pt idx="5">
                  <c:v>24.529939466147038</c:v>
                </c:pt>
                <c:pt idx="6">
                  <c:v>26.55671840459117</c:v>
                </c:pt>
                <c:pt idx="7">
                  <c:v>28.445334584539765</c:v>
                </c:pt>
                <c:pt idx="8">
                  <c:v>29.746828126557997</c:v>
                </c:pt>
                <c:pt idx="9">
                  <c:v>31.649451931535808</c:v>
                </c:pt>
                <c:pt idx="10">
                  <c:v>32.886297753926591</c:v>
                </c:pt>
                <c:pt idx="11">
                  <c:v>33.737837711011558</c:v>
                </c:pt>
                <c:pt idx="12">
                  <c:v>34.265682633083273</c:v>
                </c:pt>
                <c:pt idx="13">
                  <c:v>34.77002589696103</c:v>
                </c:pt>
                <c:pt idx="14">
                  <c:v>35.080788903170451</c:v>
                </c:pt>
                <c:pt idx="15">
                  <c:v>35.32736346714605</c:v>
                </c:pt>
                <c:pt idx="16">
                  <c:v>35.487248592227793</c:v>
                </c:pt>
                <c:pt idx="17">
                  <c:v>35.605647022827632</c:v>
                </c:pt>
                <c:pt idx="18">
                  <c:v>35.665582579271558</c:v>
                </c:pt>
                <c:pt idx="19">
                  <c:v>35.701302861888863</c:v>
                </c:pt>
                <c:pt idx="20">
                  <c:v>35.695001269648756</c:v>
                </c:pt>
                <c:pt idx="21">
                  <c:v>35.685364286384988</c:v>
                </c:pt>
                <c:pt idx="22">
                  <c:v>35.645474457100121</c:v>
                </c:pt>
                <c:pt idx="23">
                  <c:v>35.60021235364637</c:v>
                </c:pt>
                <c:pt idx="24">
                  <c:v>35.532504897141969</c:v>
                </c:pt>
                <c:pt idx="25">
                  <c:v>35.456389687613793</c:v>
                </c:pt>
                <c:pt idx="26">
                  <c:v>35.361964625725669</c:v>
                </c:pt>
                <c:pt idx="27">
                  <c:v>35.268694604367511</c:v>
                </c:pt>
                <c:pt idx="28">
                  <c:v>35.161259858490588</c:v>
                </c:pt>
                <c:pt idx="29">
                  <c:v>35.0741949948385</c:v>
                </c:pt>
                <c:pt idx="30">
                  <c:v>34.976919735885943</c:v>
                </c:pt>
                <c:pt idx="31">
                  <c:v>34.869285228410405</c:v>
                </c:pt>
                <c:pt idx="32">
                  <c:v>34.786453626254932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05-4423-B09F-032FE8B4B4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764088"/>
        <c:axId val="634760248"/>
      </c:scatterChart>
      <c:valAx>
        <c:axId val="634764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34760248"/>
        <c:crosses val="autoZero"/>
        <c:crossBetween val="midCat"/>
      </c:valAx>
      <c:valAx>
        <c:axId val="63476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34764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'İç Balistik Teori'!$K$4:$K$41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'İç Balistik Teori'!$L$4:$L$41</c:f>
              <c:numCache>
                <c:formatCode>0.00</c:formatCode>
                <c:ptCount val="38"/>
                <c:pt idx="0">
                  <c:v>0</c:v>
                </c:pt>
                <c:pt idx="1">
                  <c:v>287.72999999999996</c:v>
                </c:pt>
                <c:pt idx="2">
                  <c:v>371.13</c:v>
                </c:pt>
                <c:pt idx="3">
                  <c:v>404.49</c:v>
                </c:pt>
                <c:pt idx="4">
                  <c:v>417</c:v>
                </c:pt>
                <c:pt idx="5">
                  <c:v>402.822</c:v>
                </c:pt>
                <c:pt idx="6">
                  <c:v>372.38100000000003</c:v>
                </c:pt>
                <c:pt idx="7">
                  <c:v>345.27600000000001</c:v>
                </c:pt>
                <c:pt idx="8">
                  <c:v>320.673</c:v>
                </c:pt>
                <c:pt idx="9">
                  <c:v>278.55600000000004</c:v>
                </c:pt>
                <c:pt idx="10">
                  <c:v>246.03</c:v>
                </c:pt>
                <c:pt idx="11">
                  <c:v>219.75900000000001</c:v>
                </c:pt>
                <c:pt idx="12">
                  <c:v>196.82399999999998</c:v>
                </c:pt>
                <c:pt idx="13">
                  <c:v>180.56100000000001</c:v>
                </c:pt>
                <c:pt idx="14">
                  <c:v>165.54900000000001</c:v>
                </c:pt>
                <c:pt idx="15">
                  <c:v>153.66450000000003</c:v>
                </c:pt>
                <c:pt idx="16">
                  <c:v>141.78</c:v>
                </c:pt>
                <c:pt idx="17">
                  <c:v>132.81450000000004</c:v>
                </c:pt>
                <c:pt idx="18">
                  <c:v>123.84899999999999</c:v>
                </c:pt>
                <c:pt idx="19">
                  <c:v>116.76</c:v>
                </c:pt>
                <c:pt idx="20">
                  <c:v>109.67100000000001</c:v>
                </c:pt>
                <c:pt idx="21">
                  <c:v>104.0415</c:v>
                </c:pt>
                <c:pt idx="22">
                  <c:v>98.411999999999992</c:v>
                </c:pt>
                <c:pt idx="23">
                  <c:v>93.824999999999989</c:v>
                </c:pt>
                <c:pt idx="24">
                  <c:v>89.238</c:v>
                </c:pt>
                <c:pt idx="25">
                  <c:v>85.276500000000013</c:v>
                </c:pt>
                <c:pt idx="26">
                  <c:v>81.314999999999998</c:v>
                </c:pt>
                <c:pt idx="27">
                  <c:v>77.978999999999999</c:v>
                </c:pt>
                <c:pt idx="28">
                  <c:v>74.643000000000001</c:v>
                </c:pt>
                <c:pt idx="29">
                  <c:v>71.93249999999999</c:v>
                </c:pt>
                <c:pt idx="30">
                  <c:v>69.222000000000008</c:v>
                </c:pt>
                <c:pt idx="31">
                  <c:v>66.720000000000013</c:v>
                </c:pt>
                <c:pt idx="32">
                  <c:v>64.218000000000004</c:v>
                </c:pt>
                <c:pt idx="33">
                  <c:v>62.13300000000001</c:v>
                </c:pt>
                <c:pt idx="34">
                  <c:v>60.047999999999995</c:v>
                </c:pt>
                <c:pt idx="35">
                  <c:v>58.171500000000009</c:v>
                </c:pt>
                <c:pt idx="36">
                  <c:v>56.295000000000002</c:v>
                </c:pt>
                <c:pt idx="37">
                  <c:v>55.829760046943285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C-42F0-8A9D-C2B4862A6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608568"/>
        <c:axId val="649608888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'İç Balistik Teori'!$K$4:$K$41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'İç Balistik Teori'!$M$4:$M$41</c:f>
              <c:numCache>
                <c:formatCode>0.00</c:formatCode>
                <c:ptCount val="38"/>
                <c:pt idx="0">
                  <c:v>0</c:v>
                </c:pt>
                <c:pt idx="1">
                  <c:v>145.36331469990984</c:v>
                </c:pt>
                <c:pt idx="2">
                  <c:v>241.88455566064997</c:v>
                </c:pt>
                <c:pt idx="3">
                  <c:v>320.96219885740089</c:v>
                </c:pt>
                <c:pt idx="4">
                  <c:v>387.63550586642623</c:v>
                </c:pt>
                <c:pt idx="5">
                  <c:v>443.84265421705805</c:v>
                </c:pt>
                <c:pt idx="6">
                  <c:v>488.42073739169706</c:v>
                </c:pt>
                <c:pt idx="7">
                  <c:v>531.83591404873687</c:v>
                </c:pt>
                <c:pt idx="8">
                  <c:v>565.94783856498225</c:v>
                </c:pt>
                <c:pt idx="9">
                  <c:v>623.70552893907984</c:v>
                </c:pt>
                <c:pt idx="10">
                  <c:v>669.05888312545164</c:v>
                </c:pt>
                <c:pt idx="11">
                  <c:v>707.04716270036147</c:v>
                </c:pt>
                <c:pt idx="12">
                  <c:v>739.99618069900771</c:v>
                </c:pt>
                <c:pt idx="13">
                  <c:v>767.90593712139037</c:v>
                </c:pt>
                <c:pt idx="14">
                  <c:v>793.10224500270795</c:v>
                </c:pt>
                <c:pt idx="15">
                  <c:v>814.80983333122788</c:v>
                </c:pt>
                <c:pt idx="16">
                  <c:v>836.51742165974781</c:v>
                </c:pt>
                <c:pt idx="17">
                  <c:v>854.3486549296033</c:v>
                </c:pt>
                <c:pt idx="18">
                  <c:v>872.17988819945901</c:v>
                </c:pt>
                <c:pt idx="19">
                  <c:v>887.29767292824954</c:v>
                </c:pt>
                <c:pt idx="20">
                  <c:v>902.41545765704018</c:v>
                </c:pt>
                <c:pt idx="21">
                  <c:v>915.40124710356554</c:v>
                </c:pt>
                <c:pt idx="22">
                  <c:v>928.38703655009078</c:v>
                </c:pt>
                <c:pt idx="23">
                  <c:v>939.62846622021721</c:v>
                </c:pt>
                <c:pt idx="24">
                  <c:v>950.86989589034351</c:v>
                </c:pt>
                <c:pt idx="25">
                  <c:v>960.94841904287068</c:v>
                </c:pt>
                <c:pt idx="26">
                  <c:v>971.02694219539762</c:v>
                </c:pt>
                <c:pt idx="27">
                  <c:v>979.94255883032554</c:v>
                </c:pt>
                <c:pt idx="28">
                  <c:v>988.85817546525334</c:v>
                </c:pt>
                <c:pt idx="29">
                  <c:v>996.80470333551523</c:v>
                </c:pt>
                <c:pt idx="30">
                  <c:v>1004.7512312057768</c:v>
                </c:pt>
                <c:pt idx="31">
                  <c:v>1012.1163058172388</c:v>
                </c:pt>
                <c:pt idx="32">
                  <c:v>1019.481380428701</c:v>
                </c:pt>
                <c:pt idx="33">
                  <c:v>1026.2650017813635</c:v>
                </c:pt>
                <c:pt idx="34">
                  <c:v>1033.048623134026</c:v>
                </c:pt>
                <c:pt idx="35">
                  <c:v>1039.4446089808218</c:v>
                </c:pt>
                <c:pt idx="36">
                  <c:v>1045.8405948276179</c:v>
                </c:pt>
                <c:pt idx="37">
                  <c:v>1047.5705087321974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C-42F0-8A9D-C2B4862A6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08088"/>
        <c:axId val="646100728"/>
      </c:scatterChart>
      <c:valAx>
        <c:axId val="64960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Mermi Yolu, x,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9608888"/>
        <c:crosses val="autoZero"/>
        <c:crossBetween val="midCat"/>
      </c:valAx>
      <c:valAx>
        <c:axId val="64960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Basınç, P,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649608568"/>
        <c:crosses val="autoZero"/>
        <c:crossBetween val="midCat"/>
      </c:valAx>
      <c:valAx>
        <c:axId val="646100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Mermi</a:t>
                </a:r>
                <a:r>
                  <a:rPr lang="tr-T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Hızı, V, m/s</a:t>
                </a:r>
                <a:endParaRPr lang="tr-TR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646108088"/>
        <c:crosses val="max"/>
        <c:crossBetween val="midCat"/>
      </c:valAx>
      <c:valAx>
        <c:axId val="64610808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64610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'İç Balistik Teori'!$Y$5:$Y$41</c:f>
              <c:numCache>
                <c:formatCode>General</c:formatCode>
                <c:ptCount val="37"/>
                <c:pt idx="0">
                  <c:v>0.57467481386322872</c:v>
                </c:pt>
                <c:pt idx="1">
                  <c:v>0.69227880334757597</c:v>
                </c:pt>
                <c:pt idx="2">
                  <c:v>0.77068146300380758</c:v>
                </c:pt>
                <c:pt idx="3">
                  <c:v>0.83407084740671811</c:v>
                </c:pt>
                <c:pt idx="4">
                  <c:v>0.88661731079334127</c:v>
                </c:pt>
                <c:pt idx="5">
                  <c:v>0.93332527824811751</c:v>
                </c:pt>
                <c:pt idx="6">
                  <c:v>0.97586289146586014</c:v>
                </c:pt>
                <c:pt idx="7">
                  <c:v>1.0158982921413826</c:v>
                </c:pt>
                <c:pt idx="8">
                  <c:v>1.0892965267131738</c:v>
                </c:pt>
                <c:pt idx="9">
                  <c:v>1.156856265353118</c:v>
                </c:pt>
                <c:pt idx="10">
                  <c:v>1.2202456497560286</c:v>
                </c:pt>
                <c:pt idx="11">
                  <c:v>1.281132821616719</c:v>
                </c:pt>
                <c:pt idx="12">
                  <c:v>1.3395177809351893</c:v>
                </c:pt>
                <c:pt idx="13">
                  <c:v>1.3945664568640326</c:v>
                </c:pt>
                <c:pt idx="14">
                  <c:v>1.4483640265217659</c:v>
                </c:pt>
                <c:pt idx="15">
                  <c:v>1.5021615961794992</c:v>
                </c:pt>
                <c:pt idx="16">
                  <c:v>1.5530399178713092</c:v>
                </c:pt>
                <c:pt idx="17">
                  <c:v>1.6039182395631189</c:v>
                </c:pt>
                <c:pt idx="18">
                  <c:v>1.6535454549838187</c:v>
                </c:pt>
                <c:pt idx="19">
                  <c:v>1.7031726704045183</c:v>
                </c:pt>
                <c:pt idx="20">
                  <c:v>1.7507147087067014</c:v>
                </c:pt>
                <c:pt idx="21">
                  <c:v>1.7982567470088844</c:v>
                </c:pt>
                <c:pt idx="22">
                  <c:v>1.8445476790399571</c:v>
                </c:pt>
                <c:pt idx="23">
                  <c:v>1.8908386110710298</c:v>
                </c:pt>
                <c:pt idx="24">
                  <c:v>1.9362954722546959</c:v>
                </c:pt>
                <c:pt idx="25">
                  <c:v>1.9817523334383622</c:v>
                </c:pt>
                <c:pt idx="26">
                  <c:v>2.0263751237746215</c:v>
                </c:pt>
                <c:pt idx="27">
                  <c:v>2.070997914110881</c:v>
                </c:pt>
                <c:pt idx="28">
                  <c:v>2.1022755708886329</c:v>
                </c:pt>
                <c:pt idx="29">
                  <c:v>2.1335532276663849</c:v>
                </c:pt>
                <c:pt idx="30">
                  <c:v>2.189435974442635</c:v>
                </c:pt>
                <c:pt idx="31">
                  <c:v>2.2453187212188852</c:v>
                </c:pt>
                <c:pt idx="32">
                  <c:v>2.2878563344366278</c:v>
                </c:pt>
                <c:pt idx="33">
                  <c:v>2.3303939476543705</c:v>
                </c:pt>
                <c:pt idx="34">
                  <c:v>2.3725145254484095</c:v>
                </c:pt>
                <c:pt idx="35">
                  <c:v>2.4146351032424489</c:v>
                </c:pt>
                <c:pt idx="36">
                  <c:v>2.4261507702410863</c:v>
                </c:pt>
              </c:numCache>
            </c:numRef>
          </c:xVal>
          <c:yVal>
            <c:numRef>
              <c:f>'İç Balistik Teori'!$Z$5:$Z$41</c:f>
              <c:numCache>
                <c:formatCode>General</c:formatCode>
                <c:ptCount val="37"/>
                <c:pt idx="0">
                  <c:v>145.36331469990984</c:v>
                </c:pt>
                <c:pt idx="1">
                  <c:v>241.88455566064997</c:v>
                </c:pt>
                <c:pt idx="2">
                  <c:v>320.96219885740089</c:v>
                </c:pt>
                <c:pt idx="3">
                  <c:v>387.63550586642623</c:v>
                </c:pt>
                <c:pt idx="4">
                  <c:v>443.84265421705805</c:v>
                </c:pt>
                <c:pt idx="5">
                  <c:v>488.42073739169706</c:v>
                </c:pt>
                <c:pt idx="6">
                  <c:v>531.83591404873687</c:v>
                </c:pt>
                <c:pt idx="7">
                  <c:v>565.94783856498225</c:v>
                </c:pt>
                <c:pt idx="8">
                  <c:v>623.70552893907984</c:v>
                </c:pt>
                <c:pt idx="9">
                  <c:v>669.05888312545164</c:v>
                </c:pt>
                <c:pt idx="10">
                  <c:v>707.04716270036147</c:v>
                </c:pt>
                <c:pt idx="11">
                  <c:v>739.99618069900771</c:v>
                </c:pt>
                <c:pt idx="12">
                  <c:v>767.90593712139037</c:v>
                </c:pt>
                <c:pt idx="13">
                  <c:v>793.10224500270795</c:v>
                </c:pt>
                <c:pt idx="14">
                  <c:v>814.80983333122788</c:v>
                </c:pt>
                <c:pt idx="15">
                  <c:v>836.51742165974781</c:v>
                </c:pt>
                <c:pt idx="16">
                  <c:v>854.3486549296033</c:v>
                </c:pt>
                <c:pt idx="17">
                  <c:v>872.17988819945901</c:v>
                </c:pt>
                <c:pt idx="18">
                  <c:v>887.29767292824954</c:v>
                </c:pt>
                <c:pt idx="19">
                  <c:v>902.41545765704018</c:v>
                </c:pt>
                <c:pt idx="20">
                  <c:v>915.40124710356554</c:v>
                </c:pt>
                <c:pt idx="21">
                  <c:v>928.38703655009078</c:v>
                </c:pt>
                <c:pt idx="22">
                  <c:v>939.62846622021721</c:v>
                </c:pt>
                <c:pt idx="23">
                  <c:v>950.86989589034351</c:v>
                </c:pt>
                <c:pt idx="24">
                  <c:v>960.94841904287068</c:v>
                </c:pt>
                <c:pt idx="25">
                  <c:v>971.02694219539762</c:v>
                </c:pt>
                <c:pt idx="26">
                  <c:v>979.94255883032554</c:v>
                </c:pt>
                <c:pt idx="27">
                  <c:v>988.85817546525334</c:v>
                </c:pt>
                <c:pt idx="28">
                  <c:v>996.80470333551523</c:v>
                </c:pt>
                <c:pt idx="29">
                  <c:v>1004.7512312057768</c:v>
                </c:pt>
                <c:pt idx="30">
                  <c:v>1012.1163058172388</c:v>
                </c:pt>
                <c:pt idx="31">
                  <c:v>1019.481380428701</c:v>
                </c:pt>
                <c:pt idx="32">
                  <c:v>1026.2650017813635</c:v>
                </c:pt>
                <c:pt idx="33">
                  <c:v>1033.048623134026</c:v>
                </c:pt>
                <c:pt idx="34">
                  <c:v>1039.4446089808218</c:v>
                </c:pt>
                <c:pt idx="35">
                  <c:v>1045.8405948276179</c:v>
                </c:pt>
                <c:pt idx="36">
                  <c:v>1047.5705087321974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A1-4BA8-83C1-694BA5A7C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610488"/>
        <c:axId val="649612088"/>
      </c:scatterChart>
      <c:valAx>
        <c:axId val="649610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9612088"/>
        <c:crosses val="autoZero"/>
        <c:crossBetween val="midCat"/>
      </c:valAx>
      <c:valAx>
        <c:axId val="64961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9610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'İç Balistik Teori'!$K$4:$K$41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'İç Balistik Teori'!$N$4:$N$41</c:f>
              <c:numCache>
                <c:formatCode>0.00</c:formatCode>
                <c:ptCount val="38"/>
                <c:pt idx="0">
                  <c:v>0</c:v>
                </c:pt>
                <c:pt idx="1">
                  <c:v>0.57467481386322872</c:v>
                </c:pt>
                <c:pt idx="2">
                  <c:v>0.69227880334757597</c:v>
                </c:pt>
                <c:pt idx="3">
                  <c:v>0.77068146300380758</c:v>
                </c:pt>
                <c:pt idx="4">
                  <c:v>0.83407084740671811</c:v>
                </c:pt>
                <c:pt idx="5">
                  <c:v>0.88661731079334127</c:v>
                </c:pt>
                <c:pt idx="6">
                  <c:v>0.93332527824811751</c:v>
                </c:pt>
                <c:pt idx="7">
                  <c:v>0.97586289146586014</c:v>
                </c:pt>
                <c:pt idx="8">
                  <c:v>1.0158982921413826</c:v>
                </c:pt>
                <c:pt idx="9">
                  <c:v>1.0892965267131738</c:v>
                </c:pt>
                <c:pt idx="10">
                  <c:v>1.156856265353118</c:v>
                </c:pt>
                <c:pt idx="11">
                  <c:v>1.2202456497560286</c:v>
                </c:pt>
                <c:pt idx="12">
                  <c:v>1.281132821616719</c:v>
                </c:pt>
                <c:pt idx="13">
                  <c:v>1.3395177809351893</c:v>
                </c:pt>
                <c:pt idx="14">
                  <c:v>1.3945664568640326</c:v>
                </c:pt>
                <c:pt idx="15">
                  <c:v>1.4483640265217659</c:v>
                </c:pt>
                <c:pt idx="16">
                  <c:v>1.5021615961794992</c:v>
                </c:pt>
                <c:pt idx="17">
                  <c:v>1.5530399178713092</c:v>
                </c:pt>
                <c:pt idx="18">
                  <c:v>1.6039182395631189</c:v>
                </c:pt>
                <c:pt idx="19">
                  <c:v>1.6535454549838187</c:v>
                </c:pt>
                <c:pt idx="20">
                  <c:v>1.7031726704045183</c:v>
                </c:pt>
                <c:pt idx="21">
                  <c:v>1.7507147087067014</c:v>
                </c:pt>
                <c:pt idx="22">
                  <c:v>1.7982567470088844</c:v>
                </c:pt>
                <c:pt idx="23">
                  <c:v>1.8445476790399571</c:v>
                </c:pt>
                <c:pt idx="24">
                  <c:v>1.8908386110710298</c:v>
                </c:pt>
                <c:pt idx="25">
                  <c:v>1.9362954722546959</c:v>
                </c:pt>
                <c:pt idx="26">
                  <c:v>1.9817523334383622</c:v>
                </c:pt>
                <c:pt idx="27">
                  <c:v>2.0263751237746215</c:v>
                </c:pt>
                <c:pt idx="28">
                  <c:v>2.070997914110881</c:v>
                </c:pt>
                <c:pt idx="29">
                  <c:v>2.1022755708886329</c:v>
                </c:pt>
                <c:pt idx="30">
                  <c:v>2.1335532276663849</c:v>
                </c:pt>
                <c:pt idx="31">
                  <c:v>2.189435974442635</c:v>
                </c:pt>
                <c:pt idx="32">
                  <c:v>2.2453187212188852</c:v>
                </c:pt>
                <c:pt idx="33">
                  <c:v>2.2878563344366278</c:v>
                </c:pt>
                <c:pt idx="34">
                  <c:v>2.3303939476543705</c:v>
                </c:pt>
                <c:pt idx="35">
                  <c:v>2.3725145254484095</c:v>
                </c:pt>
                <c:pt idx="36">
                  <c:v>2.4146351032424489</c:v>
                </c:pt>
                <c:pt idx="37">
                  <c:v>2.4261507702410863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F8-4198-903A-1B76F0848A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321840"/>
        <c:axId val="447348672"/>
      </c:scatterChart>
      <c:valAx>
        <c:axId val="4783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Mermi Yolu, x,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447348672"/>
        <c:crosses val="autoZero"/>
        <c:crossBetween val="midCat"/>
      </c:valAx>
      <c:valAx>
        <c:axId val="44734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Zaman, t, 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47832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Değişimi'!$Y$2:$Y$39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Değişimi'!$Z$2:$Z$39</c:f>
              <c:numCache>
                <c:formatCode>0.00</c:formatCode>
                <c:ptCount val="38"/>
                <c:pt idx="0">
                  <c:v>0</c:v>
                </c:pt>
                <c:pt idx="1">
                  <c:v>16913.560601160596</c:v>
                </c:pt>
                <c:pt idx="2">
                  <c:v>28144.164840331232</c:v>
                </c:pt>
                <c:pt idx="3">
                  <c:v>37345.14180736259</c:v>
                </c:pt>
                <c:pt idx="4">
                  <c:v>45102.828269761587</c:v>
                </c:pt>
                <c:pt idx="5">
                  <c:v>51642.738368877013</c:v>
                </c:pt>
                <c:pt idx="6">
                  <c:v>56829.5636198996</c:v>
                </c:pt>
                <c:pt idx="7">
                  <c:v>61881.080386112902</c:v>
                </c:pt>
                <c:pt idx="8">
                  <c:v>65850.129273851911</c:v>
                </c:pt>
                <c:pt idx="9">
                  <c:v>72570.450686046403</c:v>
                </c:pt>
                <c:pt idx="10">
                  <c:v>77847.481593608492</c:v>
                </c:pt>
                <c:pt idx="11">
                  <c:v>82267.558764045156</c:v>
                </c:pt>
                <c:pt idx="12">
                  <c:v>86101.299166974874</c:v>
                </c:pt>
                <c:pt idx="13">
                  <c:v>89348.702802397704</c:v>
                </c:pt>
                <c:pt idx="14">
                  <c:v>92280.386639932185</c:v>
                </c:pt>
                <c:pt idx="15">
                  <c:v>94806.145023038844</c:v>
                </c:pt>
                <c:pt idx="16">
                  <c:v>97331.903406145502</c:v>
                </c:pt>
                <c:pt idx="17">
                  <c:v>99406.633506554514</c:v>
                </c:pt>
                <c:pt idx="18">
                  <c:v>101481.36360696358</c:v>
                </c:pt>
                <c:pt idx="19">
                  <c:v>103240.37390948426</c:v>
                </c:pt>
                <c:pt idx="20">
                  <c:v>104999.38421200497</c:v>
                </c:pt>
                <c:pt idx="21">
                  <c:v>106510.32895904199</c:v>
                </c:pt>
                <c:pt idx="22">
                  <c:v>108021.273706079</c:v>
                </c:pt>
                <c:pt idx="23">
                  <c:v>109329.25572590208</c:v>
                </c:pt>
                <c:pt idx="24">
                  <c:v>110637.23774572517</c:v>
                </c:pt>
                <c:pt idx="25">
                  <c:v>111809.91128073899</c:v>
                </c:pt>
                <c:pt idx="26">
                  <c:v>112982.58481575277</c:v>
                </c:pt>
                <c:pt idx="27">
                  <c:v>114019.94986595729</c:v>
                </c:pt>
                <c:pt idx="28">
                  <c:v>115057.31491616181</c:v>
                </c:pt>
                <c:pt idx="29">
                  <c:v>115981.92289569193</c:v>
                </c:pt>
                <c:pt idx="30">
                  <c:v>116906.53087522203</c:v>
                </c:pt>
                <c:pt idx="31">
                  <c:v>117763.48461234749</c:v>
                </c:pt>
                <c:pt idx="32">
                  <c:v>118620.43834947297</c:v>
                </c:pt>
                <c:pt idx="33">
                  <c:v>119409.73784419381</c:v>
                </c:pt>
                <c:pt idx="34">
                  <c:v>120199.03733891464</c:v>
                </c:pt>
                <c:pt idx="35">
                  <c:v>120943.23400536568</c:v>
                </c:pt>
                <c:pt idx="36">
                  <c:v>121687.43067181675</c:v>
                </c:pt>
                <c:pt idx="37">
                  <c:v>121888.7125682863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B7-4827-BEF4-0F894E1482CB}"/>
            </c:ext>
          </c:extLst>
        </c:ser>
        <c:ser>
          <c:idx val="1"/>
          <c:order val="1"/>
          <c:tx>
            <c:v>n = 1,2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Değişimi'!$Y$2:$Y$39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Değişimi'!$AA$2:$AA$39</c:f>
              <c:numCache>
                <c:formatCode>0.00</c:formatCode>
                <c:ptCount val="38"/>
                <c:pt idx="0">
                  <c:v>0</c:v>
                </c:pt>
                <c:pt idx="1">
                  <c:v>7349.2876062427877</c:v>
                </c:pt>
                <c:pt idx="2">
                  <c:v>14047.678667262137</c:v>
                </c:pt>
                <c:pt idx="3">
                  <c:v>20214.758781146742</c:v>
                </c:pt>
                <c:pt idx="4">
                  <c:v>25859.848359953452</c:v>
                </c:pt>
                <c:pt idx="5">
                  <c:v>30960.891908210986</c:v>
                </c:pt>
                <c:pt idx="6">
                  <c:v>35335.787197816506</c:v>
                </c:pt>
                <c:pt idx="7">
                  <c:v>39681.464771237057</c:v>
                </c:pt>
                <c:pt idx="8">
                  <c:v>43369.5412964649</c:v>
                </c:pt>
                <c:pt idx="9">
                  <c:v>49976.981220229332</c:v>
                </c:pt>
                <c:pt idx="10">
                  <c:v>55602.077175881081</c:v>
                </c:pt>
                <c:pt idx="11">
                  <c:v>60598.854774945539</c:v>
                </c:pt>
                <c:pt idx="12">
                  <c:v>65139.421986798588</c:v>
                </c:pt>
                <c:pt idx="13">
                  <c:v>69207.466660006379</c:v>
                </c:pt>
                <c:pt idx="14">
                  <c:v>73000.46123809721</c:v>
                </c:pt>
                <c:pt idx="15">
                  <c:v>76441.8560600825</c:v>
                </c:pt>
                <c:pt idx="16">
                  <c:v>79856.02055466357</c:v>
                </c:pt>
                <c:pt idx="17">
                  <c:v>82874.369125350815</c:v>
                </c:pt>
                <c:pt idx="18">
                  <c:v>85867.357888179438</c:v>
                </c:pt>
                <c:pt idx="19">
                  <c:v>88569.464569367832</c:v>
                </c:pt>
                <c:pt idx="20">
                  <c:v>91248.754919110434</c:v>
                </c:pt>
                <c:pt idx="21">
                  <c:v>93690.964312329408</c:v>
                </c:pt>
                <c:pt idx="22">
                  <c:v>96112.526470741141</c:v>
                </c:pt>
                <c:pt idx="23">
                  <c:v>98333.910522088961</c:v>
                </c:pt>
                <c:pt idx="24">
                  <c:v>100536.44447110026</c:v>
                </c:pt>
                <c:pt idx="25">
                  <c:v>102598.3462235615</c:v>
                </c:pt>
                <c:pt idx="26">
                  <c:v>104643.49616764413</c:v>
                </c:pt>
                <c:pt idx="27">
                  <c:v>106547.33993319294</c:v>
                </c:pt>
                <c:pt idx="28">
                  <c:v>108435.7984574671</c:v>
                </c:pt>
                <c:pt idx="29">
                  <c:v>110203.27605423237</c:v>
                </c:pt>
                <c:pt idx="30">
                  <c:v>111956.58468736567</c:v>
                </c:pt>
                <c:pt idx="31">
                  <c:v>113631.7249526526</c:v>
                </c:pt>
                <c:pt idx="32">
                  <c:v>115294.16530811806</c:v>
                </c:pt>
                <c:pt idx="33">
                  <c:v>116878.74592857408</c:v>
                </c:pt>
                <c:pt idx="34">
                  <c:v>118451.73846499769</c:v>
                </c:pt>
                <c:pt idx="35">
                  <c:v>119969.29723475264</c:v>
                </c:pt>
                <c:pt idx="36">
                  <c:v>121476.40078292704</c:v>
                </c:pt>
                <c:pt idx="37">
                  <c:v>121888.71256828628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B7-4827-BEF4-0F894E1482CB}"/>
            </c:ext>
          </c:extLst>
        </c:ser>
        <c:ser>
          <c:idx val="2"/>
          <c:order val="2"/>
          <c:tx>
            <c:v>n = 1,4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Değişimi'!$Y$2:$Y$39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Değişimi'!$AB$2:$AB$39</c:f>
              <c:numCache>
                <c:formatCode>0.00</c:formatCode>
                <c:ptCount val="38"/>
                <c:pt idx="0">
                  <c:v>0</c:v>
                </c:pt>
                <c:pt idx="1">
                  <c:v>3193.415602600413</c:v>
                </c:pt>
                <c:pt idx="2">
                  <c:v>7011.6586176280116</c:v>
                </c:pt>
                <c:pt idx="3">
                  <c:v>10942.158813797485</c:v>
                </c:pt>
                <c:pt idx="4">
                  <c:v>14826.825342306245</c:v>
                </c:pt>
                <c:pt idx="5">
                  <c:v>18561.696339666221</c:v>
                </c:pt>
                <c:pt idx="6">
                  <c:v>21971.273002211718</c:v>
                </c:pt>
                <c:pt idx="7">
                  <c:v>25445.881625950049</c:v>
                </c:pt>
                <c:pt idx="8">
                  <c:v>28563.605462998821</c:v>
                </c:pt>
                <c:pt idx="9">
                  <c:v>34417.571177732876</c:v>
                </c:pt>
                <c:pt idx="10">
                  <c:v>39713.43610589538</c:v>
                </c:pt>
                <c:pt idx="11">
                  <c:v>44637.537021943041</c:v>
                </c:pt>
                <c:pt idx="12">
                  <c:v>49280.839404589686</c:v>
                </c:pt>
                <c:pt idx="13">
                  <c:v>53606.524675446817</c:v>
                </c:pt>
                <c:pt idx="14">
                  <c:v>57748.645568297899</c:v>
                </c:pt>
                <c:pt idx="15">
                  <c:v>61634.795471225843</c:v>
                </c:pt>
                <c:pt idx="16">
                  <c:v>65517.921623468552</c:v>
                </c:pt>
                <c:pt idx="17">
                  <c:v>69091.576846046577</c:v>
                </c:pt>
                <c:pt idx="18">
                  <c:v>72655.735877308922</c:v>
                </c:pt>
                <c:pt idx="19">
                  <c:v>75983.355707159644</c:v>
                </c:pt>
                <c:pt idx="20">
                  <c:v>79298.89624377343</c:v>
                </c:pt>
                <c:pt idx="21">
                  <c:v>82414.512090651042</c:v>
                </c:pt>
                <c:pt idx="22">
                  <c:v>85516.652670880954</c:v>
                </c:pt>
                <c:pt idx="23">
                  <c:v>88444.377439178919</c:v>
                </c:pt>
                <c:pt idx="24">
                  <c:v>91357.818333467629</c:v>
                </c:pt>
                <c:pt idx="25">
                  <c:v>94145.684646680689</c:v>
                </c:pt>
                <c:pt idx="26">
                  <c:v>96919.9041431472</c:v>
                </c:pt>
                <c:pt idx="27">
                  <c:v>99564.467974115672</c:v>
                </c:pt>
                <c:pt idx="28">
                  <c:v>102195.34842853148</c:v>
                </c:pt>
                <c:pt idx="29">
                  <c:v>104712.54269518977</c:v>
                </c:pt>
                <c:pt idx="30">
                  <c:v>107216.2244574472</c:v>
                </c:pt>
                <c:pt idx="31">
                  <c:v>109644.92905606035</c:v>
                </c:pt>
                <c:pt idx="32">
                  <c:v>112061.16533588682</c:v>
                </c:pt>
                <c:pt idx="33">
                  <c:v>114401.40055964801</c:v>
                </c:pt>
                <c:pt idx="34">
                  <c:v>116729.83957283088</c:v>
                </c:pt>
                <c:pt idx="35">
                  <c:v>119003.20342320185</c:v>
                </c:pt>
                <c:pt idx="36">
                  <c:v>121265.73686128446</c:v>
                </c:pt>
                <c:pt idx="37">
                  <c:v>121888.7125682863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B7-4827-BEF4-0F894E1482CB}"/>
            </c:ext>
          </c:extLst>
        </c:ser>
        <c:ser>
          <c:idx val="3"/>
          <c:order val="3"/>
          <c:tx>
            <c:v>n = 1,6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Değişimi'!$Y$2:$Y$39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Değişimi'!$AC$2:$AC$39</c:f>
              <c:numCache>
                <c:formatCode>0.00</c:formatCode>
                <c:ptCount val="38"/>
                <c:pt idx="0">
                  <c:v>0</c:v>
                </c:pt>
                <c:pt idx="1">
                  <c:v>1387.6043172224233</c:v>
                </c:pt>
                <c:pt idx="2">
                  <c:v>3499.7495126886274</c:v>
                </c:pt>
                <c:pt idx="3">
                  <c:v>5922.9417873654056</c:v>
                </c:pt>
                <c:pt idx="4">
                  <c:v>8501.0069150943018</c:v>
                </c:pt>
                <c:pt idx="5">
                  <c:v>11128.121632523291</c:v>
                </c:pt>
                <c:pt idx="6">
                  <c:v>13661.414549370693</c:v>
                </c:pt>
                <c:pt idx="7">
                  <c:v>16317.262869570119</c:v>
                </c:pt>
                <c:pt idx="8">
                  <c:v>18812.270839312718</c:v>
                </c:pt>
                <c:pt idx="9">
                  <c:v>23702.296074153965</c:v>
                </c:pt>
                <c:pt idx="10">
                  <c:v>28365.073526806435</c:v>
                </c:pt>
                <c:pt idx="11">
                  <c:v>32880.319583351818</c:v>
                </c:pt>
                <c:pt idx="12">
                  <c:v>37283.123772776926</c:v>
                </c:pt>
                <c:pt idx="13">
                  <c:v>41522.39095669597</c:v>
                </c:pt>
                <c:pt idx="14">
                  <c:v>45683.356083132261</c:v>
                </c:pt>
                <c:pt idx="15">
                  <c:v>49695.915413068775</c:v>
                </c:pt>
                <c:pt idx="16">
                  <c:v>53754.219457010957</c:v>
                </c:pt>
                <c:pt idx="17">
                  <c:v>57600.993424792447</c:v>
                </c:pt>
                <c:pt idx="18">
                  <c:v>61476.8648494769</c:v>
                </c:pt>
                <c:pt idx="19">
                  <c:v>65185.788043225039</c:v>
                </c:pt>
                <c:pt idx="20">
                  <c:v>68913.980810534456</c:v>
                </c:pt>
                <c:pt idx="21">
                  <c:v>72495.27052040644</c:v>
                </c:pt>
                <c:pt idx="22">
                  <c:v>76088.915280552494</c:v>
                </c:pt>
                <c:pt idx="23">
                  <c:v>79549.443920942926</c:v>
                </c:pt>
                <c:pt idx="24">
                  <c:v>83017.168694980457</c:v>
                </c:pt>
                <c:pt idx="25">
                  <c:v>86389.403570686191</c:v>
                </c:pt>
                <c:pt idx="26">
                  <c:v>89766.379785973782</c:v>
                </c:pt>
                <c:pt idx="27">
                  <c:v>93039.237668292524</c:v>
                </c:pt>
                <c:pt idx="28">
                  <c:v>96314.034562354049</c:v>
                </c:pt>
                <c:pt idx="29">
                  <c:v>99495.377907786169</c:v>
                </c:pt>
                <c:pt idx="30">
                  <c:v>102676.57609429501</c:v>
                </c:pt>
                <c:pt idx="31">
                  <c:v>105798.0108347186</c:v>
                </c:pt>
                <c:pt idx="32">
                  <c:v>108918.82293329498</c:v>
                </c:pt>
                <c:pt idx="33">
                  <c:v>111976.56465279883</c:v>
                </c:pt>
                <c:pt idx="34">
                  <c:v>115032.97143017655</c:v>
                </c:pt>
                <c:pt idx="35">
                  <c:v>118044.88941260203</c:v>
                </c:pt>
                <c:pt idx="36">
                  <c:v>121055.4382722298</c:v>
                </c:pt>
                <c:pt idx="37">
                  <c:v>121888.7125682863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1B7-4827-BEF4-0F894E1482CB}"/>
            </c:ext>
          </c:extLst>
        </c:ser>
        <c:ser>
          <c:idx val="4"/>
          <c:order val="4"/>
          <c:tx>
            <c:v>n = 1,63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Değişimi'!$Y$2:$Y$39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Değişimi'!$AD$2:$AD$39</c:f>
              <c:numCache>
                <c:formatCode>0.00</c:formatCode>
                <c:ptCount val="38"/>
                <c:pt idx="0">
                  <c:v>0</c:v>
                </c:pt>
                <c:pt idx="1">
                  <c:v>1224.5236358028237</c:v>
                </c:pt>
                <c:pt idx="2">
                  <c:v>3153.3297744560768</c:v>
                </c:pt>
                <c:pt idx="3">
                  <c:v>5401.9757696025681</c:v>
                </c:pt>
                <c:pt idx="4">
                  <c:v>7820.4852116076017</c:v>
                </c:pt>
                <c:pt idx="5">
                  <c:v>10306.055905879588</c:v>
                </c:pt>
                <c:pt idx="6">
                  <c:v>12721.600038914788</c:v>
                </c:pt>
                <c:pt idx="7">
                  <c:v>15265.174780192903</c:v>
                </c:pt>
                <c:pt idx="8">
                  <c:v>17669.955353159814</c:v>
                </c:pt>
                <c:pt idx="9">
                  <c:v>22412.584950533586</c:v>
                </c:pt>
                <c:pt idx="10">
                  <c:v>26968.753947981204</c:v>
                </c:pt>
                <c:pt idx="11">
                  <c:v>31406.634548747817</c:v>
                </c:pt>
                <c:pt idx="12">
                  <c:v>35755.052663624338</c:v>
                </c:pt>
                <c:pt idx="13">
                  <c:v>39961.525464458864</c:v>
                </c:pt>
                <c:pt idx="14">
                  <c:v>44105.264533969304</c:v>
                </c:pt>
                <c:pt idx="15">
                  <c:v>48116.597055211263</c:v>
                </c:pt>
                <c:pt idx="16">
                  <c:v>52181.964764974269</c:v>
                </c:pt>
                <c:pt idx="17">
                  <c:v>56050.656538402174</c:v>
                </c:pt>
                <c:pt idx="18">
                  <c:v>59955.355500766163</c:v>
                </c:pt>
                <c:pt idx="19">
                  <c:v>63704.203159350349</c:v>
                </c:pt>
                <c:pt idx="20">
                  <c:v>67478.181006795057</c:v>
                </c:pt>
                <c:pt idx="21">
                  <c:v>71114.076114554307</c:v>
                </c:pt>
                <c:pt idx="22">
                  <c:v>74767.351672969075</c:v>
                </c:pt>
                <c:pt idx="23">
                  <c:v>78294.667832934734</c:v>
                </c:pt>
                <c:pt idx="24">
                  <c:v>81833.522814433163</c:v>
                </c:pt>
                <c:pt idx="25">
                  <c:v>85282.413867592477</c:v>
                </c:pt>
                <c:pt idx="26">
                  <c:v>88739.876704866634</c:v>
                </c:pt>
                <c:pt idx="27">
                  <c:v>92098.044319487759</c:v>
                </c:pt>
                <c:pt idx="28">
                  <c:v>95461.519458541661</c:v>
                </c:pt>
                <c:pt idx="29">
                  <c:v>98735.546873971602</c:v>
                </c:pt>
                <c:pt idx="30">
                  <c:v>102012.41013191767</c:v>
                </c:pt>
                <c:pt idx="31">
                  <c:v>105232.73190588654</c:v>
                </c:pt>
                <c:pt idx="32">
                  <c:v>108455.13270498927</c:v>
                </c:pt>
                <c:pt idx="33">
                  <c:v>111617.29909928437</c:v>
                </c:pt>
                <c:pt idx="34">
                  <c:v>114780.57754967677</c:v>
                </c:pt>
                <c:pt idx="35">
                  <c:v>117901.80943967475</c:v>
                </c:pt>
                <c:pt idx="36">
                  <c:v>121023.924954631</c:v>
                </c:pt>
                <c:pt idx="37">
                  <c:v>121888.7125682863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1B7-4827-BEF4-0F894E1482CB}"/>
            </c:ext>
          </c:extLst>
        </c:ser>
        <c:ser>
          <c:idx val="5"/>
          <c:order val="5"/>
          <c:tx>
            <c:v>n = 1,8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Değişimi'!$Y$2:$Y$39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Değişimi'!$AE$2:$AE$39</c:f>
              <c:numCache>
                <c:formatCode>0.00</c:formatCode>
                <c:ptCount val="38"/>
                <c:pt idx="0">
                  <c:v>0</c:v>
                </c:pt>
                <c:pt idx="1">
                  <c:v>602.94242303019121</c:v>
                </c:pt>
                <c:pt idx="2">
                  <c:v>1746.8401300615219</c:v>
                </c:pt>
                <c:pt idx="3">
                  <c:v>3206.0619858929253</c:v>
                </c:pt>
                <c:pt idx="4">
                  <c:v>4874.0790359401662</c:v>
                </c:pt>
                <c:pt idx="5">
                  <c:v>6671.5395404674409</c:v>
                </c:pt>
                <c:pt idx="6">
                  <c:v>8494.4667280302765</c:v>
                </c:pt>
                <c:pt idx="7">
                  <c:v>10463.503346770416</c:v>
                </c:pt>
                <c:pt idx="8">
                  <c:v>12389.946170839628</c:v>
                </c:pt>
                <c:pt idx="9">
                  <c:v>16323.023966035156</c:v>
                </c:pt>
                <c:pt idx="10">
                  <c:v>20259.576482773751</c:v>
                </c:pt>
                <c:pt idx="11">
                  <c:v>24219.871615494641</c:v>
                </c:pt>
                <c:pt idx="12">
                  <c:v>28206.32389891367</c:v>
                </c:pt>
                <c:pt idx="13">
                  <c:v>32162.29668308259</c:v>
                </c:pt>
                <c:pt idx="14">
                  <c:v>36138.839317885875</c:v>
                </c:pt>
                <c:pt idx="15">
                  <c:v>40069.639070934507</c:v>
                </c:pt>
                <c:pt idx="16">
                  <c:v>44102.68271387706</c:v>
                </c:pt>
                <c:pt idx="17">
                  <c:v>48021.402824776262</c:v>
                </c:pt>
                <c:pt idx="18">
                  <c:v>52017.984073590465</c:v>
                </c:pt>
                <c:pt idx="19">
                  <c:v>55922.602039223704</c:v>
                </c:pt>
                <c:pt idx="20">
                  <c:v>59889.064994742861</c:v>
                </c:pt>
                <c:pt idx="21">
                  <c:v>63769.888512427315</c:v>
                </c:pt>
                <c:pt idx="22">
                  <c:v>67700.533729408664</c:v>
                </c:pt>
                <c:pt idx="23">
                  <c:v>71549.082161643775</c:v>
                </c:pt>
                <c:pt idx="24">
                  <c:v>75437.991228892162</c:v>
                </c:pt>
                <c:pt idx="25">
                  <c:v>79272.131030830278</c:v>
                </c:pt>
                <c:pt idx="26">
                  <c:v>83140.847188399057</c:v>
                </c:pt>
                <c:pt idx="27">
                  <c:v>86941.656215623545</c:v>
                </c:pt>
                <c:pt idx="28">
                  <c:v>90771.188672697885</c:v>
                </c:pt>
                <c:pt idx="29">
                  <c:v>94538.151497565865</c:v>
                </c:pt>
                <c:pt idx="30">
                  <c:v>98329.141245145685</c:v>
                </c:pt>
                <c:pt idx="31">
                  <c:v>102086.06264736834</c:v>
                </c:pt>
                <c:pt idx="32">
                  <c:v>105864.59594290273</c:v>
                </c:pt>
                <c:pt idx="33">
                  <c:v>109603.1252248948</c:v>
                </c:pt>
                <c:pt idx="34">
                  <c:v>113360.77017222031</c:v>
                </c:pt>
                <c:pt idx="35">
                  <c:v>117094.29255344428</c:v>
                </c:pt>
                <c:pt idx="36">
                  <c:v>120845.50438220479</c:v>
                </c:pt>
                <c:pt idx="37">
                  <c:v>121888.7125682863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1B7-4827-BEF4-0F894E1482CB}"/>
            </c:ext>
          </c:extLst>
        </c:ser>
        <c:ser>
          <c:idx val="6"/>
          <c:order val="6"/>
          <c:tx>
            <c:v>n = 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Değişimi'!$Y$2:$Y$39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Değişimi'!$AF$2:$AF$39</c:f>
              <c:numCache>
                <c:formatCode>0.00</c:formatCode>
                <c:ptCount val="38"/>
                <c:pt idx="0">
                  <c:v>0</c:v>
                </c:pt>
                <c:pt idx="1">
                  <c:v>261.99080024283694</c:v>
                </c:pt>
                <c:pt idx="2">
                  <c:v>871.90538320816154</c:v>
                </c:pt>
                <c:pt idx="3">
                  <c:v>1735.4270608085524</c:v>
                </c:pt>
                <c:pt idx="4">
                  <c:v>2794.5685359235945</c:v>
                </c:pt>
                <c:pt idx="5">
                  <c:v>3999.7262170406443</c:v>
                </c:pt>
                <c:pt idx="6">
                  <c:v>5281.7345328955935</c:v>
                </c:pt>
                <c:pt idx="7">
                  <c:v>6709.7590547525506</c:v>
                </c:pt>
                <c:pt idx="8">
                  <c:v>8160.140124896895</c:v>
                </c:pt>
                <c:pt idx="9">
                  <c:v>11241.151935752659</c:v>
                </c:pt>
                <c:pt idx="10">
                  <c:v>14470.275879012375</c:v>
                </c:pt>
                <c:pt idx="11">
                  <c:v>17840.525533336229</c:v>
                </c:pt>
                <c:pt idx="12">
                  <c:v>21339.325340312567</c:v>
                </c:pt>
                <c:pt idx="13">
                  <c:v>24912.181213490883</c:v>
                </c:pt>
                <c:pt idx="14">
                  <c:v>28588.436122498362</c:v>
                </c:pt>
                <c:pt idx="15">
                  <c:v>32308.006843812665</c:v>
                </c:pt>
                <c:pt idx="16">
                  <c:v>36184.073403138704</c:v>
                </c:pt>
                <c:pt idx="17">
                  <c:v>40034.988845641412</c:v>
                </c:pt>
                <c:pt idx="18">
                  <c:v>44014.45444079661</c:v>
                </c:pt>
                <c:pt idx="19">
                  <c:v>47975.755340468299</c:v>
                </c:pt>
                <c:pt idx="20">
                  <c:v>52046.044413041018</c:v>
                </c:pt>
                <c:pt idx="21">
                  <c:v>56094.67557946033</c:v>
                </c:pt>
                <c:pt idx="22">
                  <c:v>60236.924791833073</c:v>
                </c:pt>
                <c:pt idx="23">
                  <c:v>64353.324245248514</c:v>
                </c:pt>
                <c:pt idx="24">
                  <c:v>68550.766186205772</c:v>
                </c:pt>
                <c:pt idx="25">
                  <c:v>72741.22170582322</c:v>
                </c:pt>
                <c:pt idx="26">
                  <c:v>77004.336007374644</c:v>
                </c:pt>
                <c:pt idx="27">
                  <c:v>81243.696476370751</c:v>
                </c:pt>
                <c:pt idx="28">
                  <c:v>85547.332021693088</c:v>
                </c:pt>
                <c:pt idx="29">
                  <c:v>89827.912376594046</c:v>
                </c:pt>
                <c:pt idx="30">
                  <c:v>94165.781386481453</c:v>
                </c:pt>
                <c:pt idx="31">
                  <c:v>98504.349038502798</c:v>
                </c:pt>
                <c:pt idx="32">
                  <c:v>102896.01349270674</c:v>
                </c:pt>
                <c:pt idx="33">
                  <c:v>107279.99288343689</c:v>
                </c:pt>
                <c:pt idx="34">
                  <c:v>111712.8772235457</c:v>
                </c:pt>
                <c:pt idx="35">
                  <c:v>116151.35070072633</c:v>
                </c:pt>
                <c:pt idx="36">
                  <c:v>120635.93455874969</c:v>
                </c:pt>
                <c:pt idx="37">
                  <c:v>121888.71256828601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1B7-4827-BEF4-0F894E148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157648"/>
        <c:axId val="596157968"/>
      </c:scatterChart>
      <c:valAx>
        <c:axId val="596157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Mermi Yolu, x,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596157968"/>
        <c:crosses val="autoZero"/>
        <c:crossBetween val="midCat"/>
      </c:valAx>
      <c:valAx>
        <c:axId val="5961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Merminin Dakikadaki Devie Sayısı, N, devir/dk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596157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Değişimi'!$P$2:$P$39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Değişimi'!$Q$2:$Q$39</c:f>
              <c:numCache>
                <c:formatCode>0.00</c:formatCode>
                <c:ptCount val="38"/>
                <c:pt idx="0">
                  <c:v>0</c:v>
                </c:pt>
                <c:pt idx="1">
                  <c:v>1771.183924355063</c:v>
                </c:pt>
                <c:pt idx="2">
                  <c:v>2947.250050126825</c:v>
                </c:pt>
                <c:pt idx="3">
                  <c:v>3910.7741049759793</c:v>
                </c:pt>
                <c:pt idx="4">
                  <c:v>4723.1571316135014</c:v>
                </c:pt>
                <c:pt idx="5">
                  <c:v>5408.0149156974594</c:v>
                </c:pt>
                <c:pt idx="6">
                  <c:v>5951.1779858330119</c:v>
                </c:pt>
                <c:pt idx="7">
                  <c:v>6480.1715845737253</c:v>
                </c:pt>
                <c:pt idx="8">
                  <c:v>6895.8094121557124</c:v>
                </c:pt>
                <c:pt idx="9">
                  <c:v>7599.5598247661246</c:v>
                </c:pt>
                <c:pt idx="10">
                  <c:v>8152.1692091649029</c:v>
                </c:pt>
                <c:pt idx="11">
                  <c:v>8615.0386080630269</c:v>
                </c:pt>
                <c:pt idx="12">
                  <c:v>9016.5069642501749</c:v>
                </c:pt>
                <c:pt idx="13">
                  <c:v>9356.5742777263476</c:v>
                </c:pt>
                <c:pt idx="14">
                  <c:v>9663.5794912812235</c:v>
                </c:pt>
                <c:pt idx="15">
                  <c:v>9928.0762906515793</c:v>
                </c:pt>
                <c:pt idx="16">
                  <c:v>10192.573090021937</c:v>
                </c:pt>
                <c:pt idx="17">
                  <c:v>10409.838318076156</c:v>
                </c:pt>
                <c:pt idx="18">
                  <c:v>10627.103546130378</c:v>
                </c:pt>
                <c:pt idx="19">
                  <c:v>10811.306674263304</c:v>
                </c:pt>
                <c:pt idx="20">
                  <c:v>10995.509802396231</c:v>
                </c:pt>
                <c:pt idx="21">
                  <c:v>11153.735566305284</c:v>
                </c:pt>
                <c:pt idx="22">
                  <c:v>11311.961330214335</c:v>
                </c:pt>
                <c:pt idx="23">
                  <c:v>11448.932887031127</c:v>
                </c:pt>
                <c:pt idx="24">
                  <c:v>11585.90444384792</c:v>
                </c:pt>
                <c:pt idx="25">
                  <c:v>11708.706529269872</c:v>
                </c:pt>
                <c:pt idx="26">
                  <c:v>11831.50861469182</c:v>
                </c:pt>
                <c:pt idx="27">
                  <c:v>11940.141228718932</c:v>
                </c:pt>
                <c:pt idx="28">
                  <c:v>12048.773842746043</c:v>
                </c:pt>
                <c:pt idx="29">
                  <c:v>12145.598563944121</c:v>
                </c:pt>
                <c:pt idx="30">
                  <c:v>12242.423285142197</c:v>
                </c:pt>
                <c:pt idx="31">
                  <c:v>12332.16327064285</c:v>
                </c:pt>
                <c:pt idx="32">
                  <c:v>12421.903256143509</c:v>
                </c:pt>
                <c:pt idx="33">
                  <c:v>12504.558505946745</c:v>
                </c:pt>
                <c:pt idx="34">
                  <c:v>12587.213755749983</c:v>
                </c:pt>
                <c:pt idx="35">
                  <c:v>12665.145848421604</c:v>
                </c:pt>
                <c:pt idx="36">
                  <c:v>12743.077941093226</c:v>
                </c:pt>
                <c:pt idx="37">
                  <c:v>12764.156132001537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E-4714-9EC6-8A6AB84DA4FB}"/>
            </c:ext>
          </c:extLst>
        </c:ser>
        <c:ser>
          <c:idx val="1"/>
          <c:order val="1"/>
          <c:tx>
            <c:v>n = 1,2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Değişimi'!$P$2:$P$39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Değişimi'!$R$2:$R$39</c:f>
              <c:numCache>
                <c:formatCode>0.00</c:formatCode>
                <c:ptCount val="38"/>
                <c:pt idx="0">
                  <c:v>0</c:v>
                </c:pt>
                <c:pt idx="1">
                  <c:v>769.61559842969518</c:v>
                </c:pt>
                <c:pt idx="2">
                  <c:v>1471.0694700353597</c:v>
                </c:pt>
                <c:pt idx="3">
                  <c:v>2116.884589364679</c:v>
                </c:pt>
                <c:pt idx="4">
                  <c:v>2708.0369876858608</c:v>
                </c:pt>
                <c:pt idx="5">
                  <c:v>3242.2170189141107</c:v>
                </c:pt>
                <c:pt idx="6">
                  <c:v>3700.3549823157532</c:v>
                </c:pt>
                <c:pt idx="7">
                  <c:v>4155.4332736333508</c:v>
                </c:pt>
                <c:pt idx="8">
                  <c:v>4541.6477442177766</c:v>
                </c:pt>
                <c:pt idx="9">
                  <c:v>5233.5772350022517</c:v>
                </c:pt>
                <c:pt idx="10">
                  <c:v>5822.6359060026907</c:v>
                </c:pt>
                <c:pt idx="11">
                  <c:v>6345.8972325641216</c:v>
                </c:pt>
                <c:pt idx="12">
                  <c:v>6821.3843190937305</c:v>
                </c:pt>
                <c:pt idx="13">
                  <c:v>7247.388961087885</c:v>
                </c:pt>
                <c:pt idx="14">
                  <c:v>7644.5904244757567</c:v>
                </c:pt>
                <c:pt idx="15">
                  <c:v>8004.9724475041203</c:v>
                </c:pt>
                <c:pt idx="16">
                  <c:v>8362.5029173148869</c:v>
                </c:pt>
                <c:pt idx="17">
                  <c:v>8678.5836405030295</c:v>
                </c:pt>
                <c:pt idx="18">
                  <c:v>8992.0086908223366</c:v>
                </c:pt>
                <c:pt idx="19">
                  <c:v>9274.9726407835824</c:v>
                </c:pt>
                <c:pt idx="20">
                  <c:v>9555.547270103094</c:v>
                </c:pt>
                <c:pt idx="21">
                  <c:v>9811.294839711918</c:v>
                </c:pt>
                <c:pt idx="22">
                  <c:v>10064.88023594783</c:v>
                </c:pt>
                <c:pt idx="23">
                  <c:v>10297.503029831691</c:v>
                </c:pt>
                <c:pt idx="24">
                  <c:v>10528.151845614891</c:v>
                </c:pt>
                <c:pt idx="25">
                  <c:v>10744.073692213431</c:v>
                </c:pt>
                <c:pt idx="26">
                  <c:v>10958.24129354075</c:v>
                </c:pt>
                <c:pt idx="27">
                  <c:v>11157.611346455113</c:v>
                </c:pt>
                <c:pt idx="28">
                  <c:v>11355.370260670737</c:v>
                </c:pt>
                <c:pt idx="29">
                  <c:v>11540.46008178348</c:v>
                </c:pt>
                <c:pt idx="30">
                  <c:v>11724.066132494385</c:v>
                </c:pt>
                <c:pt idx="31">
                  <c:v>11899.486410866313</c:v>
                </c:pt>
                <c:pt idx="32">
                  <c:v>12073.576757791696</c:v>
                </c:pt>
                <c:pt idx="33">
                  <c:v>12239.513652333209</c:v>
                </c:pt>
                <c:pt idx="34">
                  <c:v>12404.237045552542</c:v>
                </c:pt>
                <c:pt idx="35">
                  <c:v>12563.155428300974</c:v>
                </c:pt>
                <c:pt idx="36">
                  <c:v>12720.978942805767</c:v>
                </c:pt>
                <c:pt idx="37">
                  <c:v>12764.156132001535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6E-4714-9EC6-8A6AB84DA4FB}"/>
            </c:ext>
          </c:extLst>
        </c:ser>
        <c:ser>
          <c:idx val="2"/>
          <c:order val="2"/>
          <c:tx>
            <c:v>n = 1,4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Değişimi'!$P$2:$P$39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Değişimi'!$S$2:$S$39</c:f>
              <c:numCache>
                <c:formatCode>0.00</c:formatCode>
                <c:ptCount val="38"/>
                <c:pt idx="0">
                  <c:v>0</c:v>
                </c:pt>
                <c:pt idx="1">
                  <c:v>334.41369989961601</c:v>
                </c:pt>
                <c:pt idx="2">
                  <c:v>734.25917342065759</c:v>
                </c:pt>
                <c:pt idx="3">
                  <c:v>1145.8601914612993</c:v>
                </c:pt>
                <c:pt idx="4">
                  <c:v>1552.6615190482757</c:v>
                </c:pt>
                <c:pt idx="5">
                  <c:v>1943.7762952953321</c:v>
                </c:pt>
                <c:pt idx="6">
                  <c:v>2300.8263284588029</c:v>
                </c:pt>
                <c:pt idx="7">
                  <c:v>2664.6864926733388</c:v>
                </c:pt>
                <c:pt idx="8">
                  <c:v>2991.1737694198127</c:v>
                </c:pt>
                <c:pt idx="9">
                  <c:v>3604.1996255456475</c:v>
                </c:pt>
                <c:pt idx="10">
                  <c:v>4158.7813039696193</c:v>
                </c:pt>
                <c:pt idx="11">
                  <c:v>4674.4319460826218</c:v>
                </c:pt>
                <c:pt idx="12">
                  <c:v>5160.6774345399117</c:v>
                </c:pt>
                <c:pt idx="13">
                  <c:v>5613.6621368287897</c:v>
                </c:pt>
                <c:pt idx="14">
                  <c:v>6047.4240224041814</c:v>
                </c:pt>
                <c:pt idx="15">
                  <c:v>6454.3806885970853</c:v>
                </c:pt>
                <c:pt idx="16">
                  <c:v>6861.0207083586893</c:v>
                </c:pt>
                <c:pt idx="17">
                  <c:v>7235.2530081491523</c:v>
                </c:pt>
                <c:pt idx="18">
                  <c:v>7608.4908691104692</c:v>
                </c:pt>
                <c:pt idx="19">
                  <c:v>7956.9584028237614</c:v>
                </c:pt>
                <c:pt idx="20">
                  <c:v>8304.1609959072612</c:v>
                </c:pt>
                <c:pt idx="21">
                  <c:v>8630.4275244392174</c:v>
                </c:pt>
                <c:pt idx="22">
                  <c:v>8955.2829263476524</c:v>
                </c:pt>
                <c:pt idx="23">
                  <c:v>9261.8735471415785</c:v>
                </c:pt>
                <c:pt idx="24">
                  <c:v>9566.9683641470947</c:v>
                </c:pt>
                <c:pt idx="25">
                  <c:v>9858.9130417731139</c:v>
                </c:pt>
                <c:pt idx="26">
                  <c:v>10149.428628091273</c:v>
                </c:pt>
                <c:pt idx="27">
                  <c:v>10426.366704868602</c:v>
                </c:pt>
                <c:pt idx="28">
                  <c:v>10701.871861804124</c:v>
                </c:pt>
                <c:pt idx="29">
                  <c:v>10965.471828997192</c:v>
                </c:pt>
                <c:pt idx="30">
                  <c:v>11227.656770038348</c:v>
                </c:pt>
                <c:pt idx="31">
                  <c:v>11481.990120863109</c:v>
                </c:pt>
                <c:pt idx="32">
                  <c:v>11735.017792397774</c:v>
                </c:pt>
                <c:pt idx="33">
                  <c:v>11980.086651952448</c:v>
                </c:pt>
                <c:pt idx="34">
                  <c:v>12223.92021522402</c:v>
                </c:pt>
                <c:pt idx="35">
                  <c:v>12461.986320932756</c:v>
                </c:pt>
                <c:pt idx="36">
                  <c:v>12698.918268518808</c:v>
                </c:pt>
                <c:pt idx="37">
                  <c:v>12764.156132001537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6E-4714-9EC6-8A6AB84DA4FB}"/>
            </c:ext>
          </c:extLst>
        </c:ser>
        <c:ser>
          <c:idx val="3"/>
          <c:order val="3"/>
          <c:tx>
            <c:v>n = 1,6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Değişimi'!$P$2:$P$39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Değişimi'!$T$2:$T$39</c:f>
              <c:numCache>
                <c:formatCode>0.00</c:formatCode>
                <c:ptCount val="38"/>
                <c:pt idx="0">
                  <c:v>0</c:v>
                </c:pt>
                <c:pt idx="1">
                  <c:v>145.30958430251488</c:v>
                </c:pt>
                <c:pt idx="2">
                  <c:v>366.49291194890168</c:v>
                </c:pt>
                <c:pt idx="3">
                  <c:v>620.24901356090527</c:v>
                </c:pt>
                <c:pt idx="4">
                  <c:v>890.22336241920971</c:v>
                </c:pt>
                <c:pt idx="5">
                  <c:v>1165.3341722996277</c:v>
                </c:pt>
                <c:pt idx="6">
                  <c:v>1430.6199861982561</c:v>
                </c:pt>
                <c:pt idx="7">
                  <c:v>1708.7397719244996</c:v>
                </c:pt>
                <c:pt idx="8">
                  <c:v>1970.0163955375444</c:v>
                </c:pt>
                <c:pt idx="9">
                  <c:v>2482.0986406590764</c:v>
                </c:pt>
                <c:pt idx="10">
                  <c:v>2970.3835536783145</c:v>
                </c:pt>
                <c:pt idx="11">
                  <c:v>3443.2190150247557</c:v>
                </c:pt>
                <c:pt idx="12">
                  <c:v>3904.2795915811653</c:v>
                </c:pt>
                <c:pt idx="13">
                  <c:v>4348.2146129679777</c:v>
                </c:pt>
                <c:pt idx="14">
                  <c:v>4783.9498620698305</c:v>
                </c:pt>
                <c:pt idx="15">
                  <c:v>5204.1440925038878</c:v>
                </c:pt>
                <c:pt idx="16">
                  <c:v>5629.1286981866378</c:v>
                </c:pt>
                <c:pt idx="17">
                  <c:v>6031.9619260933978</c:v>
                </c:pt>
                <c:pt idx="18">
                  <c:v>6437.8422325616402</c:v>
                </c:pt>
                <c:pt idx="19">
                  <c:v>6826.2397611685728</c:v>
                </c:pt>
                <c:pt idx="20">
                  <c:v>7216.6551948001006</c:v>
                </c:pt>
                <c:pt idx="21">
                  <c:v>7591.6869762304523</c:v>
                </c:pt>
                <c:pt idx="22">
                  <c:v>7968.0125754999954</c:v>
                </c:pt>
                <c:pt idx="23">
                  <c:v>8330.3982873062523</c:v>
                </c:pt>
                <c:pt idx="24">
                  <c:v>8693.5375764658402</c:v>
                </c:pt>
                <c:pt idx="25">
                  <c:v>9046.6771868557189</c:v>
                </c:pt>
                <c:pt idx="26">
                  <c:v>9400.3133091655509</c:v>
                </c:pt>
                <c:pt idx="27">
                  <c:v>9743.0461851434193</c:v>
                </c:pt>
                <c:pt idx="28">
                  <c:v>10085.982113956165</c:v>
                </c:pt>
                <c:pt idx="29">
                  <c:v>10419.131610041375</c:v>
                </c:pt>
                <c:pt idx="30">
                  <c:v>10752.265905119686</c:v>
                </c:pt>
                <c:pt idx="31">
                  <c:v>11079.141786758844</c:v>
                </c:pt>
                <c:pt idx="32">
                  <c:v>11405.952465496233</c:v>
                </c:pt>
                <c:pt idx="33">
                  <c:v>11726.158429581843</c:v>
                </c:pt>
                <c:pt idx="34">
                  <c:v>12046.224598854906</c:v>
                </c:pt>
                <c:pt idx="35">
                  <c:v>12361.631912415003</c:v>
                </c:pt>
                <c:pt idx="36">
                  <c:v>12676.895851770994</c:v>
                </c:pt>
                <c:pt idx="37">
                  <c:v>12764.156132001537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6E-4714-9EC6-8A6AB84DA4FB}"/>
            </c:ext>
          </c:extLst>
        </c:ser>
        <c:ser>
          <c:idx val="4"/>
          <c:order val="4"/>
          <c:tx>
            <c:v>n = 1,63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Değişimi'!$P$2:$P$39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Değişimi'!$U$2:$U$39</c:f>
              <c:numCache>
                <c:formatCode>0.00</c:formatCode>
                <c:ptCount val="38"/>
                <c:pt idx="0">
                  <c:v>0</c:v>
                </c:pt>
                <c:pt idx="1">
                  <c:v>128.23181527950715</c:v>
                </c:pt>
                <c:pt idx="2">
                  <c:v>330.21592179257237</c:v>
                </c:pt>
                <c:pt idx="3">
                  <c:v>565.69357975511662</c:v>
                </c:pt>
                <c:pt idx="4">
                  <c:v>818.95929627646876</c:v>
                </c:pt>
                <c:pt idx="5">
                  <c:v>1079.247650713234</c:v>
                </c:pt>
                <c:pt idx="6">
                  <c:v>1332.2028408054109</c:v>
                </c:pt>
                <c:pt idx="7">
                  <c:v>1598.5653648406071</c:v>
                </c:pt>
                <c:pt idx="8">
                  <c:v>1850.3933975582172</c:v>
                </c:pt>
                <c:pt idx="9">
                  <c:v>2347.0404076184486</c:v>
                </c:pt>
                <c:pt idx="10">
                  <c:v>2824.1613093149494</c:v>
                </c:pt>
                <c:pt idx="11">
                  <c:v>3288.895079077517</c:v>
                </c:pt>
                <c:pt idx="12">
                  <c:v>3744.2603592252794</c:v>
                </c:pt>
                <c:pt idx="13">
                  <c:v>4184.7611608461802</c:v>
                </c:pt>
                <c:pt idx="14">
                  <c:v>4618.6925014850804</c:v>
                </c:pt>
                <c:pt idx="15">
                  <c:v>5038.758260813066</c:v>
                </c:pt>
                <c:pt idx="16">
                  <c:v>5464.48257185082</c:v>
                </c:pt>
                <c:pt idx="17">
                  <c:v>5869.6110269976334</c:v>
                </c:pt>
                <c:pt idx="18">
                  <c:v>6278.5101461523782</c:v>
                </c:pt>
                <c:pt idx="19">
                  <c:v>6671.0885549402246</c:v>
                </c:pt>
                <c:pt idx="20">
                  <c:v>7066.2985909516565</c:v>
                </c:pt>
                <c:pt idx="21">
                  <c:v>7447.0486362769743</c:v>
                </c:pt>
                <c:pt idx="22">
                  <c:v>7829.6187581388067</c:v>
                </c:pt>
                <c:pt idx="23">
                  <c:v>8198.9984426400279</c:v>
                </c:pt>
                <c:pt idx="24">
                  <c:v>8569.5864697065317</c:v>
                </c:pt>
                <c:pt idx="25">
                  <c:v>8930.7534962277605</c:v>
                </c:pt>
                <c:pt idx="26">
                  <c:v>9292.8181578824351</c:v>
                </c:pt>
                <c:pt idx="27">
                  <c:v>9644.4846481363311</c:v>
                </c:pt>
                <c:pt idx="28">
                  <c:v>9996.7069410491185</c:v>
                </c:pt>
                <c:pt idx="29">
                  <c:v>10339.562290247997</c:v>
                </c:pt>
                <c:pt idx="30">
                  <c:v>10682.714608180719</c:v>
                </c:pt>
                <c:pt idx="31">
                  <c:v>11019.945915757247</c:v>
                </c:pt>
                <c:pt idx="32">
                  <c:v>11357.39493833668</c:v>
                </c:pt>
                <c:pt idx="33">
                  <c:v>11688.536228794881</c:v>
                </c:pt>
                <c:pt idx="34">
                  <c:v>12019.793973495271</c:v>
                </c:pt>
                <c:pt idx="35">
                  <c:v>12346.648612687532</c:v>
                </c:pt>
                <c:pt idx="36">
                  <c:v>12673.59578486904</c:v>
                </c:pt>
                <c:pt idx="37">
                  <c:v>12764.156132001501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6E-4714-9EC6-8A6AB84DA4FB}"/>
            </c:ext>
          </c:extLst>
        </c:ser>
        <c:ser>
          <c:idx val="5"/>
          <c:order val="5"/>
          <c:tx>
            <c:v>n = 1,8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Değişimi'!$P$2:$P$39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Değişimi'!$V$2:$V$39</c:f>
              <c:numCache>
                <c:formatCode>0.00</c:formatCode>
                <c:ptCount val="38"/>
                <c:pt idx="0">
                  <c:v>0</c:v>
                </c:pt>
                <c:pt idx="1">
                  <c:v>63.139982890975944</c:v>
                </c:pt>
                <c:pt idx="2">
                  <c:v>182.92867065323719</c:v>
                </c:pt>
                <c:pt idx="3">
                  <c:v>335.73802606115726</c:v>
                </c:pt>
                <c:pt idx="4">
                  <c:v>510.4123630775216</c:v>
                </c:pt>
                <c:pt idx="5">
                  <c:v>698.64198694887796</c:v>
                </c:pt>
                <c:pt idx="6">
                  <c:v>889.53847563142824</c:v>
                </c:pt>
                <c:pt idx="7">
                  <c:v>1095.7355081675385</c:v>
                </c:pt>
                <c:pt idx="8">
                  <c:v>1297.4721289560921</c:v>
                </c:pt>
                <c:pt idx="9">
                  <c:v>1709.3430725355392</c:v>
                </c:pt>
                <c:pt idx="10">
                  <c:v>2121.5778881040856</c:v>
                </c:pt>
                <c:pt idx="11">
                  <c:v>2536.2990246041968</c:v>
                </c:pt>
                <c:pt idx="12">
                  <c:v>2953.7593315200465</c:v>
                </c:pt>
                <c:pt idx="13">
                  <c:v>3368.0278327382543</c:v>
                </c:pt>
                <c:pt idx="14">
                  <c:v>3784.4504036777421</c:v>
                </c:pt>
                <c:pt idx="15">
                  <c:v>4196.0827912414134</c:v>
                </c:pt>
                <c:pt idx="16">
                  <c:v>4618.4221339172573</c:v>
                </c:pt>
                <c:pt idx="17">
                  <c:v>5028.7895443131083</c:v>
                </c:pt>
                <c:pt idx="18">
                  <c:v>5447.3105540047554</c:v>
                </c:pt>
                <c:pt idx="19">
                  <c:v>5856.2011912016924</c:v>
                </c:pt>
                <c:pt idx="20">
                  <c:v>6271.5682205948597</c:v>
                </c:pt>
                <c:pt idx="21">
                  <c:v>6677.9671090293932</c:v>
                </c:pt>
                <c:pt idx="22">
                  <c:v>7089.5833136139427</c:v>
                </c:pt>
                <c:pt idx="23">
                  <c:v>7492.6023630037544</c:v>
                </c:pt>
                <c:pt idx="24">
                  <c:v>7899.8479682086299</c:v>
                </c:pt>
                <c:pt idx="25">
                  <c:v>8301.3581493621296</c:v>
                </c:pt>
                <c:pt idx="26">
                  <c:v>8706.4891580102048</c:v>
                </c:pt>
                <c:pt idx="27">
                  <c:v>9104.5089485977442</c:v>
                </c:pt>
                <c:pt idx="28">
                  <c:v>9505.5366497253563</c:v>
                </c:pt>
                <c:pt idx="29">
                  <c:v>9900.0120742903946</c:v>
                </c:pt>
                <c:pt idx="30">
                  <c:v>10297.003592318095</c:v>
                </c:pt>
                <c:pt idx="31">
                  <c:v>10690.42748156266</c:v>
                </c:pt>
                <c:pt idx="32">
                  <c:v>11086.114562982501</c:v>
                </c:pt>
                <c:pt idx="33">
                  <c:v>11477.612433900389</c:v>
                </c:pt>
                <c:pt idx="34">
                  <c:v>11871.112092610943</c:v>
                </c:pt>
                <c:pt idx="35">
                  <c:v>12262.085642106487</c:v>
                </c:pt>
                <c:pt idx="36">
                  <c:v>12654.911626216257</c:v>
                </c:pt>
                <c:pt idx="37">
                  <c:v>12764.156132001537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6E-4714-9EC6-8A6AB84DA4FB}"/>
            </c:ext>
          </c:extLst>
        </c:ser>
        <c:ser>
          <c:idx val="6"/>
          <c:order val="6"/>
          <c:tx>
            <c:v>n = 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'Açısal Hız Değişimi'!$P$2:$P$39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'Açısal Hız Değişimi'!$W$2:$W$39</c:f>
              <c:numCache>
                <c:formatCode>0.00</c:formatCode>
                <c:ptCount val="38"/>
                <c:pt idx="0">
                  <c:v>0</c:v>
                </c:pt>
                <c:pt idx="1">
                  <c:v>27.435612445033588</c:v>
                </c:pt>
                <c:pt idx="2">
                  <c:v>91.305718217071799</c:v>
                </c:pt>
                <c:pt idx="3">
                  <c:v>181.73349683590251</c:v>
                </c:pt>
                <c:pt idx="4">
                  <c:v>292.64653274702493</c:v>
                </c:pt>
                <c:pt idx="5">
                  <c:v>418.85034999417945</c:v>
                </c:pt>
                <c:pt idx="6">
                  <c:v>553.10194689187711</c:v>
                </c:pt>
                <c:pt idx="7">
                  <c:v>702.644325125607</c:v>
                </c:pt>
                <c:pt idx="8">
                  <c:v>854.52787562131277</c:v>
                </c:pt>
                <c:pt idx="9">
                  <c:v>1177.1706779749079</c:v>
                </c:pt>
                <c:pt idx="10">
                  <c:v>1515.3237465640955</c:v>
                </c:pt>
                <c:pt idx="11">
                  <c:v>1868.2554650570073</c:v>
                </c:pt>
                <c:pt idx="12">
                  <c:v>2234.6489240562828</c:v>
                </c:pt>
                <c:pt idx="13">
                  <c:v>2608.7975161733539</c:v>
                </c:pt>
                <c:pt idx="14">
                  <c:v>2993.7740300020646</c:v>
                </c:pt>
                <c:pt idx="15">
                  <c:v>3383.2865650883546</c:v>
                </c:pt>
                <c:pt idx="16">
                  <c:v>3789.1873060084786</c:v>
                </c:pt>
                <c:pt idx="17">
                  <c:v>4192.454228133879</c:v>
                </c:pt>
                <c:pt idx="18">
                  <c:v>4609.1828907656427</c:v>
                </c:pt>
                <c:pt idx="19">
                  <c:v>5024.0093509345497</c:v>
                </c:pt>
                <c:pt idx="20">
                  <c:v>5450.2490258805919</c:v>
                </c:pt>
                <c:pt idx="21">
                  <c:v>5874.2206901978461</c:v>
                </c:pt>
                <c:pt idx="22">
                  <c:v>6307.9960133621225</c:v>
                </c:pt>
                <c:pt idx="23">
                  <c:v>6739.0643560984881</c:v>
                </c:pt>
                <c:pt idx="24">
                  <c:v>7178.6194482845222</c:v>
                </c:pt>
                <c:pt idx="25">
                  <c:v>7617.4429241386861</c:v>
                </c:pt>
                <c:pt idx="26">
                  <c:v>8063.875209844271</c:v>
                </c:pt>
                <c:pt idx="27">
                  <c:v>8507.8200000215111</c:v>
                </c:pt>
                <c:pt idx="28">
                  <c:v>8958.4956604519302</c:v>
                </c:pt>
                <c:pt idx="29">
                  <c:v>9406.7569869871859</c:v>
                </c:pt>
                <c:pt idx="30">
                  <c:v>9861.0175674437523</c:v>
                </c:pt>
                <c:pt idx="31">
                  <c:v>10315.351309533507</c:v>
                </c:pt>
                <c:pt idx="32">
                  <c:v>10775.245335745458</c:v>
                </c:pt>
                <c:pt idx="33">
                  <c:v>11234.334583992355</c:v>
                </c:pt>
                <c:pt idx="34">
                  <c:v>11698.545146562323</c:v>
                </c:pt>
                <c:pt idx="35">
                  <c:v>12163.341002197783</c:v>
                </c:pt>
                <c:pt idx="36">
                  <c:v>12632.965525623569</c:v>
                </c:pt>
                <c:pt idx="37">
                  <c:v>12764.156132001501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6E-4714-9EC6-8A6AB84DA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250248"/>
        <c:axId val="645250568"/>
      </c:scatterChart>
      <c:valAx>
        <c:axId val="645250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Mermi Yolu, x,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645250568"/>
        <c:crosses val="autoZero"/>
        <c:crossBetween val="midCat"/>
      </c:valAx>
      <c:valAx>
        <c:axId val="64525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Mermi Açısal Hızı,</a:t>
                </a:r>
                <a:r>
                  <a:rPr lang="tr-T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tr-TR" sz="10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ω,  rad/s</a:t>
                </a:r>
                <a:endParaRPr lang="tr-TR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645250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Tork'!$AF$3:$AF$40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Tork'!$AG$3:$AG$40</c:f>
              <c:numCache>
                <c:formatCode>0.00</c:formatCode>
                <c:ptCount val="38"/>
                <c:pt idx="0">
                  <c:v>0</c:v>
                </c:pt>
                <c:pt idx="1">
                  <c:v>58.411865172977656</c:v>
                </c:pt>
                <c:pt idx="2">
                  <c:v>75.342840585434956</c:v>
                </c:pt>
                <c:pt idx="3">
                  <c:v>82.115230750417894</c:v>
                </c:pt>
                <c:pt idx="4">
                  <c:v>84.654877062286474</c:v>
                </c:pt>
                <c:pt idx="5">
                  <c:v>81.776611242168727</c:v>
                </c:pt>
                <c:pt idx="6">
                  <c:v>75.596805216621817</c:v>
                </c:pt>
                <c:pt idx="7">
                  <c:v>70.094238207573198</c:v>
                </c:pt>
                <c:pt idx="8">
                  <c:v>65.099600460898287</c:v>
                </c:pt>
                <c:pt idx="9">
                  <c:v>56.549457877607374</c:v>
                </c:pt>
                <c:pt idx="10">
                  <c:v>49.946377466749027</c:v>
                </c:pt>
                <c:pt idx="11">
                  <c:v>44.61312021182497</c:v>
                </c:pt>
                <c:pt idx="12">
                  <c:v>39.957101973399212</c:v>
                </c:pt>
                <c:pt idx="13">
                  <c:v>36.655561767970042</c:v>
                </c:pt>
                <c:pt idx="14">
                  <c:v>33.607986193727726</c:v>
                </c:pt>
                <c:pt idx="15">
                  <c:v>31.195322197452569</c:v>
                </c:pt>
                <c:pt idx="16">
                  <c:v>28.782658201177401</c:v>
                </c:pt>
                <c:pt idx="17">
                  <c:v>26.962578344338251</c:v>
                </c:pt>
                <c:pt idx="18">
                  <c:v>25.142498487499076</c:v>
                </c:pt>
                <c:pt idx="19">
                  <c:v>23.703365577440216</c:v>
                </c:pt>
                <c:pt idx="20">
                  <c:v>22.264232667381339</c:v>
                </c:pt>
                <c:pt idx="21">
                  <c:v>21.121391827040476</c:v>
                </c:pt>
                <c:pt idx="22">
                  <c:v>19.978550986699606</c:v>
                </c:pt>
                <c:pt idx="23">
                  <c:v>19.047347339014451</c:v>
                </c:pt>
                <c:pt idx="24">
                  <c:v>18.116143691329309</c:v>
                </c:pt>
                <c:pt idx="25">
                  <c:v>17.311922359237588</c:v>
                </c:pt>
                <c:pt idx="26">
                  <c:v>16.50770102714586</c:v>
                </c:pt>
                <c:pt idx="27">
                  <c:v>15.830462010647571</c:v>
                </c:pt>
                <c:pt idx="28">
                  <c:v>15.153222994149278</c:v>
                </c:pt>
                <c:pt idx="29">
                  <c:v>14.602966293244414</c:v>
                </c:pt>
                <c:pt idx="30">
                  <c:v>14.052709592339557</c:v>
                </c:pt>
                <c:pt idx="31">
                  <c:v>13.544780329965835</c:v>
                </c:pt>
                <c:pt idx="32">
                  <c:v>13.036851067592117</c:v>
                </c:pt>
                <c:pt idx="33">
                  <c:v>12.613576682280685</c:v>
                </c:pt>
                <c:pt idx="34">
                  <c:v>12.19030229696925</c:v>
                </c:pt>
                <c:pt idx="35">
                  <c:v>11.809355350188964</c:v>
                </c:pt>
                <c:pt idx="36">
                  <c:v>11.428408403408673</c:v>
                </c:pt>
                <c:pt idx="37">
                  <c:v>11.333960367364357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2C-4BE7-BB3C-BF2FBD63C853}"/>
            </c:ext>
          </c:extLst>
        </c:ser>
        <c:ser>
          <c:idx val="1"/>
          <c:order val="1"/>
          <c:tx>
            <c:v>n = 1,2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Tork'!$AF$3:$AF$40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Tork'!$AH$3:$AH$40</c:f>
              <c:numCache>
                <c:formatCode>0.00</c:formatCode>
                <c:ptCount val="38"/>
                <c:pt idx="0">
                  <c:v>0</c:v>
                </c:pt>
                <c:pt idx="1">
                  <c:v>30.981393879209879</c:v>
                </c:pt>
                <c:pt idx="2">
                  <c:v>46.512234142495416</c:v>
                </c:pt>
                <c:pt idx="3">
                  <c:v>55.785870127489865</c:v>
                </c:pt>
                <c:pt idx="4">
                  <c:v>61.674149294896004</c:v>
                </c:pt>
                <c:pt idx="5">
                  <c:v>63.433969539137259</c:v>
                </c:pt>
                <c:pt idx="6">
                  <c:v>62.083706221612623</c:v>
                </c:pt>
                <c:pt idx="7">
                  <c:v>60.75244641237078</c:v>
                </c:pt>
                <c:pt idx="8">
                  <c:v>58.95864912664522</c:v>
                </c:pt>
                <c:pt idx="9">
                  <c:v>55.283999469114377</c:v>
                </c:pt>
                <c:pt idx="10">
                  <c:v>51.924925376400644</c:v>
                </c:pt>
                <c:pt idx="11">
                  <c:v>48.905561577602029</c:v>
                </c:pt>
                <c:pt idx="12">
                  <c:v>46.022151179368393</c:v>
                </c:pt>
                <c:pt idx="13">
                  <c:v>43.869870784942727</c:v>
                </c:pt>
                <c:pt idx="14">
                  <c:v>41.761455404023721</c:v>
                </c:pt>
                <c:pt idx="15">
                  <c:v>39.993971372175828</c:v>
                </c:pt>
                <c:pt idx="16">
                  <c:v>38.205525854246645</c:v>
                </c:pt>
                <c:pt idx="17">
                  <c:v>36.753869963527528</c:v>
                </c:pt>
                <c:pt idx="18">
                  <c:v>35.295186309425944</c:v>
                </c:pt>
                <c:pt idx="19">
                  <c:v>34.067180825740387</c:v>
                </c:pt>
                <c:pt idx="20">
                  <c:v>32.837860803120869</c:v>
                </c:pt>
                <c:pt idx="21">
                  <c:v>31.802485894133476</c:v>
                </c:pt>
                <c:pt idx="22">
                  <c:v>30.769149078718765</c:v>
                </c:pt>
                <c:pt idx="23">
                  <c:v>29.87800036612359</c:v>
                </c:pt>
                <c:pt idx="24">
                  <c:v>28.990487599460831</c:v>
                </c:pt>
                <c:pt idx="25">
                  <c:v>28.191131036095793</c:v>
                </c:pt>
                <c:pt idx="26">
                  <c:v>27.395211081364536</c:v>
                </c:pt>
                <c:pt idx="27">
                  <c:v>26.691473782054199</c:v>
                </c:pt>
                <c:pt idx="28">
                  <c:v>25.991578167497799</c:v>
                </c:pt>
                <c:pt idx="29">
                  <c:v>25.392450821913872</c:v>
                </c:pt>
                <c:pt idx="30">
                  <c:v>24.797670881628424</c:v>
                </c:pt>
                <c:pt idx="31">
                  <c:v>24.234160383723054</c:v>
                </c:pt>
                <c:pt idx="32">
                  <c:v>23.674140453004547</c:v>
                </c:pt>
                <c:pt idx="33">
                  <c:v>23.187338498391547</c:v>
                </c:pt>
                <c:pt idx="34">
                  <c:v>22.704085571898244</c:v>
                </c:pt>
                <c:pt idx="35">
                  <c:v>22.257803902763001</c:v>
                </c:pt>
                <c:pt idx="36">
                  <c:v>21.814603552981573</c:v>
                </c:pt>
                <c:pt idx="37">
                  <c:v>21.702192944127734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2C-4BE7-BB3C-BF2FBD63C853}"/>
            </c:ext>
          </c:extLst>
        </c:ser>
        <c:ser>
          <c:idx val="2"/>
          <c:order val="2"/>
          <c:tx>
            <c:v>n = 1,4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Tork'!$AF$3:$AF$40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Tork'!$AI$3:$AI$40</c:f>
              <c:numCache>
                <c:formatCode>0.00</c:formatCode>
                <c:ptCount val="38"/>
                <c:pt idx="0">
                  <c:v>0</c:v>
                </c:pt>
                <c:pt idx="1">
                  <c:v>15.895469489870754</c:v>
                </c:pt>
                <c:pt idx="2">
                  <c:v>27.661135642491093</c:v>
                </c:pt>
                <c:pt idx="3">
                  <c:v>36.333452076408186</c:v>
                </c:pt>
                <c:pt idx="4">
                  <c:v>42.893213011885038</c:v>
                </c:pt>
                <c:pt idx="5">
                  <c:v>46.667392144106607</c:v>
                </c:pt>
                <c:pt idx="6">
                  <c:v>47.97846479562179</c:v>
                </c:pt>
                <c:pt idx="7">
                  <c:v>49.092265634531707</c:v>
                </c:pt>
                <c:pt idx="8">
                  <c:v>49.423438779671805</c:v>
                </c:pt>
                <c:pt idx="9">
                  <c:v>49.325307767693161</c:v>
                </c:pt>
                <c:pt idx="10">
                  <c:v>48.694255336392949</c:v>
                </c:pt>
                <c:pt idx="11">
                  <c:v>47.841728883985482</c:v>
                </c:pt>
                <c:pt idx="12">
                  <c:v>46.765765050694881</c:v>
                </c:pt>
                <c:pt idx="13">
                  <c:v>45.968971392141498</c:v>
                </c:pt>
                <c:pt idx="14">
                  <c:v>45.040939698138473</c:v>
                </c:pt>
                <c:pt idx="15">
                  <c:v>44.213479004849788</c:v>
                </c:pt>
                <c:pt idx="16">
                  <c:v>43.316758679876749</c:v>
                </c:pt>
                <c:pt idx="17">
                  <c:v>42.542638951361383</c:v>
                </c:pt>
                <c:pt idx="18">
                  <c:v>41.728470225531616</c:v>
                </c:pt>
                <c:pt idx="19">
                  <c:v>41.006851407101671</c:v>
                </c:pt>
                <c:pt idx="20">
                  <c:v>40.260224195319175</c:v>
                </c:pt>
                <c:pt idx="21">
                  <c:v>39.606505594611754</c:v>
                </c:pt>
                <c:pt idx="22">
                  <c:v>38.937723660513555</c:v>
                </c:pt>
                <c:pt idx="23">
                  <c:v>38.337501010744745</c:v>
                </c:pt>
                <c:pt idx="24">
                  <c:v>37.728253292119575</c:v>
                </c:pt>
                <c:pt idx="25">
                  <c:v>37.160248266876458</c:v>
                </c:pt>
                <c:pt idx="26">
                  <c:v>36.585607748089956</c:v>
                </c:pt>
                <c:pt idx="27">
                  <c:v>36.060878273565258</c:v>
                </c:pt>
                <c:pt idx="28">
                  <c:v>35.532257664810174</c:v>
                </c:pt>
                <c:pt idx="29">
                  <c:v>35.070541186337792</c:v>
                </c:pt>
                <c:pt idx="30">
                  <c:v>34.607532907186936</c:v>
                </c:pt>
                <c:pt idx="31">
                  <c:v>34.156788322333675</c:v>
                </c:pt>
                <c:pt idx="32">
                  <c:v>33.704611604190845</c:v>
                </c:pt>
                <c:pt idx="33">
                  <c:v>33.307193563197842</c:v>
                </c:pt>
                <c:pt idx="34">
                  <c:v>32.909621146763044</c:v>
                </c:pt>
                <c:pt idx="35">
                  <c:v>32.537207225638006</c:v>
                </c:pt>
                <c:pt idx="36">
                  <c:v>32.164740930476135</c:v>
                </c:pt>
                <c:pt idx="37">
                  <c:v>32.070425520891121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2C-4BE7-BB3C-BF2FBD63C853}"/>
            </c:ext>
          </c:extLst>
        </c:ser>
        <c:ser>
          <c:idx val="3"/>
          <c:order val="3"/>
          <c:tx>
            <c:v>n = 1,6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Tork'!$AF$3:$AF$40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Tork'!$AJ$3:$AJ$40</c:f>
              <c:numCache>
                <c:formatCode>0.00</c:formatCode>
                <c:ptCount val="38"/>
                <c:pt idx="0">
                  <c:v>0</c:v>
                </c:pt>
                <c:pt idx="1">
                  <c:v>7.9642773279337682</c:v>
                </c:pt>
                <c:pt idx="2">
                  <c:v>16.025402969422942</c:v>
                </c:pt>
                <c:pt idx="3">
                  <c:v>22.988963136076777</c:v>
                </c:pt>
                <c:pt idx="4">
                  <c:v>28.911537892637096</c:v>
                </c:pt>
                <c:pt idx="5">
                  <c:v>33.15637670465555</c:v>
                </c:pt>
                <c:pt idx="6">
                  <c:v>35.661994509812203</c:v>
                </c:pt>
                <c:pt idx="7">
                  <c:v>37.979402493837625</c:v>
                </c:pt>
                <c:pt idx="8">
                  <c:v>39.527213913690062</c:v>
                </c:pt>
                <c:pt idx="9">
                  <c:v>41.718343273844312</c:v>
                </c:pt>
                <c:pt idx="10">
                  <c:v>43.069938957518822</c:v>
                </c:pt>
                <c:pt idx="11">
                  <c:v>43.945440954628545</c:v>
                </c:pt>
                <c:pt idx="12">
                  <c:v>44.419533781995952</c:v>
                </c:pt>
                <c:pt idx="13">
                  <c:v>44.892434623947416</c:v>
                </c:pt>
                <c:pt idx="14">
                  <c:v>45.127154428041749</c:v>
                </c:pt>
                <c:pt idx="15">
                  <c:v>45.2977024786599</c:v>
                </c:pt>
                <c:pt idx="16">
                  <c:v>45.360885177373198</c:v>
                </c:pt>
                <c:pt idx="17">
                  <c:v>45.38938436911387</c:v>
                </c:pt>
                <c:pt idx="18">
                  <c:v>45.346545179947633</c:v>
                </c:pt>
                <c:pt idx="19">
                  <c:v>45.286265924240141</c:v>
                </c:pt>
                <c:pt idx="20">
                  <c:v>45.17535583735124</c:v>
                </c:pt>
                <c:pt idx="21">
                  <c:v>45.071281753461669</c:v>
                </c:pt>
                <c:pt idx="22">
                  <c:v>44.931254657540123</c:v>
                </c:pt>
                <c:pt idx="23">
                  <c:v>44.793240510394675</c:v>
                </c:pt>
                <c:pt idx="24">
                  <c:v>44.628926799739844</c:v>
                </c:pt>
                <c:pt idx="25">
                  <c:v>44.460161407674825</c:v>
                </c:pt>
                <c:pt idx="26">
                  <c:v>44.270102197837637</c:v>
                </c:pt>
                <c:pt idx="27">
                  <c:v>44.087538459369881</c:v>
                </c:pt>
                <c:pt idx="28">
                  <c:v>43.888726921925787</c:v>
                </c:pt>
                <c:pt idx="29">
                  <c:v>43.721201080567795</c:v>
                </c:pt>
                <c:pt idx="30">
                  <c:v>43.542218660607347</c:v>
                </c:pt>
                <c:pt idx="31">
                  <c:v>43.353309157064359</c:v>
                </c:pt>
                <c:pt idx="32">
                  <c:v>43.153932219578458</c:v>
                </c:pt>
                <c:pt idx="33">
                  <c:v>42.987633348335287</c:v>
                </c:pt>
                <c:pt idx="34">
                  <c:v>42.813649107283517</c:v>
                </c:pt>
                <c:pt idx="35">
                  <c:v>42.649610344134928</c:v>
                </c:pt>
                <c:pt idx="36">
                  <c:v>42.478914362575708</c:v>
                </c:pt>
                <c:pt idx="37">
                  <c:v>42.438658097654518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2C-4BE7-BB3C-BF2FBD63C853}"/>
            </c:ext>
          </c:extLst>
        </c:ser>
        <c:ser>
          <c:idx val="4"/>
          <c:order val="4"/>
          <c:tx>
            <c:v>n = 1,63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Tork'!$AF$3:$AF$40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Tork'!$AK$3:$AK$40</c:f>
              <c:numCache>
                <c:formatCode>0.00</c:formatCode>
                <c:ptCount val="38"/>
                <c:pt idx="0">
                  <c:v>0</c:v>
                </c:pt>
                <c:pt idx="1">
                  <c:v>7.1682266289633683</c:v>
                </c:pt>
                <c:pt idx="2">
                  <c:v>14.739020850351373</c:v>
                </c:pt>
                <c:pt idx="3">
                  <c:v>21.42136308800475</c:v>
                </c:pt>
                <c:pt idx="4">
                  <c:v>27.193044868314388</c:v>
                </c:pt>
                <c:pt idx="5">
                  <c:v>31.426387418839532</c:v>
                </c:pt>
                <c:pt idx="6">
                  <c:v>34.022983314226572</c:v>
                </c:pt>
                <c:pt idx="7">
                  <c:v>36.442572805609679</c:v>
                </c:pt>
                <c:pt idx="8">
                  <c:v>38.109973588682514</c:v>
                </c:pt>
                <c:pt idx="9">
                  <c:v>40.547508866340131</c:v>
                </c:pt>
                <c:pt idx="10">
                  <c:v>42.132086604310864</c:v>
                </c:pt>
                <c:pt idx="11">
                  <c:v>43.223032003132801</c:v>
                </c:pt>
                <c:pt idx="12">
                  <c:v>43.8992774150298</c:v>
                </c:pt>
                <c:pt idx="13">
                  <c:v>44.545413816001272</c:v>
                </c:pt>
                <c:pt idx="14">
                  <c:v>44.943546010418572</c:v>
                </c:pt>
                <c:pt idx="15">
                  <c:v>45.259443560260564</c:v>
                </c:pt>
                <c:pt idx="16">
                  <c:v>45.464279446230165</c:v>
                </c:pt>
                <c:pt idx="17">
                  <c:v>45.615964898000151</c:v>
                </c:pt>
                <c:pt idx="18">
                  <c:v>45.692750983003336</c:v>
                </c:pt>
                <c:pt idx="19">
                  <c:v>45.738513812617782</c:v>
                </c:pt>
                <c:pt idx="20">
                  <c:v>45.73044056484779</c:v>
                </c:pt>
                <c:pt idx="21">
                  <c:v>45.718094200519658</c:v>
                </c:pt>
                <c:pt idx="22">
                  <c:v>45.66698958075866</c:v>
                </c:pt>
                <c:pt idx="23">
                  <c:v>45.609002303599162</c:v>
                </c:pt>
                <c:pt idx="24">
                  <c:v>45.522259294624845</c:v>
                </c:pt>
                <c:pt idx="25">
                  <c:v>45.424744742401849</c:v>
                </c:pt>
                <c:pt idx="26">
                  <c:v>45.303772630707918</c:v>
                </c:pt>
                <c:pt idx="27">
                  <c:v>45.184280292383555</c:v>
                </c:pt>
                <c:pt idx="28">
                  <c:v>45.046640900699281</c:v>
                </c:pt>
                <c:pt idx="29">
                  <c:v>44.935098263609802</c:v>
                </c:pt>
                <c:pt idx="30">
                  <c:v>44.81047463873989</c:v>
                </c:pt>
                <c:pt idx="31">
                  <c:v>44.672579323660507</c:v>
                </c:pt>
                <c:pt idx="32">
                  <c:v>44.522745535028172</c:v>
                </c:pt>
                <c:pt idx="33">
                  <c:v>44.402675434620463</c:v>
                </c:pt>
                <c:pt idx="34">
                  <c:v>44.273658503423263</c:v>
                </c:pt>
                <c:pt idx="35">
                  <c:v>44.152192380925044</c:v>
                </c:pt>
                <c:pt idx="36">
                  <c:v>44.022944276195965</c:v>
                </c:pt>
                <c:pt idx="37">
                  <c:v>43.993892984169008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82C-4BE7-BB3C-BF2FBD63C853}"/>
            </c:ext>
          </c:extLst>
        </c:ser>
        <c:ser>
          <c:idx val="5"/>
          <c:order val="5"/>
          <c:tx>
            <c:v>n = 1,8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Tork'!$AF$3:$AF$40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Tork'!$AL$3:$AL$40</c:f>
              <c:numCache>
                <c:formatCode>0.00</c:formatCode>
                <c:ptCount val="38"/>
                <c:pt idx="0">
                  <c:v>0</c:v>
                </c:pt>
                <c:pt idx="1">
                  <c:v>3.9200905475554602</c:v>
                </c:pt>
                <c:pt idx="2">
                  <c:v>9.1062919865849459</c:v>
                </c:pt>
                <c:pt idx="3">
                  <c:v>14.241913679666846</c:v>
                </c:pt>
                <c:pt idx="4">
                  <c:v>19.052592193910172</c:v>
                </c:pt>
                <c:pt idx="5">
                  <c:v>22.982437918392446</c:v>
                </c:pt>
                <c:pt idx="6">
                  <c:v>25.798919725152547</c:v>
                </c:pt>
                <c:pt idx="7">
                  <c:v>28.521813987168159</c:v>
                </c:pt>
                <c:pt idx="8">
                  <c:v>30.62777079773484</c:v>
                </c:pt>
                <c:pt idx="9">
                  <c:v>34.066984596930361</c:v>
                </c:pt>
                <c:pt idx="10">
                  <c:v>36.683780685865713</c:v>
                </c:pt>
                <c:pt idx="11">
                  <c:v>38.782600244152597</c:v>
                </c:pt>
                <c:pt idx="12">
                  <c:v>40.443865395287517</c:v>
                </c:pt>
                <c:pt idx="13">
                  <c:v>41.965315983393893</c:v>
                </c:pt>
                <c:pt idx="14">
                  <c:v>43.211272272708264</c:v>
                </c:pt>
                <c:pt idx="15">
                  <c:v>44.302952819106643</c:v>
                </c:pt>
                <c:pt idx="16">
                  <c:v>45.274523602453222</c:v>
                </c:pt>
                <c:pt idx="17">
                  <c:v>46.112568337935869</c:v>
                </c:pt>
                <c:pt idx="18">
                  <c:v>46.86341578013063</c:v>
                </c:pt>
                <c:pt idx="19">
                  <c:v>47.521355142677976</c:v>
                </c:pt>
                <c:pt idx="20">
                  <c:v>48.112649831891822</c:v>
                </c:pt>
                <c:pt idx="21">
                  <c:v>48.646858168525156</c:v>
                </c:pt>
                <c:pt idx="22">
                  <c:v>49.130035530245117</c:v>
                </c:pt>
                <c:pt idx="23">
                  <c:v>49.562695394203899</c:v>
                </c:pt>
                <c:pt idx="24">
                  <c:v>49.955118586885746</c:v>
                </c:pt>
                <c:pt idx="25">
                  <c:v>50.305030988458633</c:v>
                </c:pt>
                <c:pt idx="26">
                  <c:v>50.620924921521109</c:v>
                </c:pt>
                <c:pt idx="27">
                  <c:v>50.907211772442196</c:v>
                </c:pt>
                <c:pt idx="28">
                  <c:v>51.165689429685692</c:v>
                </c:pt>
                <c:pt idx="29">
                  <c:v>51.42278636175773</c:v>
                </c:pt>
                <c:pt idx="30">
                  <c:v>51.6582531411742</c:v>
                </c:pt>
                <c:pt idx="31">
                  <c:v>51.862459671307889</c:v>
                </c:pt>
                <c:pt idx="32">
                  <c:v>52.046807636056521</c:v>
                </c:pt>
                <c:pt idx="33">
                  <c:v>52.242738931226633</c:v>
                </c:pt>
                <c:pt idx="34">
                  <c:v>52.422778719476078</c:v>
                </c:pt>
                <c:pt idx="35">
                  <c:v>52.597036309332665</c:v>
                </c:pt>
                <c:pt idx="36">
                  <c:v>52.757217458977294</c:v>
                </c:pt>
                <c:pt idx="37">
                  <c:v>52.806890674417886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82C-4BE7-BB3C-BF2FBD63C853}"/>
            </c:ext>
          </c:extLst>
        </c:ser>
        <c:ser>
          <c:idx val="6"/>
          <c:order val="6"/>
          <c:tx>
            <c:v>n = 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Tork'!$AF$3:$AF$40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Tork'!$AM$3:$AM$40</c:f>
              <c:numCache>
                <c:formatCode>0.00</c:formatCode>
                <c:ptCount val="38"/>
                <c:pt idx="0">
                  <c:v>0</c:v>
                </c:pt>
                <c:pt idx="1">
                  <c:v>1.9029995534073809</c:v>
                </c:pt>
                <c:pt idx="2">
                  <c:v>5.09803269480902</c:v>
                </c:pt>
                <c:pt idx="3">
                  <c:v>8.6823827127454063</c:v>
                </c:pt>
                <c:pt idx="4">
                  <c:v>12.343526750821296</c:v>
                </c:pt>
                <c:pt idx="5">
                  <c:v>15.639661678521483</c:v>
                </c:pt>
                <c:pt idx="6">
                  <c:v>18.295246193665214</c:v>
                </c:pt>
                <c:pt idx="7">
                  <c:v>20.962066688411888</c:v>
                </c:pt>
                <c:pt idx="8">
                  <c:v>23.197904308236897</c:v>
                </c:pt>
                <c:pt idx="9">
                  <c:v>27.13619704990035</c:v>
                </c:pt>
                <c:pt idx="10">
                  <c:v>30.430445432899685</c:v>
                </c:pt>
                <c:pt idx="11">
                  <c:v>33.290717672534861</c:v>
                </c:pt>
                <c:pt idx="12">
                  <c:v>35.771215400729858</c:v>
                </c:pt>
                <c:pt idx="13">
                  <c:v>38.076646917966421</c:v>
                </c:pt>
                <c:pt idx="14">
                  <c:v>40.126116734455252</c:v>
                </c:pt>
                <c:pt idx="15">
                  <c:v>41.993957842220247</c:v>
                </c:pt>
                <c:pt idx="16">
                  <c:v>43.756831069112856</c:v>
                </c:pt>
                <c:pt idx="17">
                  <c:v>45.339789935463095</c:v>
                </c:pt>
                <c:pt idx="18">
                  <c:v>46.840016834787214</c:v>
                </c:pt>
                <c:pt idx="19">
                  <c:v>48.206717201435481</c:v>
                </c:pt>
                <c:pt idx="20">
                  <c:v>49.505842055429675</c:v>
                </c:pt>
                <c:pt idx="21">
                  <c:v>50.708832306898721</c:v>
                </c:pt>
                <c:pt idx="22">
                  <c:v>51.856944377867279</c:v>
                </c:pt>
                <c:pt idx="23">
                  <c:v>52.919751437202869</c:v>
                </c:pt>
                <c:pt idx="24">
                  <c:v>53.936800541259444</c:v>
                </c:pt>
                <c:pt idx="25">
                  <c:v>54.885059533281321</c:v>
                </c:pt>
                <c:pt idx="26">
                  <c:v>55.79308594252435</c:v>
                </c:pt>
                <c:pt idx="27">
                  <c:v>56.643628524096208</c:v>
                </c:pt>
                <c:pt idx="28">
                  <c:v>57.459719434752564</c:v>
                </c:pt>
                <c:pt idx="29">
                  <c:v>58.248395424923686</c:v>
                </c:pt>
                <c:pt idx="30">
                  <c:v>59.008943677189272</c:v>
                </c:pt>
                <c:pt idx="31">
                  <c:v>59.721152288890515</c:v>
                </c:pt>
                <c:pt idx="32">
                  <c:v>60.407014617836708</c:v>
                </c:pt>
                <c:pt idx="33">
                  <c:v>61.086191881894493</c:v>
                </c:pt>
                <c:pt idx="34">
                  <c:v>61.743490808742521</c:v>
                </c:pt>
                <c:pt idx="35">
                  <c:v>62.38148641936197</c:v>
                </c:pt>
                <c:pt idx="36">
                  <c:v>62.999743612862069</c:v>
                </c:pt>
                <c:pt idx="37">
                  <c:v>63.175123251181276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82C-4BE7-BB3C-BF2FBD63C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146768"/>
        <c:axId val="596147088"/>
      </c:scatterChart>
      <c:valAx>
        <c:axId val="59614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Mermi Yolu, x,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596147088"/>
        <c:crosses val="autoZero"/>
        <c:crossBetween val="midCat"/>
      </c:valAx>
      <c:valAx>
        <c:axId val="5961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Tork,</a:t>
                </a:r>
                <a:r>
                  <a:rPr lang="tr-T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T, Nm</a:t>
                </a:r>
                <a:endParaRPr lang="tr-TR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596146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n =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Tork'!$V$3:$V$40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Tork'!$W$3:$W$40</c:f>
              <c:numCache>
                <c:formatCode>0.00E+00</c:formatCode>
                <c:ptCount val="38"/>
                <c:pt idx="0" formatCode="0.00">
                  <c:v>0</c:v>
                </c:pt>
                <c:pt idx="1">
                  <c:v>14342729.270984102</c:v>
                </c:pt>
                <c:pt idx="2">
                  <c:v>21611138.177314896</c:v>
                </c:pt>
                <c:pt idx="3">
                  <c:v>23038959.291541211</c:v>
                </c:pt>
                <c:pt idx="4">
                  <c:v>22856186.891483504</c:v>
                </c:pt>
                <c:pt idx="5">
                  <c:v>22072486.97756758</c:v>
                </c:pt>
                <c:pt idx="6">
                  <c:v>21041384.74280297</c:v>
                </c:pt>
                <c:pt idx="7">
                  <c:v>19917313.264151827</c:v>
                </c:pt>
                <c:pt idx="8">
                  <c:v>18758408.996367116</c:v>
                </c:pt>
                <c:pt idx="9">
                  <c:v>16529734.447820453</c:v>
                </c:pt>
                <c:pt idx="10">
                  <c:v>14515063.463796111</c:v>
                </c:pt>
                <c:pt idx="11">
                  <c:v>12767519.715650445</c:v>
                </c:pt>
                <c:pt idx="12">
                  <c:v>11278948.258734187</c:v>
                </c:pt>
                <c:pt idx="13">
                  <c:v>10053916.511124695</c:v>
                </c:pt>
                <c:pt idx="14">
                  <c:v>9086667.453916179</c:v>
                </c:pt>
                <c:pt idx="15">
                  <c:v>8310801.7001768406</c:v>
                </c:pt>
                <c:pt idx="16">
                  <c:v>7686679.7365415851</c:v>
                </c:pt>
                <c:pt idx="17">
                  <c:v>7215804.6053446615</c:v>
                </c:pt>
                <c:pt idx="18">
                  <c:v>6837625.0972800646</c:v>
                </c:pt>
                <c:pt idx="19">
                  <c:v>6533975.2793630017</c:v>
                </c:pt>
                <c:pt idx="20">
                  <c:v>6270530.4710147185</c:v>
                </c:pt>
                <c:pt idx="21">
                  <c:v>6034363.7852686103</c:v>
                </c:pt>
                <c:pt idx="22">
                  <c:v>5795187.3583609238</c:v>
                </c:pt>
                <c:pt idx="23">
                  <c:v>5544503.9848337937</c:v>
                </c:pt>
                <c:pt idx="24">
                  <c:v>5265398.9134791521</c:v>
                </c:pt>
                <c:pt idx="25">
                  <c:v>4957740.2039703866</c:v>
                </c:pt>
                <c:pt idx="26">
                  <c:v>4616259.2899169438</c:v>
                </c:pt>
                <c:pt idx="27">
                  <c:v>4253527.5494232131</c:v>
                </c:pt>
                <c:pt idx="28">
                  <c:v>3875432.0651616994</c:v>
                </c:pt>
                <c:pt idx="29">
                  <c:v>3611227.9778792118</c:v>
                </c:pt>
                <c:pt idx="30">
                  <c:v>3357680.5843953006</c:v>
                </c:pt>
                <c:pt idx="31">
                  <c:v>2967320.4677392021</c:v>
                </c:pt>
                <c:pt idx="32">
                  <c:v>2728850.78666774</c:v>
                </c:pt>
                <c:pt idx="33">
                  <c:v>2713915.3698217408</c:v>
                </c:pt>
                <c:pt idx="34">
                  <c:v>2905918.4448443684</c:v>
                </c:pt>
                <c:pt idx="35">
                  <c:v>3366420.4535165592</c:v>
                </c:pt>
                <c:pt idx="36">
                  <c:v>4172205.5375226508</c:v>
                </c:pt>
                <c:pt idx="37">
                  <c:v>4463795.5030755503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64-4289-ACBC-6E0F93BFBF06}"/>
            </c:ext>
          </c:extLst>
        </c:ser>
        <c:ser>
          <c:idx val="1"/>
          <c:order val="1"/>
          <c:tx>
            <c:v>n = 1,2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Tork'!$V$3:$V$40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Tork'!$X$3:$X$40</c:f>
              <c:numCache>
                <c:formatCode>0.00E+00</c:formatCode>
                <c:ptCount val="38"/>
                <c:pt idx="0" formatCode="0.00">
                  <c:v>0</c:v>
                </c:pt>
                <c:pt idx="1">
                  <c:v>1858640423.3545406</c:v>
                </c:pt>
                <c:pt idx="2">
                  <c:v>2956695954.5746694</c:v>
                </c:pt>
                <c:pt idx="3">
                  <c:v>3762527571.5174394</c:v>
                </c:pt>
                <c:pt idx="4">
                  <c:v>4358468743.0204573</c:v>
                </c:pt>
                <c:pt idx="5">
                  <c:v>4778740141.7633343</c:v>
                </c:pt>
                <c:pt idx="6">
                  <c:v>5000713501.26194</c:v>
                </c:pt>
                <c:pt idx="7">
                  <c:v>5240391358.1496582</c:v>
                </c:pt>
                <c:pt idx="8">
                  <c:v>5332308565.5546713</c:v>
                </c:pt>
                <c:pt idx="9">
                  <c:v>5416265931.5057201</c:v>
                </c:pt>
                <c:pt idx="10">
                  <c:v>5385766819.1815481</c:v>
                </c:pt>
                <c:pt idx="11">
                  <c:v>5316066343.3132706</c:v>
                </c:pt>
                <c:pt idx="12">
                  <c:v>5232375027.758543</c:v>
                </c:pt>
                <c:pt idx="13">
                  <c:v>5127258799.8396616</c:v>
                </c:pt>
                <c:pt idx="14">
                  <c:v>5026699380.729847</c:v>
                </c:pt>
                <c:pt idx="15">
                  <c:v>4915796025.0425644</c:v>
                </c:pt>
                <c:pt idx="16">
                  <c:v>4832536931.8670692</c:v>
                </c:pt>
                <c:pt idx="17">
                  <c:v>4727936181.2743721</c:v>
                </c:pt>
                <c:pt idx="18">
                  <c:v>4643593673.4698591</c:v>
                </c:pt>
                <c:pt idx="19">
                  <c:v>4547831525.5258007</c:v>
                </c:pt>
                <c:pt idx="20">
                  <c:v>4467352423.0310221</c:v>
                </c:pt>
                <c:pt idx="21">
                  <c:v>4379188736.7665892</c:v>
                </c:pt>
                <c:pt idx="22">
                  <c:v>4302926573.2935266</c:v>
                </c:pt>
                <c:pt idx="23">
                  <c:v>4221102549.4349289</c:v>
                </c:pt>
                <c:pt idx="24">
                  <c:v>4148799183.987514</c:v>
                </c:pt>
                <c:pt idx="25">
                  <c:v>4074862076.1680446</c:v>
                </c:pt>
                <c:pt idx="26">
                  <c:v>4008583605.6841249</c:v>
                </c:pt>
                <c:pt idx="27">
                  <c:v>3939675212.5841465</c:v>
                </c:pt>
                <c:pt idx="28">
                  <c:v>3877139288.8898673</c:v>
                </c:pt>
                <c:pt idx="29">
                  <c:v>3812959712.1228509</c:v>
                </c:pt>
                <c:pt idx="30">
                  <c:v>3754167302.1437654</c:v>
                </c:pt>
                <c:pt idx="31">
                  <c:v>3695808712.1246119</c:v>
                </c:pt>
                <c:pt idx="32">
                  <c:v>3642097979.6459055</c:v>
                </c:pt>
                <c:pt idx="33">
                  <c:v>3588602062.3639193</c:v>
                </c:pt>
                <c:pt idx="34">
                  <c:v>3539151365.3877039</c:v>
                </c:pt>
                <c:pt idx="35">
                  <c:v>3490856957.4482913</c:v>
                </c:pt>
                <c:pt idx="36">
                  <c:v>3446190397.0846219</c:v>
                </c:pt>
                <c:pt idx="37">
                  <c:v>3433992075.4783731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64-4289-ACBC-6E0F93BFBF06}"/>
            </c:ext>
          </c:extLst>
        </c:ser>
        <c:ser>
          <c:idx val="2"/>
          <c:order val="2"/>
          <c:tx>
            <c:v>n = 1,4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Tork'!$V$3:$V$40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Tork'!$Y$3:$Y$40</c:f>
              <c:numCache>
                <c:formatCode>0.00E+00</c:formatCode>
                <c:ptCount val="38"/>
                <c:pt idx="0" formatCode="0.00">
                  <c:v>0</c:v>
                </c:pt>
                <c:pt idx="1">
                  <c:v>1612526445.6931341</c:v>
                </c:pt>
                <c:pt idx="2">
                  <c:v>2946184401.6510572</c:v>
                </c:pt>
                <c:pt idx="3">
                  <c:v>4066528368.3529892</c:v>
                </c:pt>
                <c:pt idx="4">
                  <c:v>4990369905.7400761</c:v>
                </c:pt>
                <c:pt idx="5">
                  <c:v>5721974095.5966244</c:v>
                </c:pt>
                <c:pt idx="6">
                  <c:v>6210605321.3395185</c:v>
                </c:pt>
                <c:pt idx="7">
                  <c:v>6712649390.4817858</c:v>
                </c:pt>
                <c:pt idx="8">
                  <c:v>7015684712.8376856</c:v>
                </c:pt>
                <c:pt idx="9">
                  <c:v>7452183678.9052334</c:v>
                </c:pt>
                <c:pt idx="10">
                  <c:v>7686095803.8563929</c:v>
                </c:pt>
                <c:pt idx="11">
                  <c:v>7824775204.9765034</c:v>
                </c:pt>
                <c:pt idx="12">
                  <c:v>7910588346.5711823</c:v>
                </c:pt>
                <c:pt idx="13">
                  <c:v>7936883324.8655386</c:v>
                </c:pt>
                <c:pt idx="14">
                  <c:v>7947279270.9510384</c:v>
                </c:pt>
                <c:pt idx="15">
                  <c:v>7921774581.0522985</c:v>
                </c:pt>
                <c:pt idx="16">
                  <c:v>7924541644.1272602</c:v>
                </c:pt>
                <c:pt idx="17">
                  <c:v>7878255983.8527622</c:v>
                </c:pt>
                <c:pt idx="18">
                  <c:v>7853357687.4055853</c:v>
                </c:pt>
                <c:pt idx="19">
                  <c:v>7798320584.0871925</c:v>
                </c:pt>
                <c:pt idx="20">
                  <c:v>7759887857.8426237</c:v>
                </c:pt>
                <c:pt idx="21">
                  <c:v>7699567921.4823017</c:v>
                </c:pt>
                <c:pt idx="22">
                  <c:v>7652517647.397934</c:v>
                </c:pt>
                <c:pt idx="23">
                  <c:v>7588679307.1955538</c:v>
                </c:pt>
                <c:pt idx="24">
                  <c:v>7535708764.9292564</c:v>
                </c:pt>
                <c:pt idx="25">
                  <c:v>7474126942.6805782</c:v>
                </c:pt>
                <c:pt idx="26">
                  <c:v>7421471196.8015499</c:v>
                </c:pt>
                <c:pt idx="27">
                  <c:v>7359241334.3641701</c:v>
                </c:pt>
                <c:pt idx="28">
                  <c:v>7304579795.9510069</c:v>
                </c:pt>
                <c:pt idx="29">
                  <c:v>7242707670.6525993</c:v>
                </c:pt>
                <c:pt idx="30">
                  <c:v>7187344409.7629166</c:v>
                </c:pt>
                <c:pt idx="31">
                  <c:v>7129518026.9939041</c:v>
                </c:pt>
                <c:pt idx="32">
                  <c:v>7077359572.6799507</c:v>
                </c:pt>
                <c:pt idx="33">
                  <c:v>7022477034.045722</c:v>
                </c:pt>
                <c:pt idx="34">
                  <c:v>6972585429.9889126</c:v>
                </c:pt>
                <c:pt idx="35">
                  <c:v>6922178854.6604996</c:v>
                </c:pt>
                <c:pt idx="36">
                  <c:v>6876270305.8369646</c:v>
                </c:pt>
                <c:pt idx="37">
                  <c:v>6863520355.4536734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64-4289-ACBC-6E0F93BFBF06}"/>
            </c:ext>
          </c:extLst>
        </c:ser>
        <c:ser>
          <c:idx val="3"/>
          <c:order val="3"/>
          <c:tx>
            <c:v>n = 1,6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Tork'!$V$3:$V$40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Tork'!$Z$3:$Z$40</c:f>
              <c:numCache>
                <c:formatCode>0.00E+00</c:formatCode>
                <c:ptCount val="38"/>
                <c:pt idx="0" formatCode="0.00">
                  <c:v>0</c:v>
                </c:pt>
                <c:pt idx="1">
                  <c:v>1050425178.6793619</c:v>
                </c:pt>
                <c:pt idx="2">
                  <c:v>2204462673.530108</c:v>
                </c:pt>
                <c:pt idx="3">
                  <c:v>3299963526.5211382</c:v>
                </c:pt>
                <c:pt idx="4">
                  <c:v>4289712433.8891144</c:v>
                </c:pt>
                <c:pt idx="5">
                  <c:v>5143284960.1405067</c:v>
                </c:pt>
                <c:pt idx="6">
                  <c:v>5789965530.3999205</c:v>
                </c:pt>
                <c:pt idx="7">
                  <c:v>6454139778.3455524</c:v>
                </c:pt>
                <c:pt idx="8">
                  <c:v>6928218709.8221807</c:v>
                </c:pt>
                <c:pt idx="9">
                  <c:v>7695426499.989254</c:v>
                </c:pt>
                <c:pt idx="10">
                  <c:v>8231974426.9321985</c:v>
                </c:pt>
                <c:pt idx="11">
                  <c:v>8643124155.5929356</c:v>
                </c:pt>
                <c:pt idx="12">
                  <c:v>8974620348.0183601</c:v>
                </c:pt>
                <c:pt idx="13">
                  <c:v>9219256967.0622387</c:v>
                </c:pt>
                <c:pt idx="14">
                  <c:v>9428060019.0090294</c:v>
                </c:pt>
                <c:pt idx="15">
                  <c:v>9578769622.2432995</c:v>
                </c:pt>
                <c:pt idx="16">
                  <c:v>9750420074.8520756</c:v>
                </c:pt>
                <c:pt idx="17">
                  <c:v>9849950535.5782051</c:v>
                </c:pt>
                <c:pt idx="18">
                  <c:v>9965479364.1944885</c:v>
                </c:pt>
                <c:pt idx="19">
                  <c:v>10033154836.824421</c:v>
                </c:pt>
                <c:pt idx="20">
                  <c:v>10113431639.348671</c:v>
                </c:pt>
                <c:pt idx="21">
                  <c:v>10157241970.649038</c:v>
                </c:pt>
                <c:pt idx="22">
                  <c:v>10211263900.399418</c:v>
                </c:pt>
                <c:pt idx="23">
                  <c:v>10236201000.610569</c:v>
                </c:pt>
                <c:pt idx="24">
                  <c:v>10269611864.767639</c:v>
                </c:pt>
                <c:pt idx="25">
                  <c:v>10285630624.272385</c:v>
                </c:pt>
                <c:pt idx="26">
                  <c:v>10308720132.117931</c:v>
                </c:pt>
                <c:pt idx="27">
                  <c:v>10313664503.944508</c:v>
                </c:pt>
                <c:pt idx="28">
                  <c:v>10324682837.175657</c:v>
                </c:pt>
                <c:pt idx="29">
                  <c:v>10321224972.653318</c:v>
                </c:pt>
                <c:pt idx="30">
                  <c:v>10323062475.854393</c:v>
                </c:pt>
                <c:pt idx="31">
                  <c:v>10317732894.289959</c:v>
                </c:pt>
                <c:pt idx="32">
                  <c:v>10317098825.439865</c:v>
                </c:pt>
                <c:pt idx="33">
                  <c:v>10309171917.984716</c:v>
                </c:pt>
                <c:pt idx="34">
                  <c:v>10305449926.00449</c:v>
                </c:pt>
                <c:pt idx="35">
                  <c:v>10298010588.752712</c:v>
                </c:pt>
                <c:pt idx="36">
                  <c:v>10294442986.793749</c:v>
                </c:pt>
                <c:pt idx="37">
                  <c:v>10293048635.428976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64-4289-ACBC-6E0F93BFBF06}"/>
            </c:ext>
          </c:extLst>
        </c:ser>
        <c:ser>
          <c:idx val="4"/>
          <c:order val="4"/>
          <c:tx>
            <c:v>n = 1,63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Tork'!$V$3:$V$40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Tork'!$AA$3:$AA$40</c:f>
              <c:numCache>
                <c:formatCode>0.00E+00</c:formatCode>
                <c:ptCount val="38"/>
                <c:pt idx="0" formatCode="0.00">
                  <c:v>0</c:v>
                </c:pt>
                <c:pt idx="1">
                  <c:v>973268763.16849136</c:v>
                </c:pt>
                <c:pt idx="2">
                  <c:v>2085447527.2932758</c:v>
                </c:pt>
                <c:pt idx="3">
                  <c:v>3160026368.254797</c:v>
                </c:pt>
                <c:pt idx="4">
                  <c:v>4143430316.4054341</c:v>
                </c:pt>
                <c:pt idx="5">
                  <c:v>5001282551.4944839</c:v>
                </c:pt>
                <c:pt idx="6">
                  <c:v>5661001597.2937241</c:v>
                </c:pt>
                <c:pt idx="7">
                  <c:v>6339650380.9950657</c:v>
                </c:pt>
                <c:pt idx="8">
                  <c:v>6832649152.8509512</c:v>
                </c:pt>
                <c:pt idx="9">
                  <c:v>7640275421.4436178</c:v>
                </c:pt>
                <c:pt idx="10">
                  <c:v>8217826955.7801847</c:v>
                </c:pt>
                <c:pt idx="11">
                  <c:v>8668285595.2415314</c:v>
                </c:pt>
                <c:pt idx="12">
                  <c:v>9036895489.1670361</c:v>
                </c:pt>
                <c:pt idx="13">
                  <c:v>9316106470.7431679</c:v>
                </c:pt>
                <c:pt idx="14">
                  <c:v>9557277587.0384808</c:v>
                </c:pt>
                <c:pt idx="15">
                  <c:v>9737866851.7025585</c:v>
                </c:pt>
                <c:pt idx="16">
                  <c:v>9938285960.3078918</c:v>
                </c:pt>
                <c:pt idx="17">
                  <c:v>10063876536.407679</c:v>
                </c:pt>
                <c:pt idx="18">
                  <c:v>10204580781.881399</c:v>
                </c:pt>
                <c:pt idx="19">
                  <c:v>10295168934.660675</c:v>
                </c:pt>
                <c:pt idx="20">
                  <c:v>10397656258.935093</c:v>
                </c:pt>
                <c:pt idx="21">
                  <c:v>10461708922.441753</c:v>
                </c:pt>
                <c:pt idx="22">
                  <c:v>10535402611.754631</c:v>
                </c:pt>
                <c:pt idx="23">
                  <c:v>10578278370.797478</c:v>
                </c:pt>
                <c:pt idx="24">
                  <c:v>10629154073.453123</c:v>
                </c:pt>
                <c:pt idx="25">
                  <c:v>10661333520.971373</c:v>
                </c:pt>
                <c:pt idx="26">
                  <c:v>10700197668.270702</c:v>
                </c:pt>
                <c:pt idx="27">
                  <c:v>10719625280.984299</c:v>
                </c:pt>
                <c:pt idx="28">
                  <c:v>10744798797.652964</c:v>
                </c:pt>
                <c:pt idx="29">
                  <c:v>10754369806.340349</c:v>
                </c:pt>
                <c:pt idx="30">
                  <c:v>10768955371.191214</c:v>
                </c:pt>
                <c:pt idx="31">
                  <c:v>10775602914.762833</c:v>
                </c:pt>
                <c:pt idx="32">
                  <c:v>10786710865.004477</c:v>
                </c:pt>
                <c:pt idx="33">
                  <c:v>10789773934.270454</c:v>
                </c:pt>
                <c:pt idx="34">
                  <c:v>10796841925.555798</c:v>
                </c:pt>
                <c:pt idx="35">
                  <c:v>10799640905.418318</c:v>
                </c:pt>
                <c:pt idx="36">
                  <c:v>10806143806.630358</c:v>
                </c:pt>
                <c:pt idx="37">
                  <c:v>10807477877.425266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64-4289-ACBC-6E0F93BFBF06}"/>
            </c:ext>
          </c:extLst>
        </c:ser>
        <c:ser>
          <c:idx val="5"/>
          <c:order val="5"/>
          <c:tx>
            <c:v>n = 1,8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Tork'!$V$3:$V$40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Tork'!$AB$3:$AB$40</c:f>
              <c:numCache>
                <c:formatCode>0.00E+00</c:formatCode>
                <c:ptCount val="38"/>
                <c:pt idx="0" formatCode="0.00">
                  <c:v>0</c:v>
                </c:pt>
                <c:pt idx="1">
                  <c:v>608404500.10974336</c:v>
                </c:pt>
                <c:pt idx="2">
                  <c:v>1466646018.0527236</c:v>
                </c:pt>
                <c:pt idx="3">
                  <c:v>2381014767.1082807</c:v>
                </c:pt>
                <c:pt idx="4">
                  <c:v>3278536818.7118125</c:v>
                </c:pt>
                <c:pt idx="5">
                  <c:v>4110390743.9211607</c:v>
                </c:pt>
                <c:pt idx="6">
                  <c:v>4799105559.3847466</c:v>
                </c:pt>
                <c:pt idx="7">
                  <c:v>5517197769.8054237</c:v>
                </c:pt>
                <c:pt idx="8">
                  <c:v>6082813946.1514158</c:v>
                </c:pt>
                <c:pt idx="9">
                  <c:v>7064890796.4348192</c:v>
                </c:pt>
                <c:pt idx="10">
                  <c:v>7838255877.9163389</c:v>
                </c:pt>
                <c:pt idx="11">
                  <c:v>8487527387.5009832</c:v>
                </c:pt>
                <c:pt idx="12">
                  <c:v>9051695359.7547417</c:v>
                </c:pt>
                <c:pt idx="13">
                  <c:v>9520161791.6786289</c:v>
                </c:pt>
                <c:pt idx="14">
                  <c:v>9943183806.3925018</c:v>
                </c:pt>
                <c:pt idx="15">
                  <c:v>10296599456.531961</c:v>
                </c:pt>
                <c:pt idx="16">
                  <c:v>10665156615.241928</c:v>
                </c:pt>
                <c:pt idx="17">
                  <c:v>10947918725.272615</c:v>
                </c:pt>
                <c:pt idx="18">
                  <c:v>11241741771.596117</c:v>
                </c:pt>
                <c:pt idx="19">
                  <c:v>11475353022.817818</c:v>
                </c:pt>
                <c:pt idx="20">
                  <c:v>11717454890.151262</c:v>
                </c:pt>
                <c:pt idx="21">
                  <c:v>11911778592.831472</c:v>
                </c:pt>
                <c:pt idx="22">
                  <c:v>12112827457.521225</c:v>
                </c:pt>
                <c:pt idx="23">
                  <c:v>12274439451.176928</c:v>
                </c:pt>
                <c:pt idx="24">
                  <c:v>12441512836.457151</c:v>
                </c:pt>
                <c:pt idx="25">
                  <c:v>12583147321.761887</c:v>
                </c:pt>
                <c:pt idx="26">
                  <c:v>12729331309.134123</c:v>
                </c:pt>
                <c:pt idx="27">
                  <c:v>12849225852.9373</c:v>
                </c:pt>
                <c:pt idx="28">
                  <c:v>12972981146.439104</c:v>
                </c:pt>
                <c:pt idx="29">
                  <c:v>13074996824.549463</c:v>
                </c:pt>
                <c:pt idx="30">
                  <c:v>13180356081.016697</c:v>
                </c:pt>
                <c:pt idx="31">
                  <c:v>13273452969.140846</c:v>
                </c:pt>
                <c:pt idx="32">
                  <c:v>13369579946.020712</c:v>
                </c:pt>
                <c:pt idx="33">
                  <c:v>13453383212.980331</c:v>
                </c:pt>
                <c:pt idx="34">
                  <c:v>13539943215.677158</c:v>
                </c:pt>
                <c:pt idx="35">
                  <c:v>13619023351.495485</c:v>
                </c:pt>
                <c:pt idx="36">
                  <c:v>13700739423.146864</c:v>
                </c:pt>
                <c:pt idx="37">
                  <c:v>13722576915.404272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64-4289-ACBC-6E0F93BFBF06}"/>
            </c:ext>
          </c:extLst>
        </c:ser>
        <c:ser>
          <c:idx val="6"/>
          <c:order val="6"/>
          <c:tx>
            <c:v>n = 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'Setlere Etkiyen Tork'!$V$3:$V$40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'Setlere Etkiyen Tork'!$AC$3:$AC$40</c:f>
              <c:numCache>
                <c:formatCode>0.00E+00</c:formatCode>
                <c:ptCount val="38"/>
                <c:pt idx="0" formatCode="0.00">
                  <c:v>0</c:v>
                </c:pt>
                <c:pt idx="1">
                  <c:v>330399688.23213321</c:v>
                </c:pt>
                <c:pt idx="2">
                  <c:v>914896725.64214182</c:v>
                </c:pt>
                <c:pt idx="3">
                  <c:v>1610773194.174655</c:v>
                </c:pt>
                <c:pt idx="4">
                  <c:v>2349345196.0277748</c:v>
                </c:pt>
                <c:pt idx="5">
                  <c:v>3079903166.4723539</c:v>
                </c:pt>
                <c:pt idx="6">
                  <c:v>3729527709.3510337</c:v>
                </c:pt>
                <c:pt idx="7">
                  <c:v>4421863667.739934</c:v>
                </c:pt>
                <c:pt idx="8">
                  <c:v>5007170056.0025091</c:v>
                </c:pt>
                <c:pt idx="9">
                  <c:v>6081069303.4768362</c:v>
                </c:pt>
                <c:pt idx="10">
                  <c:v>6997357074.5775127</c:v>
                </c:pt>
                <c:pt idx="11">
                  <c:v>7814272287.6994028</c:v>
                </c:pt>
                <c:pt idx="12">
                  <c:v>8559308518.1325388</c:v>
                </c:pt>
                <c:pt idx="13">
                  <c:v>9216924338.768631</c:v>
                </c:pt>
                <c:pt idx="14">
                  <c:v>9831518318.0721283</c:v>
                </c:pt>
                <c:pt idx="15">
                  <c:v>10376931161.5513</c:v>
                </c:pt>
                <c:pt idx="16">
                  <c:v>10937078555.515692</c:v>
                </c:pt>
                <c:pt idx="17">
                  <c:v>11408243703.894585</c:v>
                </c:pt>
                <c:pt idx="18">
                  <c:v>11889356316.432089</c:v>
                </c:pt>
                <c:pt idx="19">
                  <c:v>12305059784.394661</c:v>
                </c:pt>
                <c:pt idx="20">
                  <c:v>12727906767.135935</c:v>
                </c:pt>
                <c:pt idx="21">
                  <c:v>13096832189.987732</c:v>
                </c:pt>
                <c:pt idx="22">
                  <c:v>13471011228.318871</c:v>
                </c:pt>
                <c:pt idx="23">
                  <c:v>13799168635.545116</c:v>
                </c:pt>
                <c:pt idx="24">
                  <c:v>14131242117.002821</c:v>
                </c:pt>
                <c:pt idx="25">
                  <c:v>14432284717.619705</c:v>
                </c:pt>
                <c:pt idx="26">
                  <c:v>14736459603.927893</c:v>
                </c:pt>
                <c:pt idx="27">
                  <c:v>15008138071.236994</c:v>
                </c:pt>
                <c:pt idx="28">
                  <c:v>15282266749.381168</c:v>
                </c:pt>
                <c:pt idx="29">
                  <c:v>15528741146.430429</c:v>
                </c:pt>
                <c:pt idx="30">
                  <c:v>15777181191.503767</c:v>
                </c:pt>
                <c:pt idx="31">
                  <c:v>16009067911.967093</c:v>
                </c:pt>
                <c:pt idx="32">
                  <c:v>16242757406.211222</c:v>
                </c:pt>
                <c:pt idx="33">
                  <c:v>16459674447.960176</c:v>
                </c:pt>
                <c:pt idx="34">
                  <c:v>16678220999.289553</c:v>
                </c:pt>
                <c:pt idx="35">
                  <c:v>16885881123.097542</c:v>
                </c:pt>
                <c:pt idx="36">
                  <c:v>17095190526.436569</c:v>
                </c:pt>
                <c:pt idx="37">
                  <c:v>17152105195.379572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64-4289-ACBC-6E0F93BFB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66840"/>
        <c:axId val="483367480"/>
      </c:scatterChart>
      <c:valAx>
        <c:axId val="48336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tr-T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Mermi Yolu, x,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483367480"/>
        <c:crosses val="autoZero"/>
        <c:crossBetween val="midCat"/>
      </c:valAx>
      <c:valAx>
        <c:axId val="48336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Açısal İvme,</a:t>
                </a:r>
                <a:r>
                  <a:rPr lang="tr-T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tr-TR" sz="1000" b="0" i="0" u="none" strike="noStrike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θ '', rad/s²</a:t>
                </a:r>
                <a:endParaRPr lang="tr-TR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483366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Basınç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'İç Balistik Teori'!$K$4:$K$41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'İç Balistik Teori'!$L$4:$L$41</c:f>
              <c:numCache>
                <c:formatCode>0.00</c:formatCode>
                <c:ptCount val="38"/>
                <c:pt idx="0">
                  <c:v>0</c:v>
                </c:pt>
                <c:pt idx="1">
                  <c:v>287.72999999999996</c:v>
                </c:pt>
                <c:pt idx="2">
                  <c:v>371.13</c:v>
                </c:pt>
                <c:pt idx="3">
                  <c:v>404.49</c:v>
                </c:pt>
                <c:pt idx="4">
                  <c:v>417</c:v>
                </c:pt>
                <c:pt idx="5">
                  <c:v>402.822</c:v>
                </c:pt>
                <c:pt idx="6">
                  <c:v>372.38100000000003</c:v>
                </c:pt>
                <c:pt idx="7">
                  <c:v>345.27600000000001</c:v>
                </c:pt>
                <c:pt idx="8">
                  <c:v>320.673</c:v>
                </c:pt>
                <c:pt idx="9">
                  <c:v>278.55600000000004</c:v>
                </c:pt>
                <c:pt idx="10">
                  <c:v>246.03</c:v>
                </c:pt>
                <c:pt idx="11">
                  <c:v>219.75900000000001</c:v>
                </c:pt>
                <c:pt idx="12">
                  <c:v>196.82399999999998</c:v>
                </c:pt>
                <c:pt idx="13">
                  <c:v>180.56100000000001</c:v>
                </c:pt>
                <c:pt idx="14">
                  <c:v>165.54900000000001</c:v>
                </c:pt>
                <c:pt idx="15">
                  <c:v>153.66450000000003</c:v>
                </c:pt>
                <c:pt idx="16">
                  <c:v>141.78</c:v>
                </c:pt>
                <c:pt idx="17">
                  <c:v>132.81450000000004</c:v>
                </c:pt>
                <c:pt idx="18">
                  <c:v>123.84899999999999</c:v>
                </c:pt>
                <c:pt idx="19">
                  <c:v>116.76</c:v>
                </c:pt>
                <c:pt idx="20">
                  <c:v>109.67100000000001</c:v>
                </c:pt>
                <c:pt idx="21">
                  <c:v>104.0415</c:v>
                </c:pt>
                <c:pt idx="22">
                  <c:v>98.411999999999992</c:v>
                </c:pt>
                <c:pt idx="23">
                  <c:v>93.824999999999989</c:v>
                </c:pt>
                <c:pt idx="24">
                  <c:v>89.238</c:v>
                </c:pt>
                <c:pt idx="25">
                  <c:v>85.276500000000013</c:v>
                </c:pt>
                <c:pt idx="26">
                  <c:v>81.314999999999998</c:v>
                </c:pt>
                <c:pt idx="27">
                  <c:v>77.978999999999999</c:v>
                </c:pt>
                <c:pt idx="28">
                  <c:v>74.643000000000001</c:v>
                </c:pt>
                <c:pt idx="29">
                  <c:v>71.93249999999999</c:v>
                </c:pt>
                <c:pt idx="30">
                  <c:v>69.222000000000008</c:v>
                </c:pt>
                <c:pt idx="31">
                  <c:v>66.720000000000013</c:v>
                </c:pt>
                <c:pt idx="32">
                  <c:v>64.218000000000004</c:v>
                </c:pt>
                <c:pt idx="33">
                  <c:v>62.13300000000001</c:v>
                </c:pt>
                <c:pt idx="34">
                  <c:v>60.047999999999995</c:v>
                </c:pt>
                <c:pt idx="35">
                  <c:v>58.171500000000009</c:v>
                </c:pt>
                <c:pt idx="36">
                  <c:v>56.295000000000002</c:v>
                </c:pt>
                <c:pt idx="37">
                  <c:v>55.829760046943285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C-42F0-8A9D-C2B4862A6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608568"/>
        <c:axId val="649608888"/>
      </c:scatterChart>
      <c:scatterChart>
        <c:scatterStyle val="lineMarker"/>
        <c:varyColors val="0"/>
        <c:ser>
          <c:idx val="1"/>
          <c:order val="1"/>
          <c:tx>
            <c:v>Mermi Hızı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'İç Balistik Teori'!$K$4:$K$41</c:f>
              <c:numCache>
                <c:formatCode>0.00</c:formatCode>
                <c:ptCount val="38"/>
                <c:pt idx="0">
                  <c:v>0</c:v>
                </c:pt>
                <c:pt idx="1">
                  <c:v>21.918328794599052</c:v>
                </c:pt>
                <c:pt idx="2">
                  <c:v>43.836657589198104</c:v>
                </c:pt>
                <c:pt idx="3">
                  <c:v>65.75498638379716</c:v>
                </c:pt>
                <c:pt idx="4">
                  <c:v>87.673315178396209</c:v>
                </c:pt>
                <c:pt idx="5">
                  <c:v>109.59164397299526</c:v>
                </c:pt>
                <c:pt idx="6">
                  <c:v>131.50997276759432</c:v>
                </c:pt>
                <c:pt idx="7">
                  <c:v>153.42830156219335</c:v>
                </c:pt>
                <c:pt idx="8">
                  <c:v>175.34663035679242</c:v>
                </c:pt>
                <c:pt idx="9">
                  <c:v>219.18328794599051</c:v>
                </c:pt>
                <c:pt idx="10">
                  <c:v>263.01994553518864</c:v>
                </c:pt>
                <c:pt idx="11">
                  <c:v>306.85660312438671</c:v>
                </c:pt>
                <c:pt idx="12">
                  <c:v>350.69326071358483</c:v>
                </c:pt>
                <c:pt idx="13">
                  <c:v>394.52991830278296</c:v>
                </c:pt>
                <c:pt idx="14">
                  <c:v>438.36657589198103</c:v>
                </c:pt>
                <c:pt idx="15">
                  <c:v>482.20323348117915</c:v>
                </c:pt>
                <c:pt idx="16">
                  <c:v>526.03989107037728</c:v>
                </c:pt>
                <c:pt idx="17">
                  <c:v>569.87654865957541</c:v>
                </c:pt>
                <c:pt idx="18">
                  <c:v>613.71320624877342</c:v>
                </c:pt>
                <c:pt idx="19">
                  <c:v>657.54986383797154</c:v>
                </c:pt>
                <c:pt idx="20">
                  <c:v>701.38652142716967</c:v>
                </c:pt>
                <c:pt idx="21">
                  <c:v>745.22317901636779</c:v>
                </c:pt>
                <c:pt idx="22">
                  <c:v>789.05983660556592</c:v>
                </c:pt>
                <c:pt idx="23">
                  <c:v>832.89649419476393</c:v>
                </c:pt>
                <c:pt idx="24">
                  <c:v>876.73315178396206</c:v>
                </c:pt>
                <c:pt idx="25">
                  <c:v>920.56980937316018</c:v>
                </c:pt>
                <c:pt idx="26">
                  <c:v>964.40646696235831</c:v>
                </c:pt>
                <c:pt idx="27">
                  <c:v>1008.2431245515564</c:v>
                </c:pt>
                <c:pt idx="28">
                  <c:v>1052.0797821407546</c:v>
                </c:pt>
                <c:pt idx="29">
                  <c:v>1095.9164397299526</c:v>
                </c:pt>
                <c:pt idx="30">
                  <c:v>1139.7530973191508</c:v>
                </c:pt>
                <c:pt idx="31">
                  <c:v>1183.5897549083488</c:v>
                </c:pt>
                <c:pt idx="32">
                  <c:v>1227.4264124975468</c:v>
                </c:pt>
                <c:pt idx="33">
                  <c:v>1271.2630700867451</c:v>
                </c:pt>
                <c:pt idx="34">
                  <c:v>1315.0997276759431</c:v>
                </c:pt>
                <c:pt idx="35">
                  <c:v>1358.9363852651413</c:v>
                </c:pt>
                <c:pt idx="36">
                  <c:v>1402.7730428543393</c:v>
                </c:pt>
                <c:pt idx="37">
                  <c:v>1415</c:v>
                </c:pt>
              </c:numCache>
            </c:numRef>
          </c:xVal>
          <c:yVal>
            <c:numRef>
              <c:f>'İç Balistik Teori'!$M$4:$M$41</c:f>
              <c:numCache>
                <c:formatCode>0.00</c:formatCode>
                <c:ptCount val="38"/>
                <c:pt idx="0">
                  <c:v>0</c:v>
                </c:pt>
                <c:pt idx="1">
                  <c:v>145.36331469990984</c:v>
                </c:pt>
                <c:pt idx="2">
                  <c:v>241.88455566064997</c:v>
                </c:pt>
                <c:pt idx="3">
                  <c:v>320.96219885740089</c:v>
                </c:pt>
                <c:pt idx="4">
                  <c:v>387.63550586642623</c:v>
                </c:pt>
                <c:pt idx="5">
                  <c:v>443.84265421705805</c:v>
                </c:pt>
                <c:pt idx="6">
                  <c:v>488.42073739169706</c:v>
                </c:pt>
                <c:pt idx="7">
                  <c:v>531.83591404873687</c:v>
                </c:pt>
                <c:pt idx="8">
                  <c:v>565.94783856498225</c:v>
                </c:pt>
                <c:pt idx="9">
                  <c:v>623.70552893907984</c:v>
                </c:pt>
                <c:pt idx="10">
                  <c:v>669.05888312545164</c:v>
                </c:pt>
                <c:pt idx="11">
                  <c:v>707.04716270036147</c:v>
                </c:pt>
                <c:pt idx="12">
                  <c:v>739.99618069900771</c:v>
                </c:pt>
                <c:pt idx="13">
                  <c:v>767.90593712139037</c:v>
                </c:pt>
                <c:pt idx="14">
                  <c:v>793.10224500270795</c:v>
                </c:pt>
                <c:pt idx="15">
                  <c:v>814.80983333122788</c:v>
                </c:pt>
                <c:pt idx="16">
                  <c:v>836.51742165974781</c:v>
                </c:pt>
                <c:pt idx="17">
                  <c:v>854.3486549296033</c:v>
                </c:pt>
                <c:pt idx="18">
                  <c:v>872.17988819945901</c:v>
                </c:pt>
                <c:pt idx="19">
                  <c:v>887.29767292824954</c:v>
                </c:pt>
                <c:pt idx="20">
                  <c:v>902.41545765704018</c:v>
                </c:pt>
                <c:pt idx="21">
                  <c:v>915.40124710356554</c:v>
                </c:pt>
                <c:pt idx="22">
                  <c:v>928.38703655009078</c:v>
                </c:pt>
                <c:pt idx="23">
                  <c:v>939.62846622021721</c:v>
                </c:pt>
                <c:pt idx="24">
                  <c:v>950.86989589034351</c:v>
                </c:pt>
                <c:pt idx="25">
                  <c:v>960.94841904287068</c:v>
                </c:pt>
                <c:pt idx="26">
                  <c:v>971.02694219539762</c:v>
                </c:pt>
                <c:pt idx="27">
                  <c:v>979.94255883032554</c:v>
                </c:pt>
                <c:pt idx="28">
                  <c:v>988.85817546525334</c:v>
                </c:pt>
                <c:pt idx="29">
                  <c:v>996.80470333551523</c:v>
                </c:pt>
                <c:pt idx="30">
                  <c:v>1004.7512312057768</c:v>
                </c:pt>
                <c:pt idx="31">
                  <c:v>1012.1163058172388</c:v>
                </c:pt>
                <c:pt idx="32">
                  <c:v>1019.481380428701</c:v>
                </c:pt>
                <c:pt idx="33">
                  <c:v>1026.2650017813635</c:v>
                </c:pt>
                <c:pt idx="34">
                  <c:v>1033.048623134026</c:v>
                </c:pt>
                <c:pt idx="35">
                  <c:v>1039.4446089808218</c:v>
                </c:pt>
                <c:pt idx="36">
                  <c:v>1045.8405948276179</c:v>
                </c:pt>
                <c:pt idx="37">
                  <c:v>1047.5705087321974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C-42F0-8A9D-C2B4862A6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108088"/>
        <c:axId val="646100728"/>
      </c:scatterChart>
      <c:valAx>
        <c:axId val="649608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Mermi Yolu, x, mm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9608888"/>
        <c:crosses val="autoZero"/>
        <c:crossBetween val="midCat"/>
      </c:valAx>
      <c:valAx>
        <c:axId val="64960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Basınç, P, MPa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649608568"/>
        <c:crosses val="autoZero"/>
        <c:crossBetween val="midCat"/>
      </c:valAx>
      <c:valAx>
        <c:axId val="64610072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Mermi</a:t>
                </a:r>
                <a:r>
                  <a:rPr lang="tr-TR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Hızı, V, m/s</a:t>
                </a:r>
                <a:endParaRPr lang="tr-TR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r-TR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r-TR"/>
          </a:p>
        </c:txPr>
        <c:crossAx val="646108088"/>
        <c:crosses val="max"/>
        <c:crossBetween val="midCat"/>
      </c:valAx>
      <c:valAx>
        <c:axId val="646108088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646100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4.xml"/><Relationship Id="rId7" Type="http://schemas.openxmlformats.org/officeDocument/2006/relationships/chart" Target="../charts/chart7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1.png"/><Relationship Id="rId11" Type="http://schemas.openxmlformats.org/officeDocument/2006/relationships/chart" Target="../charts/chart11.xml"/><Relationship Id="rId5" Type="http://schemas.openxmlformats.org/officeDocument/2006/relationships/chart" Target="../charts/chart6.xml"/><Relationship Id="rId10" Type="http://schemas.openxmlformats.org/officeDocument/2006/relationships/chart" Target="../charts/chart10.xml"/><Relationship Id="rId4" Type="http://schemas.openxmlformats.org/officeDocument/2006/relationships/chart" Target="../charts/chart5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588308</xdr:colOff>
      <xdr:row>43</xdr:row>
      <xdr:rowOff>107576</xdr:rowOff>
    </xdr:from>
    <xdr:to>
      <xdr:col>40</xdr:col>
      <xdr:colOff>151279</xdr:colOff>
      <xdr:row>57</xdr:row>
      <xdr:rowOff>183776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222083CF-6DC7-4BBA-BC36-5390B56F3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10962</xdr:colOff>
      <xdr:row>0</xdr:row>
      <xdr:rowOff>81266</xdr:rowOff>
    </xdr:from>
    <xdr:to>
      <xdr:col>21</xdr:col>
      <xdr:colOff>347139</xdr:colOff>
      <xdr:row>14</xdr:row>
      <xdr:rowOff>157466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C7030BEF-527C-4CB6-8476-CFB6954231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91109</xdr:colOff>
      <xdr:row>0</xdr:row>
      <xdr:rowOff>98561</xdr:rowOff>
    </xdr:from>
    <xdr:to>
      <xdr:col>38</xdr:col>
      <xdr:colOff>238820</xdr:colOff>
      <xdr:row>22</xdr:row>
      <xdr:rowOff>41413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0B81AD46-39B6-47BC-9E3C-C9C7FC819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21534</xdr:colOff>
      <xdr:row>16</xdr:row>
      <xdr:rowOff>62946</xdr:rowOff>
    </xdr:from>
    <xdr:to>
      <xdr:col>22</xdr:col>
      <xdr:colOff>208859</xdr:colOff>
      <xdr:row>32</xdr:row>
      <xdr:rowOff>53421</xdr:rowOff>
    </xdr:to>
    <xdr:graphicFrame macro="">
      <xdr:nvGraphicFramePr>
        <xdr:cNvPr id="20" name="Grafik 19">
          <a:extLst>
            <a:ext uri="{FF2B5EF4-FFF2-40B4-BE49-F238E27FC236}">
              <a16:creationId xmlns:a16="http://schemas.microsoft.com/office/drawing/2014/main" id="{F3B8ECB5-EF0A-4569-8E6B-3A40E2D8E2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79513</xdr:colOff>
      <xdr:row>34</xdr:row>
      <xdr:rowOff>25675</xdr:rowOff>
    </xdr:from>
    <xdr:to>
      <xdr:col>22</xdr:col>
      <xdr:colOff>311426</xdr:colOff>
      <xdr:row>50</xdr:row>
      <xdr:rowOff>58806</xdr:rowOff>
    </xdr:to>
    <xdr:graphicFrame macro="">
      <xdr:nvGraphicFramePr>
        <xdr:cNvPr id="24" name="Grafik 23">
          <a:extLst>
            <a:ext uri="{FF2B5EF4-FFF2-40B4-BE49-F238E27FC236}">
              <a16:creationId xmlns:a16="http://schemas.microsoft.com/office/drawing/2014/main" id="{87E5524F-E2BD-4EA7-8D17-126815C635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87796</xdr:colOff>
      <xdr:row>67</xdr:row>
      <xdr:rowOff>166894</xdr:rowOff>
    </xdr:from>
    <xdr:to>
      <xdr:col>22</xdr:col>
      <xdr:colOff>333513</xdr:colOff>
      <xdr:row>84</xdr:row>
      <xdr:rowOff>17807</xdr:rowOff>
    </xdr:to>
    <xdr:graphicFrame macro="">
      <xdr:nvGraphicFramePr>
        <xdr:cNvPr id="25" name="Grafik 24">
          <a:extLst>
            <a:ext uri="{FF2B5EF4-FFF2-40B4-BE49-F238E27FC236}">
              <a16:creationId xmlns:a16="http://schemas.microsoft.com/office/drawing/2014/main" id="{ADA7E7EC-6976-4750-A08C-BC07B261AA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</xdr:col>
      <xdr:colOff>104775</xdr:colOff>
      <xdr:row>55</xdr:row>
      <xdr:rowOff>152400</xdr:rowOff>
    </xdr:to>
    <xdr:pic>
      <xdr:nvPicPr>
        <xdr:cNvPr id="26" name="Resim 25">
          <a:extLst>
            <a:ext uri="{FF2B5EF4-FFF2-40B4-BE49-F238E27FC236}">
              <a16:creationId xmlns:a16="http://schemas.microsoft.com/office/drawing/2014/main" id="{241049BF-D727-4D23-BED4-E2DA786C8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10487025"/>
          <a:ext cx="1047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55</xdr:row>
      <xdr:rowOff>0</xdr:rowOff>
    </xdr:from>
    <xdr:to>
      <xdr:col>3</xdr:col>
      <xdr:colOff>104775</xdr:colOff>
      <xdr:row>55</xdr:row>
      <xdr:rowOff>152400</xdr:rowOff>
    </xdr:to>
    <xdr:pic>
      <xdr:nvPicPr>
        <xdr:cNvPr id="27" name="Resim 26">
          <a:extLst>
            <a:ext uri="{FF2B5EF4-FFF2-40B4-BE49-F238E27FC236}">
              <a16:creationId xmlns:a16="http://schemas.microsoft.com/office/drawing/2014/main" id="{7316B356-6A20-4E04-AEF1-FADD73BEB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43175" y="10487025"/>
          <a:ext cx="1047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0</xdr:colOff>
      <xdr:row>55</xdr:row>
      <xdr:rowOff>0</xdr:rowOff>
    </xdr:from>
    <xdr:to>
      <xdr:col>5</xdr:col>
      <xdr:colOff>104775</xdr:colOff>
      <xdr:row>55</xdr:row>
      <xdr:rowOff>152400</xdr:rowOff>
    </xdr:to>
    <xdr:pic>
      <xdr:nvPicPr>
        <xdr:cNvPr id="28" name="Resim 27">
          <a:extLst>
            <a:ext uri="{FF2B5EF4-FFF2-40B4-BE49-F238E27FC236}">
              <a16:creationId xmlns:a16="http://schemas.microsoft.com/office/drawing/2014/main" id="{A1C154C9-A98F-40E1-8CF9-3E8A05003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38625" y="10487025"/>
          <a:ext cx="1047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55</xdr:row>
      <xdr:rowOff>0</xdr:rowOff>
    </xdr:from>
    <xdr:to>
      <xdr:col>7</xdr:col>
      <xdr:colOff>104775</xdr:colOff>
      <xdr:row>55</xdr:row>
      <xdr:rowOff>152400</xdr:rowOff>
    </xdr:to>
    <xdr:pic>
      <xdr:nvPicPr>
        <xdr:cNvPr id="29" name="Resim 28">
          <a:extLst>
            <a:ext uri="{FF2B5EF4-FFF2-40B4-BE49-F238E27FC236}">
              <a16:creationId xmlns:a16="http://schemas.microsoft.com/office/drawing/2014/main" id="{A7AEF020-2511-4ADA-B6AA-E73D2EE83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4075" y="10487025"/>
          <a:ext cx="1047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73301</xdr:colOff>
      <xdr:row>85</xdr:row>
      <xdr:rowOff>50523</xdr:rowOff>
    </xdr:from>
    <xdr:to>
      <xdr:col>31</xdr:col>
      <xdr:colOff>319018</xdr:colOff>
      <xdr:row>101</xdr:row>
      <xdr:rowOff>91936</xdr:rowOff>
    </xdr:to>
    <xdr:graphicFrame macro="">
      <xdr:nvGraphicFramePr>
        <xdr:cNvPr id="30" name="Grafik 29">
          <a:extLst>
            <a:ext uri="{FF2B5EF4-FFF2-40B4-BE49-F238E27FC236}">
              <a16:creationId xmlns:a16="http://schemas.microsoft.com/office/drawing/2014/main" id="{BAE93B35-80FC-493A-BC4E-D4FECAB1BF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163996</xdr:colOff>
      <xdr:row>51</xdr:row>
      <xdr:rowOff>128793</xdr:rowOff>
    </xdr:from>
    <xdr:to>
      <xdr:col>22</xdr:col>
      <xdr:colOff>409713</xdr:colOff>
      <xdr:row>67</xdr:row>
      <xdr:rowOff>65431</xdr:rowOff>
    </xdr:to>
    <xdr:graphicFrame macro="">
      <xdr:nvGraphicFramePr>
        <xdr:cNvPr id="31" name="Grafik 30">
          <a:extLst>
            <a:ext uri="{FF2B5EF4-FFF2-40B4-BE49-F238E27FC236}">
              <a16:creationId xmlns:a16="http://schemas.microsoft.com/office/drawing/2014/main" id="{EA501EA0-B30F-4ABB-B5D1-9698DAB0A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39537</xdr:colOff>
      <xdr:row>0</xdr:row>
      <xdr:rowOff>52690</xdr:rowOff>
    </xdr:from>
    <xdr:to>
      <xdr:col>22</xdr:col>
      <xdr:colOff>285083</xdr:colOff>
      <xdr:row>16</xdr:row>
      <xdr:rowOff>57149</xdr:rowOff>
    </xdr:to>
    <xdr:graphicFrame macro="">
      <xdr:nvGraphicFramePr>
        <xdr:cNvPr id="18" name="Grafik 17">
          <a:extLst>
            <a:ext uri="{FF2B5EF4-FFF2-40B4-BE49-F238E27FC236}">
              <a16:creationId xmlns:a16="http://schemas.microsoft.com/office/drawing/2014/main" id="{0F7F76AB-983E-4D1E-8232-EF6D386F2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47624</xdr:colOff>
      <xdr:row>101</xdr:row>
      <xdr:rowOff>114299</xdr:rowOff>
    </xdr:from>
    <xdr:to>
      <xdr:col>22</xdr:col>
      <xdr:colOff>330199</xdr:colOff>
      <xdr:row>117</xdr:row>
      <xdr:rowOff>161924</xdr:rowOff>
    </xdr:to>
    <xdr:graphicFrame macro="">
      <xdr:nvGraphicFramePr>
        <xdr:cNvPr id="33" name="Grafik 32">
          <a:extLst>
            <a:ext uri="{FF2B5EF4-FFF2-40B4-BE49-F238E27FC236}">
              <a16:creationId xmlns:a16="http://schemas.microsoft.com/office/drawing/2014/main" id="{11F4E4B6-376F-455E-AAFF-3CBD96A1A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76200</xdr:colOff>
      <xdr:row>84</xdr:row>
      <xdr:rowOff>85725</xdr:rowOff>
    </xdr:from>
    <xdr:to>
      <xdr:col>22</xdr:col>
      <xdr:colOff>342900</xdr:colOff>
      <xdr:row>100</xdr:row>
      <xdr:rowOff>123825</xdr:rowOff>
    </xdr:to>
    <xdr:graphicFrame macro="">
      <xdr:nvGraphicFramePr>
        <xdr:cNvPr id="34" name="Grafik 33">
          <a:extLst>
            <a:ext uri="{FF2B5EF4-FFF2-40B4-BE49-F238E27FC236}">
              <a16:creationId xmlns:a16="http://schemas.microsoft.com/office/drawing/2014/main" id="{66FC07F9-5633-4350-B0F4-4E5133BD93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4763</xdr:colOff>
      <xdr:row>14</xdr:row>
      <xdr:rowOff>180975</xdr:rowOff>
    </xdr:from>
    <xdr:to>
      <xdr:col>14</xdr:col>
      <xdr:colOff>468313</xdr:colOff>
      <xdr:row>29</xdr:row>
      <xdr:rowOff>161925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EF72FA05-8894-4922-972E-7D02F5CEB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566737</xdr:colOff>
      <xdr:row>0</xdr:row>
      <xdr:rowOff>0</xdr:rowOff>
    </xdr:from>
    <xdr:to>
      <xdr:col>14</xdr:col>
      <xdr:colOff>261937</xdr:colOff>
      <xdr:row>14</xdr:row>
      <xdr:rowOff>76200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D61A79DA-F093-4DC7-91B6-5F097C4CB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323850</xdr:colOff>
      <xdr:row>44</xdr:row>
      <xdr:rowOff>66675</xdr:rowOff>
    </xdr:from>
    <xdr:to>
      <xdr:col>14</xdr:col>
      <xdr:colOff>200025</xdr:colOff>
      <xdr:row>58</xdr:row>
      <xdr:rowOff>142875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23567618-8E47-4671-880B-64EB8CC69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419100</xdr:colOff>
      <xdr:row>30</xdr:row>
      <xdr:rowOff>0</xdr:rowOff>
    </xdr:from>
    <xdr:to>
      <xdr:col>14</xdr:col>
      <xdr:colOff>114300</xdr:colOff>
      <xdr:row>44</xdr:row>
      <xdr:rowOff>76200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38EE2D95-FD0F-407E-9CB1-601056971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11429</xdr:colOff>
      <xdr:row>40</xdr:row>
      <xdr:rowOff>19050</xdr:rowOff>
    </xdr:from>
    <xdr:to>
      <xdr:col>18</xdr:col>
      <xdr:colOff>781050</xdr:colOff>
      <xdr:row>68</xdr:row>
      <xdr:rowOff>12844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75F6D7AE-1A2E-4D6B-8250-74A853E9D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40</xdr:row>
      <xdr:rowOff>19050</xdr:rowOff>
    </xdr:from>
    <xdr:to>
      <xdr:col>8</xdr:col>
      <xdr:colOff>904875</xdr:colOff>
      <xdr:row>68</xdr:row>
      <xdr:rowOff>82559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3BB4598C-F8AC-4947-BEE0-1002C364B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554691</xdr:colOff>
      <xdr:row>185</xdr:row>
      <xdr:rowOff>85165</xdr:rowOff>
    </xdr:from>
    <xdr:to>
      <xdr:col>38</xdr:col>
      <xdr:colOff>285750</xdr:colOff>
      <xdr:row>199</xdr:row>
      <xdr:rowOff>161365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95B5C2C4-6698-4241-AE0A-BB9709963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50</xdr:col>
      <xdr:colOff>5602</xdr:colOff>
      <xdr:row>184</xdr:row>
      <xdr:rowOff>29136</xdr:rowOff>
    </xdr:from>
    <xdr:to>
      <xdr:col>57</xdr:col>
      <xdr:colOff>341779</xdr:colOff>
      <xdr:row>198</xdr:row>
      <xdr:rowOff>105336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AED22947-2DF3-4163-B489-1225D65E3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5B613-5C61-406E-BCC9-8DFF2B1A54A2}">
  <dimension ref="A1:AP42"/>
  <sheetViews>
    <sheetView zoomScale="85" zoomScaleNormal="85" workbookViewId="0">
      <selection activeCell="M6" sqref="M6"/>
    </sheetView>
  </sheetViews>
  <sheetFormatPr defaultRowHeight="15" x14ac:dyDescent="0.25"/>
  <cols>
    <col min="1" max="10" width="15.7109375" customWidth="1"/>
    <col min="11" max="15" width="10.28515625" customWidth="1"/>
    <col min="16" max="16" width="10.140625" customWidth="1"/>
    <col min="17" max="17" width="10.28515625" customWidth="1"/>
    <col min="19" max="19" width="10.7109375" bestFit="1" customWidth="1"/>
    <col min="20" max="26" width="9.28515625" bestFit="1" customWidth="1"/>
    <col min="35" max="35" width="10.7109375" style="6" bestFit="1" customWidth="1"/>
    <col min="36" max="36" width="9.28515625" style="6" bestFit="1" customWidth="1"/>
    <col min="37" max="42" width="9.28515625" bestFit="1" customWidth="1"/>
  </cols>
  <sheetData>
    <row r="1" spans="1:42" x14ac:dyDescent="0.25">
      <c r="A1" s="83" t="s">
        <v>77</v>
      </c>
      <c r="B1" s="84"/>
      <c r="C1" s="84"/>
      <c r="D1" s="84"/>
      <c r="E1" s="84"/>
      <c r="F1" s="84"/>
      <c r="G1" s="84"/>
      <c r="H1" s="84"/>
      <c r="I1" s="84"/>
      <c r="J1" s="84"/>
    </row>
    <row r="2" spans="1:42" s="21" customFormat="1" ht="90" customHeight="1" x14ac:dyDescent="0.25">
      <c r="A2" s="49" t="s">
        <v>24</v>
      </c>
      <c r="B2" s="49" t="s">
        <v>74</v>
      </c>
      <c r="C2" s="49" t="s">
        <v>29</v>
      </c>
      <c r="D2" s="49" t="s">
        <v>78</v>
      </c>
      <c r="E2" s="49" t="s">
        <v>25</v>
      </c>
      <c r="F2" s="49" t="s">
        <v>79</v>
      </c>
      <c r="G2" s="49" t="s">
        <v>71</v>
      </c>
      <c r="H2" s="49" t="s">
        <v>80</v>
      </c>
      <c r="I2" s="49" t="s">
        <v>81</v>
      </c>
      <c r="J2" s="51" t="s">
        <v>82</v>
      </c>
    </row>
    <row r="3" spans="1:42" x14ac:dyDescent="0.25">
      <c r="A3" s="22">
        <v>0</v>
      </c>
      <c r="B3" s="22">
        <f>TAN(6.91602062*PI()/180)</f>
        <v>0.12129701364718254</v>
      </c>
      <c r="C3" s="22">
        <v>2</v>
      </c>
      <c r="D3" s="22">
        <v>1415</v>
      </c>
      <c r="E3" s="22">
        <f>(($B$3)/($C$3*$D$3^($C$3-1)))*(A3^$C$3)</f>
        <v>0</v>
      </c>
      <c r="F3" s="22">
        <f>(($B$3)/($D$3^($C$3-1)))*(A3^($C$3-1))</f>
        <v>0</v>
      </c>
      <c r="G3" s="25">
        <f>ATAN(F3)*180/PI()</f>
        <v>0</v>
      </c>
      <c r="H3" s="22" t="e">
        <f>((($C$3-1)*($B$3))/($D$3^($C$3-1)))*(A3^($C$3-2))</f>
        <v>#NUM!</v>
      </c>
      <c r="I3" s="22">
        <f>E3/(19.91/2)</f>
        <v>0</v>
      </c>
      <c r="J3" s="22">
        <f>I3*(180/PI())</f>
        <v>0</v>
      </c>
      <c r="S3" s="65"/>
      <c r="T3" s="65"/>
      <c r="U3" s="65"/>
      <c r="V3" s="65"/>
      <c r="W3" s="65"/>
      <c r="X3" s="65"/>
      <c r="Y3" s="65"/>
      <c r="Z3" s="65"/>
      <c r="AI3" s="64"/>
      <c r="AJ3" s="64"/>
      <c r="AK3" s="64"/>
      <c r="AL3" s="64"/>
      <c r="AM3" s="64"/>
      <c r="AN3" s="64"/>
      <c r="AO3" s="64"/>
      <c r="AP3" s="64"/>
    </row>
    <row r="4" spans="1:42" x14ac:dyDescent="0.25">
      <c r="A4" s="22">
        <v>21.918328794599052</v>
      </c>
      <c r="B4" s="24"/>
      <c r="C4" s="24"/>
      <c r="D4" s="24"/>
      <c r="E4" s="48">
        <f t="shared" ref="E4:E34" si="0">(($B$3)/($C$3*$D$3^($C$3-1)))*(A4^$C$3)</f>
        <v>2.0591052598213751E-2</v>
      </c>
      <c r="F4" s="23">
        <f t="shared" ref="F4:F34" si="1">(($B$3)/($D$3^($C$3-1)))*(A4^($C$3-1))</f>
        <v>1.878888923619728E-3</v>
      </c>
      <c r="G4" s="48">
        <f t="shared" ref="G4:G34" si="2">ATAN(F4)*180/PI()</f>
        <v>0.10765227881853646</v>
      </c>
      <c r="H4" s="48">
        <f t="shared" ref="H4:H34" si="3">((($C$3-1)*($B$3))/($D$3^($C$3-1)))*(A4^($C$3-2))</f>
        <v>8.572227112875091E-5</v>
      </c>
      <c r="I4" s="60">
        <f t="shared" ref="I4:I40" si="4">E4/(19.91/2)</f>
        <v>2.0684131188562281E-3</v>
      </c>
      <c r="J4" s="22">
        <f t="shared" ref="J4:J34" si="5">I4*(180/PI())</f>
        <v>0.11851134199995339</v>
      </c>
      <c r="S4" s="66"/>
      <c r="T4" s="67"/>
      <c r="U4" s="65"/>
      <c r="V4" s="65"/>
      <c r="W4" s="65"/>
      <c r="X4" s="65"/>
      <c r="Y4" s="65"/>
      <c r="Z4" s="65"/>
      <c r="AI4" s="64"/>
      <c r="AJ4" s="64"/>
      <c r="AK4" s="64"/>
      <c r="AL4" s="64"/>
      <c r="AM4" s="64"/>
      <c r="AN4" s="64"/>
      <c r="AO4" s="64"/>
      <c r="AP4" s="64"/>
    </row>
    <row r="5" spans="1:42" x14ac:dyDescent="0.25">
      <c r="A5" s="22">
        <v>43.836657589198104</v>
      </c>
      <c r="B5" s="24"/>
      <c r="C5" s="24"/>
      <c r="D5" s="24"/>
      <c r="E5" s="48">
        <f t="shared" si="0"/>
        <v>8.2364210392855006E-2</v>
      </c>
      <c r="F5" s="23">
        <f t="shared" si="1"/>
        <v>3.757777847239456E-3</v>
      </c>
      <c r="G5" s="48">
        <f t="shared" si="2"/>
        <v>0.21530379757100029</v>
      </c>
      <c r="H5" s="48">
        <f t="shared" si="3"/>
        <v>8.572227112875091E-5</v>
      </c>
      <c r="I5" s="60">
        <f t="shared" si="4"/>
        <v>8.2736524754249124E-3</v>
      </c>
      <c r="J5" s="22">
        <f t="shared" si="5"/>
        <v>0.47404536799981356</v>
      </c>
      <c r="S5" s="66"/>
      <c r="T5" s="67"/>
      <c r="U5" s="65"/>
      <c r="V5" s="65"/>
      <c r="W5" s="65"/>
      <c r="X5" s="65"/>
      <c r="Y5" s="65"/>
      <c r="Z5" s="65"/>
      <c r="AI5" s="64"/>
      <c r="AJ5" s="64"/>
      <c r="AK5" s="64"/>
      <c r="AL5" s="64"/>
      <c r="AM5" s="64"/>
      <c r="AN5" s="64"/>
      <c r="AO5" s="64"/>
      <c r="AP5" s="64"/>
    </row>
    <row r="6" spans="1:42" x14ac:dyDescent="0.25">
      <c r="A6" s="22">
        <v>65.75498638379716</v>
      </c>
      <c r="B6" s="24"/>
      <c r="C6" s="24"/>
      <c r="D6" s="24"/>
      <c r="E6" s="48">
        <f t="shared" si="0"/>
        <v>0.18531947338392379</v>
      </c>
      <c r="F6" s="23">
        <f t="shared" si="1"/>
        <v>5.6366667708591849E-3</v>
      </c>
      <c r="G6" s="48">
        <f t="shared" si="2"/>
        <v>0.32295379622351661</v>
      </c>
      <c r="H6" s="48">
        <f t="shared" si="3"/>
        <v>8.572227112875091E-5</v>
      </c>
      <c r="I6" s="60">
        <f t="shared" si="4"/>
        <v>1.8615718069706057E-2</v>
      </c>
      <c r="J6" s="22">
        <f t="shared" si="5"/>
        <v>1.0666020779995806</v>
      </c>
      <c r="S6" s="66"/>
      <c r="T6" s="67"/>
      <c r="U6" s="65"/>
      <c r="V6" s="65"/>
      <c r="W6" s="65"/>
      <c r="X6" s="65"/>
      <c r="Y6" s="65"/>
      <c r="Z6" s="65"/>
      <c r="AI6" s="64"/>
      <c r="AJ6" s="64"/>
      <c r="AK6" s="64"/>
      <c r="AL6" s="64"/>
      <c r="AM6" s="64"/>
      <c r="AN6" s="64"/>
      <c r="AO6" s="64"/>
      <c r="AP6" s="64"/>
    </row>
    <row r="7" spans="1:42" x14ac:dyDescent="0.25">
      <c r="A7" s="22">
        <v>87.673315178396209</v>
      </c>
      <c r="B7" s="24"/>
      <c r="C7" s="24"/>
      <c r="D7" s="24"/>
      <c r="E7" s="48">
        <f t="shared" si="0"/>
        <v>0.32945684157142002</v>
      </c>
      <c r="F7" s="23">
        <f t="shared" si="1"/>
        <v>7.515555694478912E-3</v>
      </c>
      <c r="G7" s="48">
        <f t="shared" si="2"/>
        <v>0.43060151480660203</v>
      </c>
      <c r="H7" s="48">
        <f t="shared" si="3"/>
        <v>8.572227112875091E-5</v>
      </c>
      <c r="I7" s="60">
        <f t="shared" si="4"/>
        <v>3.309460990169965E-2</v>
      </c>
      <c r="J7" s="22">
        <f t="shared" si="5"/>
        <v>1.8961814719992542</v>
      </c>
      <c r="S7" s="66"/>
      <c r="T7" s="67"/>
      <c r="U7" s="65"/>
      <c r="V7" s="65"/>
      <c r="W7" s="65"/>
      <c r="X7" s="65"/>
      <c r="Y7" s="65"/>
      <c r="Z7" s="65"/>
      <c r="AI7" s="64"/>
      <c r="AJ7" s="64"/>
      <c r="AK7" s="64"/>
      <c r="AL7" s="64"/>
      <c r="AM7" s="64"/>
      <c r="AN7" s="64"/>
      <c r="AO7" s="64"/>
      <c r="AP7" s="64"/>
    </row>
    <row r="8" spans="1:42" x14ac:dyDescent="0.25">
      <c r="A8" s="22">
        <v>109.59164397299526</v>
      </c>
      <c r="B8" s="24"/>
      <c r="C8" s="24"/>
      <c r="D8" s="24"/>
      <c r="E8" s="48">
        <f t="shared" si="0"/>
        <v>0.51477631495534382</v>
      </c>
      <c r="F8" s="23">
        <f t="shared" si="1"/>
        <v>9.39444461809864E-3</v>
      </c>
      <c r="G8" s="48">
        <f t="shared" si="2"/>
        <v>0.53824619344735303</v>
      </c>
      <c r="H8" s="48">
        <f t="shared" si="3"/>
        <v>8.572227112875091E-5</v>
      </c>
      <c r="I8" s="60">
        <f t="shared" si="4"/>
        <v>5.1710327971405706E-2</v>
      </c>
      <c r="J8" s="22">
        <f t="shared" si="5"/>
        <v>2.9627835499988349</v>
      </c>
      <c r="S8" s="66"/>
      <c r="T8" s="67"/>
      <c r="U8" s="65"/>
      <c r="V8" s="65"/>
      <c r="W8" s="65"/>
      <c r="X8" s="65"/>
      <c r="Y8" s="65"/>
      <c r="Z8" s="65"/>
      <c r="AI8" s="64"/>
      <c r="AJ8" s="64"/>
      <c r="AK8" s="64"/>
      <c r="AL8" s="64"/>
      <c r="AM8" s="64"/>
      <c r="AN8" s="64"/>
      <c r="AO8" s="64"/>
      <c r="AP8" s="64"/>
    </row>
    <row r="9" spans="1:42" x14ac:dyDescent="0.25">
      <c r="A9" s="22">
        <v>131.50997276759432</v>
      </c>
      <c r="B9" s="24"/>
      <c r="C9" s="24"/>
      <c r="D9" s="24"/>
      <c r="E9" s="48">
        <f t="shared" si="0"/>
        <v>0.74127789353569518</v>
      </c>
      <c r="F9" s="23">
        <f t="shared" si="1"/>
        <v>1.127333354171837E-2</v>
      </c>
      <c r="G9" s="48">
        <f t="shared" si="2"/>
        <v>0.64588707240162213</v>
      </c>
      <c r="H9" s="48">
        <f t="shared" si="3"/>
        <v>8.572227112875091E-5</v>
      </c>
      <c r="I9" s="60">
        <f t="shared" si="4"/>
        <v>7.4462872278824227E-2</v>
      </c>
      <c r="J9" s="22">
        <f t="shared" si="5"/>
        <v>4.2664083119983225</v>
      </c>
      <c r="S9" s="66"/>
      <c r="T9" s="67"/>
      <c r="U9" s="65"/>
      <c r="V9" s="65"/>
      <c r="W9" s="65"/>
      <c r="X9" s="65"/>
      <c r="Y9" s="65"/>
      <c r="Z9" s="65"/>
      <c r="AI9" s="64"/>
      <c r="AJ9" s="64"/>
      <c r="AK9" s="64"/>
      <c r="AL9" s="64"/>
      <c r="AM9" s="64"/>
      <c r="AN9" s="64"/>
      <c r="AO9" s="64"/>
      <c r="AP9" s="64"/>
    </row>
    <row r="10" spans="1:42" x14ac:dyDescent="0.25">
      <c r="A10" s="22">
        <v>153.42830156219335</v>
      </c>
      <c r="B10" s="24"/>
      <c r="C10" s="24"/>
      <c r="D10" s="24"/>
      <c r="E10" s="48">
        <f t="shared" si="0"/>
        <v>1.0089615773124736</v>
      </c>
      <c r="F10" s="23">
        <f t="shared" si="1"/>
        <v>1.3152222465338096E-2</v>
      </c>
      <c r="G10" s="48">
        <f t="shared" si="2"/>
        <v>0.75352339208618213</v>
      </c>
      <c r="H10" s="48">
        <f t="shared" si="3"/>
        <v>8.572227112875091E-5</v>
      </c>
      <c r="I10" s="60">
        <f t="shared" si="4"/>
        <v>0.10135224282395516</v>
      </c>
      <c r="J10" s="22">
        <f t="shared" si="5"/>
        <v>5.8070557579977153</v>
      </c>
      <c r="S10" s="66"/>
      <c r="T10" s="67"/>
      <c r="U10" s="65"/>
      <c r="V10" s="65"/>
      <c r="W10" s="65"/>
      <c r="X10" s="65"/>
      <c r="Y10" s="65"/>
      <c r="Z10" s="65"/>
      <c r="AI10" s="64"/>
      <c r="AJ10" s="64"/>
      <c r="AK10" s="64"/>
      <c r="AL10" s="64"/>
      <c r="AM10" s="64"/>
      <c r="AN10" s="64"/>
      <c r="AO10" s="64"/>
      <c r="AP10" s="64"/>
    </row>
    <row r="11" spans="1:42" x14ac:dyDescent="0.25">
      <c r="A11" s="22">
        <v>175.34663035679242</v>
      </c>
      <c r="B11" s="24"/>
      <c r="C11" s="24"/>
      <c r="D11" s="24"/>
      <c r="E11" s="48">
        <f t="shared" si="0"/>
        <v>1.3178273662856801</v>
      </c>
      <c r="F11" s="23">
        <f t="shared" si="1"/>
        <v>1.5031111388957824E-2</v>
      </c>
      <c r="G11" s="48">
        <f t="shared" si="2"/>
        <v>0.86115439311087216</v>
      </c>
      <c r="H11" s="48">
        <f t="shared" si="3"/>
        <v>8.572227112875091E-5</v>
      </c>
      <c r="I11" s="60">
        <f t="shared" si="4"/>
        <v>0.1323784396067986</v>
      </c>
      <c r="J11" s="22">
        <f t="shared" si="5"/>
        <v>7.584725887997017</v>
      </c>
      <c r="S11" s="66"/>
      <c r="T11" s="67"/>
      <c r="U11" s="65"/>
      <c r="V11" s="65"/>
      <c r="W11" s="65"/>
      <c r="X11" s="65"/>
      <c r="Y11" s="65"/>
      <c r="Z11" s="65"/>
      <c r="AI11" s="64"/>
      <c r="AJ11" s="64"/>
      <c r="AK11" s="64"/>
      <c r="AL11" s="64"/>
      <c r="AM11" s="64"/>
      <c r="AN11" s="64"/>
      <c r="AO11" s="64"/>
      <c r="AP11" s="64"/>
    </row>
    <row r="12" spans="1:42" x14ac:dyDescent="0.25">
      <c r="A12" s="22">
        <v>219.18328794599051</v>
      </c>
      <c r="B12" s="24"/>
      <c r="C12" s="24"/>
      <c r="D12" s="24"/>
      <c r="E12" s="48">
        <f t="shared" si="0"/>
        <v>2.0591052598213753</v>
      </c>
      <c r="F12" s="23">
        <f t="shared" si="1"/>
        <v>1.878888923619728E-2</v>
      </c>
      <c r="G12" s="48">
        <f t="shared" si="2"/>
        <v>1.0763974027780649</v>
      </c>
      <c r="H12" s="48">
        <f t="shared" si="3"/>
        <v>8.572227112875091E-5</v>
      </c>
      <c r="I12" s="60">
        <f t="shared" si="4"/>
        <v>0.20684131188562282</v>
      </c>
      <c r="J12" s="22">
        <f t="shared" si="5"/>
        <v>11.851134199995339</v>
      </c>
      <c r="S12" s="66"/>
      <c r="T12" s="67"/>
      <c r="U12" s="65"/>
      <c r="V12" s="65"/>
      <c r="W12" s="65"/>
      <c r="X12" s="65"/>
      <c r="Y12" s="65"/>
      <c r="Z12" s="65"/>
      <c r="AI12" s="64"/>
      <c r="AJ12" s="64"/>
      <c r="AK12" s="64"/>
      <c r="AL12" s="64"/>
      <c r="AM12" s="64"/>
      <c r="AN12" s="64"/>
      <c r="AO12" s="64"/>
      <c r="AP12" s="64"/>
    </row>
    <row r="13" spans="1:42" x14ac:dyDescent="0.25">
      <c r="A13" s="22">
        <v>263.01994553518864</v>
      </c>
      <c r="B13" s="24"/>
      <c r="C13" s="24"/>
      <c r="D13" s="24"/>
      <c r="E13" s="48">
        <f t="shared" si="0"/>
        <v>2.9651115741427807</v>
      </c>
      <c r="F13" s="23">
        <f t="shared" si="1"/>
        <v>2.254666708343674E-2</v>
      </c>
      <c r="G13" s="48">
        <f t="shared" si="2"/>
        <v>1.2916100313634136</v>
      </c>
      <c r="H13" s="48">
        <f t="shared" si="3"/>
        <v>8.572227112875091E-5</v>
      </c>
      <c r="I13" s="60">
        <f t="shared" si="4"/>
        <v>0.29785148911529691</v>
      </c>
      <c r="J13" s="22">
        <f t="shared" si="5"/>
        <v>17.06563324799329</v>
      </c>
      <c r="S13" s="66"/>
      <c r="T13" s="67"/>
      <c r="U13" s="65"/>
      <c r="V13" s="65"/>
      <c r="W13" s="65"/>
      <c r="X13" s="65"/>
      <c r="Y13" s="65"/>
      <c r="Z13" s="65"/>
      <c r="AI13" s="64"/>
      <c r="AJ13" s="64"/>
      <c r="AK13" s="64"/>
      <c r="AL13" s="64"/>
      <c r="AM13" s="64"/>
      <c r="AN13" s="64"/>
      <c r="AO13" s="64"/>
      <c r="AP13" s="64"/>
    </row>
    <row r="14" spans="1:42" x14ac:dyDescent="0.25">
      <c r="A14" s="22">
        <v>306.85660312438671</v>
      </c>
      <c r="B14" s="24"/>
      <c r="C14" s="24"/>
      <c r="D14" s="24"/>
      <c r="E14" s="48">
        <f t="shared" si="0"/>
        <v>4.0358463092498944</v>
      </c>
      <c r="F14" s="23">
        <f t="shared" si="1"/>
        <v>2.6304444930676192E-2</v>
      </c>
      <c r="G14" s="48">
        <f t="shared" si="2"/>
        <v>1.5067862139694888</v>
      </c>
      <c r="H14" s="48">
        <f t="shared" si="3"/>
        <v>8.572227112875091E-5</v>
      </c>
      <c r="I14" s="60">
        <f t="shared" si="4"/>
        <v>0.40540897129582065</v>
      </c>
      <c r="J14" s="22">
        <f t="shared" si="5"/>
        <v>23.228223031990861</v>
      </c>
      <c r="S14" s="66"/>
      <c r="T14" s="67"/>
      <c r="U14" s="65"/>
      <c r="V14" s="65"/>
      <c r="W14" s="65"/>
      <c r="X14" s="65"/>
      <c r="Y14" s="65"/>
      <c r="Z14" s="65"/>
      <c r="AI14" s="64"/>
      <c r="AJ14" s="64"/>
      <c r="AK14" s="64"/>
      <c r="AL14" s="64"/>
      <c r="AM14" s="64"/>
      <c r="AN14" s="64"/>
      <c r="AO14" s="64"/>
      <c r="AP14" s="64"/>
    </row>
    <row r="15" spans="1:42" x14ac:dyDescent="0.25">
      <c r="A15" s="22">
        <v>350.69326071358483</v>
      </c>
      <c r="B15" s="24"/>
      <c r="C15" s="24"/>
      <c r="D15" s="24"/>
      <c r="E15" s="48">
        <f t="shared" si="0"/>
        <v>5.2713094651427204</v>
      </c>
      <c r="F15" s="23">
        <f t="shared" si="1"/>
        <v>3.0062222777915648E-2</v>
      </c>
      <c r="G15" s="48">
        <f t="shared" si="2"/>
        <v>1.7219198918649012</v>
      </c>
      <c r="H15" s="48">
        <f t="shared" si="3"/>
        <v>8.572227112875091E-5</v>
      </c>
      <c r="I15" s="60">
        <f t="shared" si="4"/>
        <v>0.52951375842719439</v>
      </c>
      <c r="J15" s="22">
        <f t="shared" si="5"/>
        <v>30.338903551988068</v>
      </c>
      <c r="S15" s="66"/>
      <c r="T15" s="67"/>
      <c r="U15" s="65"/>
      <c r="V15" s="65"/>
      <c r="W15" s="65"/>
      <c r="X15" s="65"/>
      <c r="Y15" s="65"/>
      <c r="Z15" s="65"/>
      <c r="AI15" s="64"/>
      <c r="AJ15" s="64"/>
      <c r="AK15" s="64"/>
      <c r="AL15" s="64"/>
      <c r="AM15" s="64"/>
      <c r="AN15" s="64"/>
      <c r="AO15" s="64"/>
      <c r="AP15" s="64"/>
    </row>
    <row r="16" spans="1:42" x14ac:dyDescent="0.25">
      <c r="A16" s="22">
        <v>394.52991830278296</v>
      </c>
      <c r="B16" s="24"/>
      <c r="C16" s="24"/>
      <c r="D16" s="24"/>
      <c r="E16" s="48">
        <f t="shared" si="0"/>
        <v>6.6715010418212559</v>
      </c>
      <c r="F16" s="23">
        <f t="shared" si="1"/>
        <v>3.3820000625155104E-2</v>
      </c>
      <c r="G16" s="48">
        <f t="shared" si="2"/>
        <v>1.9370050135053787</v>
      </c>
      <c r="H16" s="48">
        <f t="shared" si="3"/>
        <v>8.572227112875091E-5</v>
      </c>
      <c r="I16" s="60">
        <f t="shared" si="4"/>
        <v>0.67016585050941802</v>
      </c>
      <c r="J16" s="22">
        <f t="shared" si="5"/>
        <v>38.397674807984906</v>
      </c>
      <c r="S16" s="66"/>
      <c r="T16" s="67"/>
      <c r="U16" s="65"/>
      <c r="V16" s="65"/>
      <c r="W16" s="65"/>
      <c r="X16" s="65"/>
      <c r="Y16" s="65"/>
      <c r="Z16" s="65"/>
      <c r="AI16" s="64"/>
      <c r="AJ16" s="64"/>
      <c r="AK16" s="64"/>
      <c r="AL16" s="64"/>
      <c r="AM16" s="64"/>
      <c r="AN16" s="64"/>
      <c r="AO16" s="64"/>
      <c r="AP16" s="64"/>
    </row>
    <row r="17" spans="1:42" x14ac:dyDescent="0.25">
      <c r="A17" s="22">
        <v>438.36657589198103</v>
      </c>
      <c r="B17" s="24"/>
      <c r="C17" s="24"/>
      <c r="D17" s="24"/>
      <c r="E17" s="48">
        <f t="shared" si="0"/>
        <v>8.2364210392855011</v>
      </c>
      <c r="F17" s="23">
        <f t="shared" si="1"/>
        <v>3.757777847239456E-2</v>
      </c>
      <c r="G17" s="48">
        <f t="shared" si="2"/>
        <v>2.1520355355518053</v>
      </c>
      <c r="H17" s="48">
        <f t="shared" si="3"/>
        <v>8.572227112875091E-5</v>
      </c>
      <c r="I17" s="60">
        <f t="shared" si="4"/>
        <v>0.8273652475424913</v>
      </c>
      <c r="J17" s="22">
        <f t="shared" si="5"/>
        <v>47.404536799981358</v>
      </c>
      <c r="S17" s="66"/>
      <c r="T17" s="67"/>
      <c r="U17" s="65"/>
      <c r="V17" s="65"/>
      <c r="W17" s="65"/>
      <c r="X17" s="65"/>
      <c r="Y17" s="65"/>
      <c r="Z17" s="65"/>
      <c r="AI17" s="64"/>
      <c r="AJ17" s="64"/>
      <c r="AK17" s="64"/>
      <c r="AL17" s="64"/>
      <c r="AM17" s="64"/>
      <c r="AN17" s="64"/>
      <c r="AO17" s="64"/>
      <c r="AP17" s="64"/>
    </row>
    <row r="18" spans="1:42" x14ac:dyDescent="0.25">
      <c r="A18" s="22">
        <v>482.20323348117915</v>
      </c>
      <c r="B18" s="24"/>
      <c r="C18" s="24"/>
      <c r="D18" s="24"/>
      <c r="E18" s="48">
        <f t="shared" si="0"/>
        <v>9.9660694575354558</v>
      </c>
      <c r="F18" s="23">
        <f t="shared" si="1"/>
        <v>4.1335556319634016E-2</v>
      </c>
      <c r="G18" s="48">
        <f t="shared" si="2"/>
        <v>2.3670054238848017</v>
      </c>
      <c r="H18" s="48">
        <f t="shared" si="3"/>
        <v>8.572227112875091E-5</v>
      </c>
      <c r="I18" s="60">
        <f t="shared" si="4"/>
        <v>1.0011119495264145</v>
      </c>
      <c r="J18" s="22">
        <f t="shared" si="5"/>
        <v>57.359489527977445</v>
      </c>
      <c r="S18" s="66"/>
      <c r="T18" s="67"/>
      <c r="U18" s="65"/>
      <c r="V18" s="65"/>
      <c r="W18" s="65"/>
      <c r="X18" s="65"/>
      <c r="Y18" s="65"/>
      <c r="Z18" s="65"/>
      <c r="AI18" s="64"/>
      <c r="AJ18" s="64"/>
      <c r="AK18" s="64"/>
      <c r="AL18" s="64"/>
      <c r="AM18" s="64"/>
      <c r="AN18" s="64"/>
      <c r="AO18" s="64"/>
      <c r="AP18" s="64"/>
    </row>
    <row r="19" spans="1:42" x14ac:dyDescent="0.25">
      <c r="A19" s="22">
        <v>526.03989107037728</v>
      </c>
      <c r="B19" s="24"/>
      <c r="C19" s="24"/>
      <c r="D19" s="24"/>
      <c r="E19" s="48">
        <f t="shared" si="0"/>
        <v>11.860446296571123</v>
      </c>
      <c r="F19" s="23">
        <f t="shared" si="1"/>
        <v>4.5093334166873479E-2</v>
      </c>
      <c r="G19" s="48">
        <f t="shared" si="2"/>
        <v>2.5819086546154209</v>
      </c>
      <c r="H19" s="48">
        <f t="shared" si="3"/>
        <v>8.572227112875091E-5</v>
      </c>
      <c r="I19" s="60">
        <f t="shared" si="4"/>
        <v>1.1914059564611876</v>
      </c>
      <c r="J19" s="22">
        <f t="shared" si="5"/>
        <v>68.26253299197316</v>
      </c>
      <c r="S19" s="66"/>
      <c r="T19" s="67"/>
      <c r="U19" s="65"/>
      <c r="V19" s="65"/>
      <c r="W19" s="65"/>
      <c r="X19" s="65"/>
      <c r="Y19" s="65"/>
      <c r="Z19" s="65"/>
      <c r="AI19" s="64"/>
      <c r="AJ19" s="64"/>
      <c r="AK19" s="64"/>
      <c r="AL19" s="64"/>
      <c r="AM19" s="64"/>
      <c r="AN19" s="64"/>
      <c r="AO19" s="64"/>
      <c r="AP19" s="64"/>
    </row>
    <row r="20" spans="1:42" x14ac:dyDescent="0.25">
      <c r="A20" s="22">
        <v>569.87654865957541</v>
      </c>
      <c r="B20" s="24"/>
      <c r="C20" s="24"/>
      <c r="D20" s="24"/>
      <c r="E20" s="48">
        <f t="shared" si="0"/>
        <v>13.919551556392499</v>
      </c>
      <c r="F20" s="23">
        <f t="shared" si="1"/>
        <v>4.8851112014112935E-2</v>
      </c>
      <c r="G20" s="48">
        <f t="shared" si="2"/>
        <v>2.7967392150915287</v>
      </c>
      <c r="H20" s="48">
        <f t="shared" si="3"/>
        <v>8.572227112875091E-5</v>
      </c>
      <c r="I20" s="60">
        <f t="shared" si="4"/>
        <v>1.3982472683468106</v>
      </c>
      <c r="J20" s="22">
        <f t="shared" si="5"/>
        <v>80.113667191968517</v>
      </c>
      <c r="S20" s="66"/>
      <c r="T20" s="67"/>
      <c r="U20" s="65"/>
      <c r="V20" s="65"/>
      <c r="W20" s="65"/>
      <c r="X20" s="65"/>
      <c r="Y20" s="65"/>
      <c r="Z20" s="65"/>
      <c r="AI20" s="64"/>
      <c r="AJ20" s="64"/>
      <c r="AK20" s="64"/>
      <c r="AL20" s="64"/>
      <c r="AM20" s="64"/>
      <c r="AN20" s="64"/>
      <c r="AO20" s="64"/>
      <c r="AP20" s="64"/>
    </row>
    <row r="21" spans="1:42" x14ac:dyDescent="0.25">
      <c r="A21" s="22">
        <v>613.71320624877342</v>
      </c>
      <c r="B21" s="24"/>
      <c r="C21" s="24"/>
      <c r="D21" s="24"/>
      <c r="E21" s="48">
        <f t="shared" si="0"/>
        <v>16.143385236999578</v>
      </c>
      <c r="F21" s="23">
        <f t="shared" si="1"/>
        <v>5.2608889861352384E-2</v>
      </c>
      <c r="G21" s="48">
        <f t="shared" si="2"/>
        <v>3.0114911048994726</v>
      </c>
      <c r="H21" s="48">
        <f t="shared" si="3"/>
        <v>8.572227112875091E-5</v>
      </c>
      <c r="I21" s="60">
        <f t="shared" si="4"/>
        <v>1.6216358851832826</v>
      </c>
      <c r="J21" s="22">
        <f t="shared" si="5"/>
        <v>92.912892127963445</v>
      </c>
      <c r="S21" s="66"/>
      <c r="T21" s="67"/>
      <c r="U21" s="65"/>
      <c r="V21" s="65"/>
      <c r="W21" s="65"/>
      <c r="X21" s="65"/>
      <c r="Y21" s="65"/>
      <c r="Z21" s="65"/>
      <c r="AI21" s="64"/>
      <c r="AJ21" s="64"/>
      <c r="AK21" s="64"/>
      <c r="AL21" s="64"/>
      <c r="AM21" s="64"/>
      <c r="AN21" s="64"/>
      <c r="AO21" s="64"/>
      <c r="AP21" s="64"/>
    </row>
    <row r="22" spans="1:42" x14ac:dyDescent="0.25">
      <c r="A22" s="22">
        <v>657.54986383797154</v>
      </c>
      <c r="B22" s="24"/>
      <c r="C22" s="24"/>
      <c r="D22" s="24"/>
      <c r="E22" s="48">
        <f t="shared" si="0"/>
        <v>18.531947338392378</v>
      </c>
      <c r="F22" s="23">
        <f t="shared" si="1"/>
        <v>5.636666770859184E-2</v>
      </c>
      <c r="G22" s="48">
        <f t="shared" si="2"/>
        <v>3.2261583368606015</v>
      </c>
      <c r="H22" s="48">
        <f t="shared" si="3"/>
        <v>8.572227112875091E-5</v>
      </c>
      <c r="I22" s="60">
        <f t="shared" si="4"/>
        <v>1.8615718069706055</v>
      </c>
      <c r="J22" s="22">
        <f t="shared" si="5"/>
        <v>106.66020779995806</v>
      </c>
      <c r="S22" s="66"/>
      <c r="T22" s="67"/>
      <c r="U22" s="65"/>
      <c r="V22" s="65"/>
      <c r="W22" s="65"/>
      <c r="X22" s="65"/>
      <c r="Y22" s="65"/>
      <c r="Z22" s="65"/>
      <c r="AI22" s="64"/>
      <c r="AJ22" s="64"/>
      <c r="AK22" s="64"/>
      <c r="AL22" s="64"/>
      <c r="AM22" s="64"/>
      <c r="AN22" s="64"/>
      <c r="AO22" s="64"/>
      <c r="AP22" s="64"/>
    </row>
    <row r="23" spans="1:42" x14ac:dyDescent="0.25">
      <c r="A23" s="22">
        <v>701.38652142716967</v>
      </c>
      <c r="B23" s="24"/>
      <c r="C23" s="24"/>
      <c r="D23" s="24"/>
      <c r="E23" s="48">
        <f t="shared" si="0"/>
        <v>21.085237860570881</v>
      </c>
      <c r="F23" s="23">
        <f t="shared" si="1"/>
        <v>6.0124445555831296E-2</v>
      </c>
      <c r="G23" s="48">
        <f t="shared" si="2"/>
        <v>3.4407349380222421</v>
      </c>
      <c r="H23" s="48">
        <f t="shared" si="3"/>
        <v>8.572227112875091E-5</v>
      </c>
      <c r="I23" s="60">
        <f t="shared" si="4"/>
        <v>2.1180550337087776</v>
      </c>
      <c r="J23" s="22">
        <f t="shared" si="5"/>
        <v>121.35561420795227</v>
      </c>
      <c r="S23" s="66"/>
      <c r="T23" s="67"/>
      <c r="U23" s="65"/>
      <c r="V23" s="65"/>
      <c r="W23" s="65"/>
      <c r="X23" s="65"/>
      <c r="Y23" s="65"/>
      <c r="Z23" s="65"/>
      <c r="AI23" s="64"/>
      <c r="AJ23" s="64"/>
      <c r="AK23" s="64"/>
      <c r="AL23" s="64"/>
      <c r="AM23" s="64"/>
      <c r="AN23" s="64"/>
      <c r="AO23" s="64"/>
      <c r="AP23" s="64"/>
    </row>
    <row r="24" spans="1:42" x14ac:dyDescent="0.25">
      <c r="A24" s="22">
        <v>745.22317901636779</v>
      </c>
      <c r="B24" s="24"/>
      <c r="C24" s="24"/>
      <c r="D24" s="24"/>
      <c r="E24" s="48">
        <f t="shared" si="0"/>
        <v>23.803256803535096</v>
      </c>
      <c r="F24" s="23">
        <f t="shared" si="1"/>
        <v>6.3882223403070759E-2</v>
      </c>
      <c r="G24" s="48">
        <f t="shared" si="2"/>
        <v>3.6552149506427201</v>
      </c>
      <c r="H24" s="48">
        <f t="shared" si="3"/>
        <v>8.572227112875091E-5</v>
      </c>
      <c r="I24" s="60">
        <f t="shared" si="4"/>
        <v>2.3910855653977996</v>
      </c>
      <c r="J24" s="22">
        <f t="shared" si="5"/>
        <v>136.99911135194611</v>
      </c>
      <c r="S24" s="66"/>
      <c r="T24" s="67"/>
      <c r="U24" s="65"/>
      <c r="V24" s="65"/>
      <c r="W24" s="65"/>
      <c r="X24" s="65"/>
      <c r="Y24" s="65"/>
      <c r="Z24" s="65"/>
      <c r="AI24" s="64"/>
      <c r="AJ24" s="64"/>
      <c r="AK24" s="64"/>
      <c r="AL24" s="64"/>
      <c r="AM24" s="64"/>
      <c r="AN24" s="64"/>
      <c r="AO24" s="64"/>
      <c r="AP24" s="64"/>
    </row>
    <row r="25" spans="1:42" x14ac:dyDescent="0.25">
      <c r="A25" s="22">
        <v>789.05983660556592</v>
      </c>
      <c r="B25" s="24"/>
      <c r="C25" s="24"/>
      <c r="D25" s="24"/>
      <c r="E25" s="48">
        <f t="shared" si="0"/>
        <v>26.686004167285024</v>
      </c>
      <c r="F25" s="23">
        <f t="shared" si="1"/>
        <v>6.7640001250310208E-2</v>
      </c>
      <c r="G25" s="48">
        <f t="shared" si="2"/>
        <v>3.8695924331700255</v>
      </c>
      <c r="H25" s="48">
        <f t="shared" si="3"/>
        <v>8.572227112875091E-5</v>
      </c>
      <c r="I25" s="60">
        <f t="shared" si="4"/>
        <v>2.6806634020376721</v>
      </c>
      <c r="J25" s="22">
        <f t="shared" si="5"/>
        <v>153.59069923193962</v>
      </c>
      <c r="S25" s="66"/>
      <c r="T25" s="67"/>
      <c r="U25" s="65"/>
      <c r="V25" s="65"/>
      <c r="W25" s="65"/>
      <c r="X25" s="65"/>
      <c r="Y25" s="65"/>
      <c r="Z25" s="65"/>
      <c r="AI25" s="64"/>
      <c r="AJ25" s="64"/>
      <c r="AK25" s="64"/>
      <c r="AL25" s="64"/>
      <c r="AM25" s="64"/>
      <c r="AN25" s="64"/>
      <c r="AO25" s="64"/>
      <c r="AP25" s="64"/>
    </row>
    <row r="26" spans="1:42" x14ac:dyDescent="0.25">
      <c r="A26" s="22">
        <v>832.89649419476393</v>
      </c>
      <c r="B26" s="24"/>
      <c r="C26" s="24"/>
      <c r="D26" s="24"/>
      <c r="E26" s="48">
        <f t="shared" si="0"/>
        <v>29.733479951820655</v>
      </c>
      <c r="F26" s="23">
        <f t="shared" si="1"/>
        <v>7.1397779097549657E-2</v>
      </c>
      <c r="G26" s="48">
        <f t="shared" si="2"/>
        <v>4.0838614612137363</v>
      </c>
      <c r="H26" s="48">
        <f t="shared" si="3"/>
        <v>8.572227112875091E-5</v>
      </c>
      <c r="I26" s="60">
        <f t="shared" si="4"/>
        <v>2.9867885436283932</v>
      </c>
      <c r="J26" s="22">
        <f t="shared" si="5"/>
        <v>171.13037784793269</v>
      </c>
      <c r="S26" s="66"/>
      <c r="T26" s="67"/>
      <c r="U26" s="65"/>
      <c r="V26" s="65"/>
      <c r="W26" s="65"/>
      <c r="X26" s="65"/>
      <c r="Y26" s="65"/>
      <c r="Z26" s="65"/>
      <c r="AI26" s="64"/>
      <c r="AJ26" s="64"/>
      <c r="AK26" s="64"/>
      <c r="AL26" s="64"/>
      <c r="AM26" s="64"/>
      <c r="AN26" s="64"/>
      <c r="AO26" s="64"/>
      <c r="AP26" s="64"/>
    </row>
    <row r="27" spans="1:42" x14ac:dyDescent="0.25">
      <c r="A27" s="22">
        <v>876.73315178396206</v>
      </c>
      <c r="B27" s="24"/>
      <c r="C27" s="24"/>
      <c r="D27" s="24"/>
      <c r="E27" s="48">
        <f t="shared" si="0"/>
        <v>32.945684157142004</v>
      </c>
      <c r="F27" s="23">
        <f t="shared" si="1"/>
        <v>7.515555694478912E-2</v>
      </c>
      <c r="G27" s="48">
        <f t="shared" si="2"/>
        <v>4.2980161285097847</v>
      </c>
      <c r="H27" s="48">
        <f t="shared" si="3"/>
        <v>8.572227112875091E-5</v>
      </c>
      <c r="I27" s="60">
        <f t="shared" si="4"/>
        <v>3.3094609901699652</v>
      </c>
      <c r="J27" s="22">
        <f t="shared" si="5"/>
        <v>189.61814719992543</v>
      </c>
      <c r="S27" s="66"/>
      <c r="T27" s="67"/>
      <c r="U27" s="65"/>
      <c r="V27" s="65"/>
      <c r="W27" s="65"/>
      <c r="X27" s="65"/>
      <c r="Y27" s="65"/>
      <c r="Z27" s="65"/>
      <c r="AI27" s="64"/>
      <c r="AJ27" s="64"/>
      <c r="AK27" s="64"/>
      <c r="AL27" s="64"/>
      <c r="AM27" s="64"/>
      <c r="AN27" s="64"/>
      <c r="AO27" s="64"/>
      <c r="AP27" s="64"/>
    </row>
    <row r="28" spans="1:42" x14ac:dyDescent="0.25">
      <c r="A28" s="22">
        <v>920.56980937316018</v>
      </c>
      <c r="B28" s="24"/>
      <c r="C28" s="24"/>
      <c r="D28" s="24"/>
      <c r="E28" s="48">
        <f t="shared" si="0"/>
        <v>36.32261678324906</v>
      </c>
      <c r="F28" s="23">
        <f t="shared" si="1"/>
        <v>7.8913334792028583E-2</v>
      </c>
      <c r="G28" s="48">
        <f t="shared" si="2"/>
        <v>4.5120505478777071</v>
      </c>
      <c r="H28" s="48">
        <f t="shared" si="3"/>
        <v>8.572227112875091E-5</v>
      </c>
      <c r="I28" s="60">
        <f t="shared" si="4"/>
        <v>3.6486807416623868</v>
      </c>
      <c r="J28" s="22">
        <f t="shared" si="5"/>
        <v>209.05400728791778</v>
      </c>
      <c r="S28" s="66"/>
      <c r="T28" s="67"/>
      <c r="U28" s="65"/>
      <c r="V28" s="65"/>
      <c r="W28" s="65"/>
      <c r="X28" s="65"/>
      <c r="Y28" s="65"/>
      <c r="Z28" s="65"/>
      <c r="AI28" s="64"/>
      <c r="AJ28" s="64"/>
      <c r="AK28" s="64"/>
      <c r="AL28" s="64"/>
      <c r="AM28" s="64"/>
      <c r="AN28" s="64"/>
      <c r="AO28" s="64"/>
      <c r="AP28" s="64"/>
    </row>
    <row r="29" spans="1:42" x14ac:dyDescent="0.25">
      <c r="A29" s="22">
        <v>964.40646696235831</v>
      </c>
      <c r="B29" s="24"/>
      <c r="C29" s="24"/>
      <c r="D29" s="24"/>
      <c r="E29" s="48">
        <f t="shared" si="0"/>
        <v>39.864277830141823</v>
      </c>
      <c r="F29" s="23">
        <f t="shared" si="1"/>
        <v>8.2671112639268032E-2</v>
      </c>
      <c r="G29" s="48">
        <f t="shared" si="2"/>
        <v>4.7259588521699891</v>
      </c>
      <c r="H29" s="48">
        <f t="shared" si="3"/>
        <v>8.572227112875091E-5</v>
      </c>
      <c r="I29" s="60">
        <f t="shared" si="4"/>
        <v>4.0044477981056579</v>
      </c>
      <c r="J29" s="22">
        <f t="shared" si="5"/>
        <v>229.43795811190978</v>
      </c>
      <c r="S29" s="66"/>
      <c r="T29" s="67"/>
      <c r="U29" s="65"/>
      <c r="V29" s="65"/>
      <c r="W29" s="65"/>
      <c r="X29" s="65"/>
      <c r="Y29" s="65"/>
      <c r="Z29" s="65"/>
      <c r="AI29" s="64"/>
      <c r="AJ29" s="64"/>
      <c r="AK29" s="64"/>
      <c r="AL29" s="64"/>
      <c r="AM29" s="64"/>
      <c r="AN29" s="64"/>
      <c r="AO29" s="64"/>
      <c r="AP29" s="64"/>
    </row>
    <row r="30" spans="1:42" x14ac:dyDescent="0.25">
      <c r="A30" s="22">
        <v>1008.2431245515564</v>
      </c>
      <c r="B30" s="24"/>
      <c r="C30" s="24"/>
      <c r="D30" s="24"/>
      <c r="E30" s="48">
        <f t="shared" si="0"/>
        <v>43.570667297820307</v>
      </c>
      <c r="F30" s="23">
        <f t="shared" si="1"/>
        <v>8.6428890486507495E-2</v>
      </c>
      <c r="G30" s="48">
        <f t="shared" si="2"/>
        <v>4.9397351952131299</v>
      </c>
      <c r="H30" s="48">
        <f t="shared" si="3"/>
        <v>8.572227112875091E-5</v>
      </c>
      <c r="I30" s="60">
        <f t="shared" si="4"/>
        <v>4.3767621594997799</v>
      </c>
      <c r="J30" s="22">
        <f t="shared" si="5"/>
        <v>250.76999967190145</v>
      </c>
      <c r="S30" s="66"/>
      <c r="T30" s="67"/>
      <c r="U30" s="65"/>
      <c r="V30" s="65"/>
      <c r="W30" s="65"/>
      <c r="X30" s="65"/>
      <c r="Y30" s="65"/>
      <c r="Z30" s="65"/>
      <c r="AI30" s="64"/>
      <c r="AJ30" s="64"/>
      <c r="AK30" s="64"/>
      <c r="AL30" s="64"/>
      <c r="AM30" s="64"/>
      <c r="AN30" s="64"/>
      <c r="AO30" s="64"/>
      <c r="AP30" s="64"/>
    </row>
    <row r="31" spans="1:42" x14ac:dyDescent="0.25">
      <c r="A31" s="22">
        <v>1052.0797821407546</v>
      </c>
      <c r="B31" s="24"/>
      <c r="C31" s="24"/>
      <c r="D31" s="24"/>
      <c r="E31" s="48">
        <f t="shared" si="0"/>
        <v>47.441785186284491</v>
      </c>
      <c r="F31" s="23">
        <f t="shared" si="1"/>
        <v>9.0186668333746958E-2</v>
      </c>
      <c r="G31" s="48">
        <f t="shared" si="2"/>
        <v>5.1533737527400509</v>
      </c>
      <c r="H31" s="48">
        <f t="shared" si="3"/>
        <v>8.572227112875091E-5</v>
      </c>
      <c r="I31" s="60">
        <f t="shared" si="4"/>
        <v>4.7656238258447505</v>
      </c>
      <c r="J31" s="22">
        <f t="shared" si="5"/>
        <v>273.05013196789264</v>
      </c>
      <c r="S31" s="66"/>
      <c r="T31" s="67"/>
      <c r="U31" s="65"/>
      <c r="V31" s="65"/>
      <c r="W31" s="65"/>
      <c r="X31" s="65"/>
      <c r="Y31" s="65"/>
      <c r="Z31" s="65"/>
      <c r="AI31" s="64"/>
      <c r="AJ31" s="64"/>
      <c r="AK31" s="64"/>
      <c r="AL31" s="64"/>
      <c r="AM31" s="64"/>
      <c r="AN31" s="64"/>
      <c r="AO31" s="64"/>
      <c r="AP31" s="64"/>
    </row>
    <row r="32" spans="1:42" x14ac:dyDescent="0.25">
      <c r="A32" s="22">
        <v>1095.9164397299526</v>
      </c>
      <c r="B32" s="24"/>
      <c r="C32" s="24"/>
      <c r="D32" s="24"/>
      <c r="E32" s="48">
        <f t="shared" si="0"/>
        <v>51.477631495534375</v>
      </c>
      <c r="F32" s="23">
        <f t="shared" si="1"/>
        <v>9.3944446180986393E-2</v>
      </c>
      <c r="G32" s="48">
        <f t="shared" si="2"/>
        <v>5.3668687233135106</v>
      </c>
      <c r="H32" s="48">
        <f t="shared" si="3"/>
        <v>8.572227112875091E-5</v>
      </c>
      <c r="I32" s="60">
        <f t="shared" si="4"/>
        <v>5.1710327971405698</v>
      </c>
      <c r="J32" s="22">
        <f t="shared" si="5"/>
        <v>296.27835499988345</v>
      </c>
      <c r="S32" s="66"/>
      <c r="T32" s="67"/>
      <c r="U32" s="65"/>
      <c r="V32" s="65"/>
      <c r="W32" s="65"/>
      <c r="X32" s="65"/>
      <c r="Y32" s="65"/>
      <c r="Z32" s="65"/>
      <c r="AI32" s="64"/>
      <c r="AJ32" s="64"/>
      <c r="AK32" s="64"/>
      <c r="AL32" s="64"/>
      <c r="AM32" s="64"/>
      <c r="AN32" s="64"/>
      <c r="AO32" s="64"/>
      <c r="AP32" s="64"/>
    </row>
    <row r="33" spans="1:42" x14ac:dyDescent="0.25">
      <c r="A33" s="22">
        <v>1139.7530973191508</v>
      </c>
      <c r="B33" s="24"/>
      <c r="C33" s="24"/>
      <c r="D33" s="24"/>
      <c r="E33" s="48">
        <f t="shared" si="0"/>
        <v>55.678206225569994</v>
      </c>
      <c r="F33" s="23">
        <f t="shared" si="1"/>
        <v>9.770222402822587E-2</v>
      </c>
      <c r="G33" s="48">
        <f t="shared" si="2"/>
        <v>5.5802143292401558</v>
      </c>
      <c r="H33" s="48">
        <f t="shared" si="3"/>
        <v>8.572227112875091E-5</v>
      </c>
      <c r="I33" s="60">
        <f t="shared" si="4"/>
        <v>5.5929890733872423</v>
      </c>
      <c r="J33" s="22">
        <f t="shared" si="5"/>
        <v>320.45466876787407</v>
      </c>
      <c r="S33" s="66"/>
      <c r="T33" s="67"/>
      <c r="U33" s="65"/>
      <c r="V33" s="65"/>
      <c r="W33" s="65"/>
      <c r="X33" s="65"/>
      <c r="Y33" s="65"/>
      <c r="Z33" s="65"/>
      <c r="AI33" s="64"/>
      <c r="AJ33" s="64"/>
      <c r="AK33" s="64"/>
      <c r="AL33" s="64"/>
      <c r="AM33" s="64"/>
      <c r="AN33" s="64"/>
      <c r="AO33" s="64"/>
      <c r="AP33" s="64"/>
    </row>
    <row r="34" spans="1:42" x14ac:dyDescent="0.25">
      <c r="A34" s="22">
        <v>1183.5897549083488</v>
      </c>
      <c r="B34" s="24"/>
      <c r="C34" s="24"/>
      <c r="D34" s="24"/>
      <c r="E34" s="48">
        <f t="shared" si="0"/>
        <v>60.043509376391306</v>
      </c>
      <c r="F34" s="23">
        <f t="shared" si="1"/>
        <v>0.10146000187546532</v>
      </c>
      <c r="G34" s="48">
        <f t="shared" si="2"/>
        <v>5.7934048174748529</v>
      </c>
      <c r="H34" s="48">
        <f t="shared" si="3"/>
        <v>8.572227112875091E-5</v>
      </c>
      <c r="I34" s="60">
        <f t="shared" si="4"/>
        <v>6.0314926545847616</v>
      </c>
      <c r="J34" s="22">
        <f t="shared" si="5"/>
        <v>345.5790732718641</v>
      </c>
      <c r="S34" s="66"/>
      <c r="T34" s="67"/>
      <c r="U34" s="65"/>
      <c r="V34" s="65"/>
      <c r="W34" s="65"/>
      <c r="X34" s="65"/>
      <c r="Y34" s="65"/>
      <c r="Z34" s="65"/>
      <c r="AI34" s="64"/>
      <c r="AJ34" s="64"/>
      <c r="AK34" s="64"/>
      <c r="AL34" s="64"/>
      <c r="AM34" s="64"/>
      <c r="AN34" s="64"/>
      <c r="AO34" s="64"/>
      <c r="AP34" s="64"/>
    </row>
    <row r="35" spans="1:42" x14ac:dyDescent="0.25">
      <c r="A35" s="22">
        <v>1227.4264124975468</v>
      </c>
      <c r="B35" s="24"/>
      <c r="C35" s="24"/>
      <c r="D35" s="24"/>
      <c r="E35" s="60">
        <f t="shared" ref="E35:E40" si="6">(($B$3)/($C$3*$D$3^($C$3-1)))*(A35^$C$3)</f>
        <v>64.57354094799831</v>
      </c>
      <c r="F35" s="60">
        <f t="shared" ref="F35:F40" si="7">(($B$3)/($D$3^($C$3-1)))*(A35^($C$3-1))</f>
        <v>0.10521777972270477</v>
      </c>
      <c r="G35" s="60">
        <f t="shared" ref="G35:G40" si="8">ATAN(F35)*180/PI()</f>
        <v>6.0064344605149991</v>
      </c>
      <c r="H35" s="60">
        <f t="shared" ref="H35:H40" si="9">((($C$3-1)*($B$3))/($D$3^($C$3-1)))*(A35^($C$3-2))</f>
        <v>8.572227112875091E-5</v>
      </c>
      <c r="I35" s="60">
        <f t="shared" si="4"/>
        <v>6.4865435407331304</v>
      </c>
      <c r="J35" s="60">
        <f t="shared" ref="J35:J40" si="10">I35*(180/PI())</f>
        <v>371.65156851185378</v>
      </c>
      <c r="S35" s="66"/>
      <c r="T35" s="67"/>
      <c r="U35" s="65"/>
      <c r="V35" s="65"/>
      <c r="W35" s="65"/>
      <c r="X35" s="65"/>
      <c r="Y35" s="65"/>
      <c r="Z35" s="65"/>
      <c r="AI35" s="64"/>
      <c r="AJ35" s="64"/>
      <c r="AK35" s="64"/>
      <c r="AL35" s="64"/>
      <c r="AM35" s="64"/>
      <c r="AN35" s="64"/>
      <c r="AO35" s="64"/>
      <c r="AP35" s="64"/>
    </row>
    <row r="36" spans="1:42" x14ac:dyDescent="0.25">
      <c r="A36" s="60">
        <v>1271.2630700867451</v>
      </c>
      <c r="B36" s="24"/>
      <c r="C36" s="24"/>
      <c r="D36" s="24"/>
      <c r="E36" s="60">
        <f t="shared" si="6"/>
        <v>69.268300940391072</v>
      </c>
      <c r="F36" s="60">
        <f t="shared" si="7"/>
        <v>0.10897555756994423</v>
      </c>
      <c r="G36" s="60">
        <f t="shared" si="8"/>
        <v>6.2192975572844231</v>
      </c>
      <c r="H36" s="60">
        <f t="shared" si="9"/>
        <v>8.572227112875091E-5</v>
      </c>
      <c r="I36" s="60">
        <f t="shared" si="4"/>
        <v>6.9581417318323524</v>
      </c>
      <c r="J36" s="60">
        <f t="shared" si="10"/>
        <v>398.67215448784327</v>
      </c>
      <c r="S36" s="66"/>
      <c r="T36" s="67"/>
      <c r="U36" s="65"/>
      <c r="V36" s="65"/>
      <c r="W36" s="65"/>
      <c r="X36" s="65"/>
      <c r="Y36" s="65"/>
      <c r="Z36" s="65"/>
      <c r="AI36" s="64"/>
      <c r="AJ36" s="64"/>
      <c r="AK36" s="64"/>
      <c r="AL36" s="64"/>
      <c r="AM36" s="64"/>
      <c r="AN36" s="64"/>
      <c r="AO36" s="64"/>
      <c r="AP36" s="64"/>
    </row>
    <row r="37" spans="1:42" x14ac:dyDescent="0.25">
      <c r="A37" s="60">
        <v>1315.0997276759431</v>
      </c>
      <c r="B37" s="24"/>
      <c r="C37" s="24"/>
      <c r="D37" s="24"/>
      <c r="E37" s="60">
        <f t="shared" si="6"/>
        <v>74.127789353569511</v>
      </c>
      <c r="F37" s="60">
        <f t="shared" si="7"/>
        <v>0.11273333541718368</v>
      </c>
      <c r="G37" s="60">
        <f t="shared" si="8"/>
        <v>6.4319884340066134</v>
      </c>
      <c r="H37" s="60">
        <f t="shared" si="9"/>
        <v>8.572227112875091E-5</v>
      </c>
      <c r="I37" s="60">
        <f t="shared" si="4"/>
        <v>7.4462872278824221</v>
      </c>
      <c r="J37" s="60">
        <f t="shared" si="10"/>
        <v>426.64083119983223</v>
      </c>
      <c r="S37" s="66"/>
      <c r="T37" s="67"/>
      <c r="U37" s="65"/>
      <c r="V37" s="65"/>
      <c r="W37" s="65"/>
      <c r="X37" s="65"/>
      <c r="Y37" s="65"/>
      <c r="Z37" s="65"/>
      <c r="AI37" s="64"/>
      <c r="AJ37" s="64"/>
      <c r="AK37" s="64"/>
      <c r="AL37" s="64"/>
      <c r="AM37" s="64"/>
      <c r="AN37" s="64"/>
      <c r="AO37" s="64"/>
      <c r="AP37" s="64"/>
    </row>
    <row r="38" spans="1:42" x14ac:dyDescent="0.25">
      <c r="A38" s="60">
        <v>1358.9363852651413</v>
      </c>
      <c r="B38" s="24"/>
      <c r="C38" s="24"/>
      <c r="D38" s="24"/>
      <c r="E38" s="60">
        <f t="shared" si="6"/>
        <v>79.152006187533672</v>
      </c>
      <c r="F38" s="60">
        <f t="shared" si="7"/>
        <v>0.11649111326442314</v>
      </c>
      <c r="G38" s="60">
        <f t="shared" si="8"/>
        <v>6.6445014450669131</v>
      </c>
      <c r="H38" s="60">
        <f t="shared" si="9"/>
        <v>8.572227112875091E-5</v>
      </c>
      <c r="I38" s="60">
        <f t="shared" si="4"/>
        <v>7.9509800288833423</v>
      </c>
      <c r="J38" s="60">
        <f t="shared" si="10"/>
        <v>455.5575986478209</v>
      </c>
      <c r="S38" s="66"/>
      <c r="T38" s="67"/>
      <c r="U38" s="65"/>
      <c r="V38" s="65"/>
      <c r="W38" s="65"/>
      <c r="X38" s="65"/>
      <c r="Y38" s="65"/>
      <c r="Z38" s="65"/>
      <c r="AI38" s="64"/>
      <c r="AJ38" s="64"/>
      <c r="AK38" s="64"/>
      <c r="AL38" s="64"/>
      <c r="AM38" s="64"/>
      <c r="AN38" s="64"/>
      <c r="AO38" s="64"/>
      <c r="AP38" s="64"/>
    </row>
    <row r="39" spans="1:42" x14ac:dyDescent="0.25">
      <c r="A39" s="60">
        <v>1402.7730428543393</v>
      </c>
      <c r="B39" s="24"/>
      <c r="C39" s="24"/>
      <c r="D39" s="24"/>
      <c r="E39" s="60">
        <f t="shared" si="6"/>
        <v>84.340951442283526</v>
      </c>
      <c r="F39" s="60">
        <f t="shared" si="7"/>
        <v>0.12024889111166259</v>
      </c>
      <c r="G39" s="60">
        <f t="shared" si="8"/>
        <v>6.8568309738633886</v>
      </c>
      <c r="H39" s="60">
        <f t="shared" si="9"/>
        <v>8.572227112875091E-5</v>
      </c>
      <c r="I39" s="60">
        <f t="shared" si="4"/>
        <v>8.4722201348351103</v>
      </c>
      <c r="J39" s="60">
        <f t="shared" si="10"/>
        <v>485.42245683180909</v>
      </c>
      <c r="S39" s="66"/>
      <c r="T39" s="67"/>
      <c r="U39" s="65"/>
      <c r="V39" s="65"/>
      <c r="W39" s="65"/>
      <c r="X39" s="65"/>
      <c r="Y39" s="65"/>
      <c r="Z39" s="65"/>
      <c r="AI39" s="64"/>
      <c r="AJ39" s="64"/>
      <c r="AK39" s="64"/>
      <c r="AL39" s="64"/>
      <c r="AM39" s="64"/>
      <c r="AN39" s="64"/>
      <c r="AO39" s="64"/>
      <c r="AP39" s="64"/>
    </row>
    <row r="40" spans="1:42" x14ac:dyDescent="0.25">
      <c r="A40" s="60">
        <v>1415</v>
      </c>
      <c r="B40" s="24"/>
      <c r="C40" s="24"/>
      <c r="D40" s="24"/>
      <c r="E40" s="60">
        <f t="shared" si="6"/>
        <v>85.817637155381647</v>
      </c>
      <c r="F40" s="60">
        <f t="shared" si="7"/>
        <v>0.12129701364718254</v>
      </c>
      <c r="G40" s="60">
        <f t="shared" si="8"/>
        <v>6.9160206199999994</v>
      </c>
      <c r="H40" s="60">
        <f t="shared" si="9"/>
        <v>8.572227112875091E-5</v>
      </c>
      <c r="I40" s="60">
        <f t="shared" si="4"/>
        <v>8.6205562185215108</v>
      </c>
      <c r="J40" s="60">
        <f t="shared" si="10"/>
        <v>493.92148837653917</v>
      </c>
      <c r="S40" s="66"/>
      <c r="T40" s="67"/>
      <c r="U40" s="65"/>
      <c r="V40" s="65"/>
      <c r="W40" s="65"/>
      <c r="X40" s="65"/>
      <c r="Y40" s="65"/>
      <c r="Z40" s="65"/>
      <c r="AI40" s="64"/>
      <c r="AJ40" s="64"/>
      <c r="AK40" s="64"/>
      <c r="AL40" s="64"/>
      <c r="AM40" s="64"/>
      <c r="AN40" s="64"/>
      <c r="AO40" s="64"/>
      <c r="AP40" s="64"/>
    </row>
    <row r="41" spans="1:42" x14ac:dyDescent="0.25">
      <c r="A41" s="60"/>
      <c r="B41" s="24"/>
      <c r="C41" s="24"/>
      <c r="D41" s="24"/>
      <c r="E41" s="60"/>
      <c r="F41" s="60"/>
      <c r="G41" s="60"/>
      <c r="H41" s="60"/>
      <c r="I41" s="60"/>
      <c r="J41" s="60"/>
    </row>
    <row r="42" spans="1:42" x14ac:dyDescent="0.25">
      <c r="A42" s="60"/>
      <c r="B42" s="24"/>
      <c r="C42" s="24"/>
      <c r="D42" s="24"/>
      <c r="E42" s="60"/>
      <c r="F42" s="60"/>
      <c r="G42" s="60"/>
      <c r="H42" s="60"/>
      <c r="I42" s="60"/>
      <c r="J42" s="60"/>
    </row>
  </sheetData>
  <mergeCells count="1">
    <mergeCell ref="A1:J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1645-3FAA-4BDF-B135-8F1EB73859FB}">
  <dimension ref="A1:AQ96"/>
  <sheetViews>
    <sheetView topLeftCell="T34" zoomScaleNormal="100" workbookViewId="0">
      <selection activeCell="AJ46" sqref="AJ46:AQ58"/>
    </sheetView>
  </sheetViews>
  <sheetFormatPr defaultRowHeight="15" x14ac:dyDescent="0.25"/>
  <cols>
    <col min="1" max="14" width="12.7109375" style="6" customWidth="1"/>
  </cols>
  <sheetData>
    <row r="1" spans="1:26" x14ac:dyDescent="0.25">
      <c r="A1" s="106" t="s">
        <v>44</v>
      </c>
      <c r="B1" s="106"/>
      <c r="C1" s="106"/>
      <c r="D1" s="106"/>
      <c r="E1" s="106"/>
      <c r="F1" s="106"/>
      <c r="G1" s="89" t="s">
        <v>61</v>
      </c>
      <c r="H1" s="90"/>
      <c r="I1" s="90"/>
      <c r="J1" s="91"/>
      <c r="K1" s="95" t="s">
        <v>62</v>
      </c>
      <c r="L1" s="95"/>
      <c r="M1" s="95"/>
      <c r="N1" s="95"/>
    </row>
    <row r="2" spans="1:26" x14ac:dyDescent="0.25">
      <c r="A2" s="109" t="s">
        <v>39</v>
      </c>
      <c r="B2" s="109"/>
      <c r="C2" s="109"/>
      <c r="D2" s="109"/>
      <c r="E2" s="109">
        <v>100</v>
      </c>
      <c r="F2" s="109"/>
      <c r="G2" s="92"/>
      <c r="H2" s="93"/>
      <c r="I2" s="93"/>
      <c r="J2" s="94"/>
      <c r="K2" s="95"/>
      <c r="L2" s="95"/>
      <c r="M2" s="95"/>
      <c r="N2" s="95"/>
    </row>
    <row r="3" spans="1:26" x14ac:dyDescent="0.25">
      <c r="A3" s="109" t="s">
        <v>40</v>
      </c>
      <c r="B3" s="109"/>
      <c r="C3" s="109"/>
      <c r="D3" s="109"/>
      <c r="E3" s="109">
        <v>39</v>
      </c>
      <c r="F3" s="109"/>
      <c r="G3" s="28" t="s">
        <v>35</v>
      </c>
      <c r="H3" s="28" t="s">
        <v>36</v>
      </c>
      <c r="I3" s="28" t="s">
        <v>37</v>
      </c>
      <c r="J3" s="28" t="s">
        <v>38</v>
      </c>
      <c r="K3" s="33" t="s">
        <v>26</v>
      </c>
      <c r="L3" s="33" t="s">
        <v>63</v>
      </c>
      <c r="M3" s="33" t="s">
        <v>27</v>
      </c>
      <c r="N3" s="33" t="s">
        <v>64</v>
      </c>
    </row>
    <row r="4" spans="1:26" x14ac:dyDescent="0.25">
      <c r="A4" s="109" t="s">
        <v>41</v>
      </c>
      <c r="B4" s="109"/>
      <c r="C4" s="109"/>
      <c r="D4" s="109"/>
      <c r="E4" s="109">
        <v>1049</v>
      </c>
      <c r="F4" s="109"/>
      <c r="G4" s="27">
        <v>0</v>
      </c>
      <c r="H4" s="27">
        <v>0</v>
      </c>
      <c r="I4" s="27">
        <v>0</v>
      </c>
      <c r="J4" s="27">
        <v>0</v>
      </c>
      <c r="K4" s="2">
        <v>0</v>
      </c>
      <c r="L4" s="2">
        <v>0</v>
      </c>
      <c r="M4" s="2">
        <v>0</v>
      </c>
      <c r="N4" s="2">
        <v>0</v>
      </c>
      <c r="Y4">
        <v>0</v>
      </c>
      <c r="Z4">
        <v>0</v>
      </c>
    </row>
    <row r="5" spans="1:26" x14ac:dyDescent="0.25">
      <c r="A5" s="109" t="s">
        <v>42</v>
      </c>
      <c r="B5" s="109"/>
      <c r="C5" s="109"/>
      <c r="D5" s="109"/>
      <c r="E5" s="109">
        <v>417</v>
      </c>
      <c r="F5" s="109"/>
      <c r="G5" s="29">
        <v>0.25</v>
      </c>
      <c r="H5" s="29">
        <v>0.69</v>
      </c>
      <c r="I5" s="29">
        <v>0.375</v>
      </c>
      <c r="J5" s="29">
        <v>0.68899999999999995</v>
      </c>
      <c r="K5" s="2">
        <f>$E$16*G5</f>
        <v>21.918328794599052</v>
      </c>
      <c r="L5" s="2">
        <f>$E$5*H5</f>
        <v>287.72999999999996</v>
      </c>
      <c r="M5" s="2">
        <f>$E$17*I5</f>
        <v>145.36331469990984</v>
      </c>
      <c r="N5" s="2">
        <f>$E$19*J5</f>
        <v>0.57467481386322872</v>
      </c>
      <c r="Y5">
        <v>0.57467481386322872</v>
      </c>
      <c r="Z5">
        <v>145.36331469990984</v>
      </c>
    </row>
    <row r="6" spans="1:26" x14ac:dyDescent="0.25">
      <c r="A6" s="109" t="s">
        <v>43</v>
      </c>
      <c r="B6" s="109"/>
      <c r="C6" s="109"/>
      <c r="D6" s="109"/>
      <c r="E6" s="109">
        <v>1415</v>
      </c>
      <c r="F6" s="109"/>
      <c r="G6" s="29">
        <v>0.5</v>
      </c>
      <c r="H6" s="29">
        <v>0.89</v>
      </c>
      <c r="I6" s="29">
        <v>0.624</v>
      </c>
      <c r="J6" s="29">
        <v>0.83</v>
      </c>
      <c r="K6" s="2">
        <f t="shared" ref="K6:K40" si="0">$E$16*G6</f>
        <v>43.836657589198104</v>
      </c>
      <c r="L6" s="2">
        <f t="shared" ref="L6:L40" si="1">$E$5*H6</f>
        <v>371.13</v>
      </c>
      <c r="M6" s="2">
        <f t="shared" ref="M6:M40" si="2">$E$17*I6</f>
        <v>241.88455566064997</v>
      </c>
      <c r="N6" s="2">
        <f t="shared" ref="N6:N40" si="3">$E$19*J6</f>
        <v>0.69227880334757597</v>
      </c>
      <c r="Y6">
        <v>0.69227880334757597</v>
      </c>
      <c r="Z6">
        <v>241.88455566064997</v>
      </c>
    </row>
    <row r="7" spans="1:26" x14ac:dyDescent="0.25">
      <c r="A7" s="109" t="s">
        <v>46</v>
      </c>
      <c r="B7" s="109"/>
      <c r="C7" s="109"/>
      <c r="D7" s="109"/>
      <c r="E7" s="109">
        <v>19.91</v>
      </c>
      <c r="F7" s="109"/>
      <c r="G7" s="29">
        <v>0.75</v>
      </c>
      <c r="H7" s="29">
        <v>0.97</v>
      </c>
      <c r="I7" s="29">
        <v>0.82799999999999996</v>
      </c>
      <c r="J7" s="29">
        <v>0.92400000000000004</v>
      </c>
      <c r="K7" s="2">
        <f t="shared" si="0"/>
        <v>65.75498638379716</v>
      </c>
      <c r="L7" s="2">
        <f t="shared" si="1"/>
        <v>404.49</v>
      </c>
      <c r="M7" s="2">
        <f t="shared" si="2"/>
        <v>320.96219885740089</v>
      </c>
      <c r="N7" s="2">
        <f t="shared" si="3"/>
        <v>0.77068146300380758</v>
      </c>
      <c r="Y7">
        <v>0.77068146300380758</v>
      </c>
      <c r="Z7">
        <v>320.96219885740089</v>
      </c>
    </row>
    <row r="8" spans="1:26" x14ac:dyDescent="0.25">
      <c r="A8" s="110" t="s">
        <v>45</v>
      </c>
      <c r="B8" s="110"/>
      <c r="C8" s="110"/>
      <c r="D8" s="110"/>
      <c r="E8" s="110"/>
      <c r="F8" s="111"/>
      <c r="G8" s="29">
        <v>1</v>
      </c>
      <c r="H8" s="29">
        <v>1</v>
      </c>
      <c r="I8" s="29">
        <v>1</v>
      </c>
      <c r="J8" s="29">
        <v>1</v>
      </c>
      <c r="K8" s="2">
        <f t="shared" si="0"/>
        <v>87.673315178396209</v>
      </c>
      <c r="L8" s="2">
        <f t="shared" si="1"/>
        <v>417</v>
      </c>
      <c r="M8" s="2">
        <f t="shared" si="2"/>
        <v>387.63550586642623</v>
      </c>
      <c r="N8" s="2">
        <f t="shared" si="3"/>
        <v>0.83407084740671811</v>
      </c>
      <c r="Y8">
        <v>0.83407084740671811</v>
      </c>
      <c r="Z8">
        <v>387.63550586642623</v>
      </c>
    </row>
    <row r="9" spans="1:26" x14ac:dyDescent="0.25">
      <c r="A9" s="98" t="s">
        <v>47</v>
      </c>
      <c r="B9" s="101"/>
      <c r="C9" s="101"/>
      <c r="D9" s="100"/>
      <c r="E9" s="98">
        <f>(PI()*(E7*10^-3)^2)/(4)</f>
        <v>3.1133819369587204E-4</v>
      </c>
      <c r="F9" s="100"/>
      <c r="G9" s="29">
        <v>1.25</v>
      </c>
      <c r="H9" s="29">
        <v>0.96599999999999997</v>
      </c>
      <c r="I9" s="29">
        <v>1.145</v>
      </c>
      <c r="J9" s="29">
        <v>1.0629999999999999</v>
      </c>
      <c r="K9" s="2">
        <f t="shared" si="0"/>
        <v>109.59164397299526</v>
      </c>
      <c r="L9" s="2">
        <f t="shared" si="1"/>
        <v>402.822</v>
      </c>
      <c r="M9" s="2">
        <f t="shared" si="2"/>
        <v>443.84265421705805</v>
      </c>
      <c r="N9" s="2">
        <f t="shared" si="3"/>
        <v>0.88661731079334127</v>
      </c>
      <c r="Y9">
        <v>0.88661731079334127</v>
      </c>
      <c r="Z9">
        <v>443.84265421705805</v>
      </c>
    </row>
    <row r="10" spans="1:26" x14ac:dyDescent="0.25">
      <c r="A10" s="98" t="s">
        <v>48</v>
      </c>
      <c r="B10" s="101"/>
      <c r="C10" s="101"/>
      <c r="D10" s="100"/>
      <c r="E10" s="98">
        <f>((1/2)*((E2*10^-3)+((E3/2)*10^-3))*(E4^2))/(E9*(E6/1000))</f>
        <v>149245087.42343822</v>
      </c>
      <c r="F10" s="100"/>
      <c r="G10" s="29">
        <v>1.5</v>
      </c>
      <c r="H10" s="29">
        <v>0.89300000000000002</v>
      </c>
      <c r="I10" s="29">
        <v>1.26</v>
      </c>
      <c r="J10" s="29">
        <v>1.119</v>
      </c>
      <c r="K10" s="2">
        <f t="shared" si="0"/>
        <v>131.50997276759432</v>
      </c>
      <c r="L10" s="2">
        <f t="shared" si="1"/>
        <v>372.38100000000003</v>
      </c>
      <c r="M10" s="2">
        <f t="shared" si="2"/>
        <v>488.42073739169706</v>
      </c>
      <c r="N10" s="2">
        <f t="shared" si="3"/>
        <v>0.93332527824811751</v>
      </c>
      <c r="Y10">
        <v>0.93332527824811751</v>
      </c>
      <c r="Z10">
        <v>488.42073739169706</v>
      </c>
    </row>
    <row r="11" spans="1:26" x14ac:dyDescent="0.25">
      <c r="A11" s="98" t="s">
        <v>49</v>
      </c>
      <c r="B11" s="101"/>
      <c r="C11" s="101"/>
      <c r="D11" s="100"/>
      <c r="E11" s="98">
        <f>E10/10^6</f>
        <v>149.24508742343824</v>
      </c>
      <c r="F11" s="100"/>
      <c r="G11" s="29">
        <v>1.75</v>
      </c>
      <c r="H11" s="29">
        <v>0.82799999999999996</v>
      </c>
      <c r="I11" s="29">
        <v>1.3720000000000001</v>
      </c>
      <c r="J11" s="29">
        <v>1.17</v>
      </c>
      <c r="K11" s="2">
        <f t="shared" si="0"/>
        <v>153.42830156219335</v>
      </c>
      <c r="L11" s="2">
        <f t="shared" si="1"/>
        <v>345.27600000000001</v>
      </c>
      <c r="M11" s="2">
        <f t="shared" si="2"/>
        <v>531.83591404873687</v>
      </c>
      <c r="N11" s="2">
        <f t="shared" si="3"/>
        <v>0.97586289146586014</v>
      </c>
      <c r="Y11">
        <v>0.97586289146586014</v>
      </c>
      <c r="Z11">
        <v>531.83591404873687</v>
      </c>
    </row>
    <row r="12" spans="1:26" x14ac:dyDescent="0.25">
      <c r="A12" s="98" t="s">
        <v>50</v>
      </c>
      <c r="B12" s="101"/>
      <c r="C12" s="101"/>
      <c r="D12" s="100"/>
      <c r="E12" s="98">
        <f>E11/E5</f>
        <v>0.35790188830560726</v>
      </c>
      <c r="F12" s="100"/>
      <c r="G12" s="29">
        <v>2</v>
      </c>
      <c r="H12" s="29">
        <v>0.76900000000000002</v>
      </c>
      <c r="I12" s="29">
        <v>1.46</v>
      </c>
      <c r="J12" s="29">
        <v>1.218</v>
      </c>
      <c r="K12" s="2">
        <f t="shared" si="0"/>
        <v>175.34663035679242</v>
      </c>
      <c r="L12" s="2">
        <f t="shared" si="1"/>
        <v>320.673</v>
      </c>
      <c r="M12" s="2">
        <f t="shared" si="2"/>
        <v>565.94783856498225</v>
      </c>
      <c r="N12" s="2">
        <f t="shared" si="3"/>
        <v>1.0158982921413826</v>
      </c>
      <c r="Y12">
        <v>1.0158982921413826</v>
      </c>
      <c r="Z12">
        <v>565.94783856498225</v>
      </c>
    </row>
    <row r="13" spans="1:26" x14ac:dyDescent="0.25">
      <c r="A13" s="32" t="s">
        <v>29</v>
      </c>
      <c r="B13" s="32" t="s">
        <v>30</v>
      </c>
      <c r="C13" s="32" t="s">
        <v>31</v>
      </c>
      <c r="D13" s="32" t="s">
        <v>32</v>
      </c>
      <c r="E13" s="32" t="s">
        <v>33</v>
      </c>
      <c r="F13" s="32" t="s">
        <v>34</v>
      </c>
      <c r="G13" s="29">
        <v>2.5</v>
      </c>
      <c r="H13" s="29">
        <v>0.66800000000000004</v>
      </c>
      <c r="I13" s="29">
        <v>1.609</v>
      </c>
      <c r="J13" s="29">
        <v>1.306</v>
      </c>
      <c r="K13" s="2">
        <f t="shared" si="0"/>
        <v>219.18328794599051</v>
      </c>
      <c r="L13" s="2">
        <f t="shared" si="1"/>
        <v>278.55600000000004</v>
      </c>
      <c r="M13" s="2">
        <f t="shared" si="2"/>
        <v>623.70552893907984</v>
      </c>
      <c r="N13" s="2">
        <f t="shared" si="3"/>
        <v>1.0892965267131738</v>
      </c>
      <c r="Y13">
        <v>1.0892965267131738</v>
      </c>
      <c r="Z13">
        <v>623.70552893907984</v>
      </c>
    </row>
    <row r="14" spans="1:26" x14ac:dyDescent="0.25">
      <c r="A14" s="3">
        <f>E12</f>
        <v>0.35790188830560726</v>
      </c>
      <c r="B14" s="3">
        <f>_xlfn.FORECAST.LINEAR(A14,B31:B32,A31:A32)</f>
        <v>6.1959940055403673E-2</v>
      </c>
      <c r="C14" s="3">
        <f>_xlfn.FORECAST.LINEAR(A14,C31:C32,A31:A32)</f>
        <v>0.30916619043450438</v>
      </c>
      <c r="D14" s="3">
        <f>_xlfn.FORECAST.LINEAR(A14,D31:D32,A31:A32)</f>
        <v>0.36952860425779432</v>
      </c>
      <c r="E14" s="3">
        <f>_xlfn.FORECAST.LINEAR(A14,E31:E32,A31:A32)</f>
        <v>0.37305720851558866</v>
      </c>
      <c r="F14" s="3">
        <f>_xlfn.FORECAST.LINEAR(A14,F31:F32,A31:A32)</f>
        <v>0.9013760016039436</v>
      </c>
      <c r="G14" s="29">
        <v>3</v>
      </c>
      <c r="H14" s="29">
        <v>0.59</v>
      </c>
      <c r="I14" s="29">
        <v>1.726</v>
      </c>
      <c r="J14" s="29">
        <v>1.387</v>
      </c>
      <c r="K14" s="2">
        <f t="shared" si="0"/>
        <v>263.01994553518864</v>
      </c>
      <c r="L14" s="2">
        <f t="shared" si="1"/>
        <v>246.03</v>
      </c>
      <c r="M14" s="2">
        <f t="shared" si="2"/>
        <v>669.05888312545164</v>
      </c>
      <c r="N14" s="2">
        <f t="shared" si="3"/>
        <v>1.156856265353118</v>
      </c>
      <c r="Y14">
        <v>1.156856265353118</v>
      </c>
      <c r="Z14">
        <v>669.05888312545164</v>
      </c>
    </row>
    <row r="15" spans="1:26" ht="15" customHeight="1" x14ac:dyDescent="0.25">
      <c r="A15" s="102" t="s">
        <v>53</v>
      </c>
      <c r="B15" s="103"/>
      <c r="C15" s="103"/>
      <c r="D15" s="104"/>
      <c r="E15" s="77">
        <f>E6/1000*B14</f>
        <v>8.7673315178396202E-2</v>
      </c>
      <c r="F15" s="78"/>
      <c r="G15" s="29">
        <v>3.5</v>
      </c>
      <c r="H15" s="29">
        <v>0.52700000000000002</v>
      </c>
      <c r="I15" s="29">
        <v>1.8240000000000001</v>
      </c>
      <c r="J15" s="29">
        <v>1.4630000000000001</v>
      </c>
      <c r="K15" s="2">
        <f t="shared" si="0"/>
        <v>306.85660312438671</v>
      </c>
      <c r="L15" s="2">
        <f t="shared" si="1"/>
        <v>219.75900000000001</v>
      </c>
      <c r="M15" s="2">
        <f t="shared" si="2"/>
        <v>707.04716270036147</v>
      </c>
      <c r="N15" s="2">
        <f t="shared" si="3"/>
        <v>1.2202456497560286</v>
      </c>
      <c r="Y15">
        <v>1.2202456497560286</v>
      </c>
      <c r="Z15">
        <v>707.04716270036147</v>
      </c>
    </row>
    <row r="16" spans="1:26" x14ac:dyDescent="0.25">
      <c r="A16" s="105" t="s">
        <v>52</v>
      </c>
      <c r="B16" s="105"/>
      <c r="C16" s="105"/>
      <c r="D16" s="105"/>
      <c r="E16" s="97">
        <f>E15*1000</f>
        <v>87.673315178396209</v>
      </c>
      <c r="F16" s="97"/>
      <c r="G16" s="29">
        <v>4</v>
      </c>
      <c r="H16" s="29">
        <v>0.47199999999999998</v>
      </c>
      <c r="I16" s="29">
        <v>1.909</v>
      </c>
      <c r="J16" s="29">
        <v>1.536</v>
      </c>
      <c r="K16" s="2">
        <f t="shared" si="0"/>
        <v>350.69326071358483</v>
      </c>
      <c r="L16" s="2">
        <f t="shared" si="1"/>
        <v>196.82399999999998</v>
      </c>
      <c r="M16" s="2">
        <f t="shared" si="2"/>
        <v>739.99618069900771</v>
      </c>
      <c r="N16" s="2">
        <f t="shared" si="3"/>
        <v>1.281132821616719</v>
      </c>
      <c r="Y16">
        <v>1.281132821616719</v>
      </c>
      <c r="Z16">
        <v>739.99618069900771</v>
      </c>
    </row>
    <row r="17" spans="1:39" ht="15" customHeight="1" x14ac:dyDescent="0.25">
      <c r="A17" s="98" t="s">
        <v>51</v>
      </c>
      <c r="B17" s="101"/>
      <c r="C17" s="101"/>
      <c r="D17" s="100"/>
      <c r="E17" s="97">
        <f>E4*D14</f>
        <v>387.63550586642623</v>
      </c>
      <c r="F17" s="97"/>
      <c r="G17" s="29">
        <v>4.5</v>
      </c>
      <c r="H17" s="29">
        <v>0.433</v>
      </c>
      <c r="I17" s="29">
        <v>1.9810000000000001</v>
      </c>
      <c r="J17" s="29">
        <v>1.6060000000000001</v>
      </c>
      <c r="K17" s="2">
        <f t="shared" si="0"/>
        <v>394.52991830278296</v>
      </c>
      <c r="L17" s="2">
        <f t="shared" si="1"/>
        <v>180.56100000000001</v>
      </c>
      <c r="M17" s="2">
        <f t="shared" si="2"/>
        <v>767.90593712139037</v>
      </c>
      <c r="N17" s="2">
        <f t="shared" si="3"/>
        <v>1.3395177809351893</v>
      </c>
      <c r="Y17">
        <v>1.3395177809351893</v>
      </c>
      <c r="Z17">
        <v>767.90593712139037</v>
      </c>
    </row>
    <row r="18" spans="1:39" x14ac:dyDescent="0.25">
      <c r="A18" s="98" t="s">
        <v>54</v>
      </c>
      <c r="B18" s="101"/>
      <c r="C18" s="101"/>
      <c r="D18" s="100"/>
      <c r="E18" s="98">
        <f>((2*E6/1000)/(E4))*C14</f>
        <v>8.3407084740671816E-4</v>
      </c>
      <c r="F18" s="100"/>
      <c r="G18" s="29">
        <v>5</v>
      </c>
      <c r="H18" s="29">
        <v>0.39700000000000002</v>
      </c>
      <c r="I18" s="29">
        <v>2.0459999999999998</v>
      </c>
      <c r="J18" s="29">
        <v>1.6719999999999999</v>
      </c>
      <c r="K18" s="2">
        <f t="shared" si="0"/>
        <v>438.36657589198103</v>
      </c>
      <c r="L18" s="2">
        <f t="shared" si="1"/>
        <v>165.54900000000001</v>
      </c>
      <c r="M18" s="2">
        <f t="shared" si="2"/>
        <v>793.10224500270795</v>
      </c>
      <c r="N18" s="2">
        <f t="shared" si="3"/>
        <v>1.3945664568640326</v>
      </c>
      <c r="Y18">
        <v>1.3945664568640326</v>
      </c>
      <c r="Z18">
        <v>793.10224500270795</v>
      </c>
    </row>
    <row r="19" spans="1:39" x14ac:dyDescent="0.25">
      <c r="A19" s="98" t="s">
        <v>55</v>
      </c>
      <c r="B19" s="101"/>
      <c r="C19" s="101"/>
      <c r="D19" s="100"/>
      <c r="E19" s="98">
        <f>E18*1000</f>
        <v>0.83407084740671811</v>
      </c>
      <c r="F19" s="101"/>
      <c r="G19" s="29">
        <v>5.5</v>
      </c>
      <c r="H19" s="29">
        <v>0.36850000000000005</v>
      </c>
      <c r="I19" s="29">
        <v>2.1019999999999999</v>
      </c>
      <c r="J19" s="29">
        <v>1.7364999999999999</v>
      </c>
      <c r="K19" s="2">
        <f t="shared" si="0"/>
        <v>482.20323348117915</v>
      </c>
      <c r="L19" s="2">
        <f t="shared" si="1"/>
        <v>153.66450000000003</v>
      </c>
      <c r="M19" s="2">
        <f t="shared" si="2"/>
        <v>814.80983333122788</v>
      </c>
      <c r="N19" s="2">
        <f t="shared" si="3"/>
        <v>1.4483640265217659</v>
      </c>
      <c r="Y19">
        <v>1.4483640265217659</v>
      </c>
      <c r="Z19">
        <v>814.80983333122788</v>
      </c>
    </row>
    <row r="20" spans="1:39" x14ac:dyDescent="0.25">
      <c r="A20" s="98" t="s">
        <v>56</v>
      </c>
      <c r="B20" s="101"/>
      <c r="C20" s="101"/>
      <c r="D20" s="100"/>
      <c r="E20" s="98">
        <f>E11*E14</f>
        <v>55.676955698852858</v>
      </c>
      <c r="F20" s="101"/>
      <c r="G20" s="29">
        <v>6</v>
      </c>
      <c r="H20" s="29">
        <v>0.34</v>
      </c>
      <c r="I20" s="29">
        <v>2.1579999999999999</v>
      </c>
      <c r="J20" s="29">
        <v>1.8009999999999999</v>
      </c>
      <c r="K20" s="2">
        <f t="shared" si="0"/>
        <v>526.03989107037728</v>
      </c>
      <c r="L20" s="2">
        <f t="shared" si="1"/>
        <v>141.78</v>
      </c>
      <c r="M20" s="2">
        <f t="shared" si="2"/>
        <v>836.51742165974781</v>
      </c>
      <c r="N20" s="2">
        <f t="shared" si="3"/>
        <v>1.5021615961794992</v>
      </c>
      <c r="Y20">
        <v>1.5021615961794992</v>
      </c>
      <c r="Z20">
        <v>836.51742165974781</v>
      </c>
    </row>
    <row r="21" spans="1:39" x14ac:dyDescent="0.25">
      <c r="A21" s="98" t="s">
        <v>57</v>
      </c>
      <c r="B21" s="101"/>
      <c r="C21" s="101"/>
      <c r="D21" s="100"/>
      <c r="E21" s="98">
        <f>((2*(E6/1000))/(E4))*F14</f>
        <v>2.431738879446292E-3</v>
      </c>
      <c r="F21" s="101"/>
      <c r="G21" s="29">
        <v>6.5</v>
      </c>
      <c r="H21" s="29">
        <v>0.31850000000000006</v>
      </c>
      <c r="I21" s="29">
        <v>2.2039999999999997</v>
      </c>
      <c r="J21" s="29">
        <v>1.8620000000000001</v>
      </c>
      <c r="K21" s="2">
        <f t="shared" si="0"/>
        <v>569.87654865957541</v>
      </c>
      <c r="L21" s="2">
        <f t="shared" si="1"/>
        <v>132.81450000000004</v>
      </c>
      <c r="M21" s="2">
        <f t="shared" si="2"/>
        <v>854.3486549296033</v>
      </c>
      <c r="N21" s="2">
        <f t="shared" si="3"/>
        <v>1.5530399178713092</v>
      </c>
      <c r="Y21">
        <v>1.5530399178713092</v>
      </c>
      <c r="Z21">
        <v>854.3486549296033</v>
      </c>
    </row>
    <row r="22" spans="1:39" x14ac:dyDescent="0.25">
      <c r="A22" s="98" t="s">
        <v>58</v>
      </c>
      <c r="B22" s="101"/>
      <c r="C22" s="101"/>
      <c r="D22" s="100"/>
      <c r="E22" s="98">
        <f>E21*1000</f>
        <v>2.431738879446292</v>
      </c>
      <c r="F22" s="101"/>
      <c r="G22" s="29">
        <v>7</v>
      </c>
      <c r="H22" s="29">
        <v>0.29699999999999999</v>
      </c>
      <c r="I22" s="29">
        <v>2.25</v>
      </c>
      <c r="J22" s="29">
        <v>1.923</v>
      </c>
      <c r="K22" s="2">
        <f t="shared" si="0"/>
        <v>613.71320624877342</v>
      </c>
      <c r="L22" s="2">
        <f t="shared" si="1"/>
        <v>123.84899999999999</v>
      </c>
      <c r="M22" s="2">
        <f t="shared" si="2"/>
        <v>872.17988819945901</v>
      </c>
      <c r="N22" s="2">
        <f t="shared" si="3"/>
        <v>1.6039182395631189</v>
      </c>
      <c r="Y22">
        <v>1.6039182395631189</v>
      </c>
      <c r="Z22">
        <v>872.17988819945901</v>
      </c>
    </row>
    <row r="23" spans="1:39" x14ac:dyDescent="0.25">
      <c r="A23" s="96" t="s">
        <v>59</v>
      </c>
      <c r="B23" s="96"/>
      <c r="C23" s="96"/>
      <c r="D23" s="96"/>
      <c r="E23" s="97">
        <f>(E6/1000)/(E15)</f>
        <v>16.139460417582949</v>
      </c>
      <c r="F23" s="98"/>
      <c r="G23" s="29">
        <v>7.5</v>
      </c>
      <c r="H23" s="29">
        <v>0.28000000000000003</v>
      </c>
      <c r="I23" s="29">
        <v>2.2889999999999997</v>
      </c>
      <c r="J23" s="29">
        <v>1.9824999999999999</v>
      </c>
      <c r="K23" s="2">
        <f t="shared" si="0"/>
        <v>657.54986383797154</v>
      </c>
      <c r="L23" s="2">
        <f t="shared" si="1"/>
        <v>116.76</v>
      </c>
      <c r="M23" s="2">
        <f t="shared" si="2"/>
        <v>887.29767292824954</v>
      </c>
      <c r="N23" s="2">
        <f t="shared" si="3"/>
        <v>1.6535454549838187</v>
      </c>
      <c r="Y23">
        <v>1.6535454549838187</v>
      </c>
      <c r="Z23">
        <v>887.29767292824954</v>
      </c>
    </row>
    <row r="24" spans="1:39" x14ac:dyDescent="0.25">
      <c r="A24" s="96" t="s">
        <v>36</v>
      </c>
      <c r="B24" s="96"/>
      <c r="C24" s="96" t="s">
        <v>37</v>
      </c>
      <c r="D24" s="96"/>
      <c r="E24" s="96" t="s">
        <v>38</v>
      </c>
      <c r="F24" s="99"/>
      <c r="G24" s="29">
        <v>8</v>
      </c>
      <c r="H24" s="29">
        <v>0.26300000000000001</v>
      </c>
      <c r="I24" s="29">
        <v>2.3279999999999998</v>
      </c>
      <c r="J24" s="29">
        <v>2.0419999999999998</v>
      </c>
      <c r="K24" s="2">
        <f t="shared" si="0"/>
        <v>701.38652142716967</v>
      </c>
      <c r="L24" s="2">
        <f t="shared" si="1"/>
        <v>109.67100000000001</v>
      </c>
      <c r="M24" s="2">
        <f t="shared" si="2"/>
        <v>902.41545765704018</v>
      </c>
      <c r="N24" s="2">
        <f t="shared" si="3"/>
        <v>1.7031726704045183</v>
      </c>
      <c r="Y24">
        <v>1.7031726704045183</v>
      </c>
      <c r="Z24">
        <v>902.41545765704018</v>
      </c>
    </row>
    <row r="25" spans="1:39" x14ac:dyDescent="0.25">
      <c r="A25" s="97">
        <f>_xlfn.FORECAST.LINEAR(E23,H40:H41,G40:G41)</f>
        <v>0.13388431665933642</v>
      </c>
      <c r="B25" s="97"/>
      <c r="C25" s="97">
        <f>_xlfn.FORECAST.LINEAR(E23,I40:I41,G40:G41)</f>
        <v>2.7024627333626543</v>
      </c>
      <c r="D25" s="97"/>
      <c r="E25" s="97">
        <f>_xlfn.FORECAST.LINEAR(E23,J40:J41,G40:G41)</f>
        <v>2.9088065813407118</v>
      </c>
      <c r="F25" s="98"/>
      <c r="G25" s="29">
        <v>8.5</v>
      </c>
      <c r="H25" s="29">
        <v>0.2495</v>
      </c>
      <c r="I25" s="29">
        <v>2.3614999999999999</v>
      </c>
      <c r="J25" s="29">
        <v>2.0990000000000002</v>
      </c>
      <c r="K25" s="2">
        <f t="shared" si="0"/>
        <v>745.22317901636779</v>
      </c>
      <c r="L25" s="2">
        <f t="shared" si="1"/>
        <v>104.0415</v>
      </c>
      <c r="M25" s="2">
        <f t="shared" si="2"/>
        <v>915.40124710356554</v>
      </c>
      <c r="N25" s="2">
        <f t="shared" si="3"/>
        <v>1.7507147087067014</v>
      </c>
      <c r="Y25">
        <v>1.7507147087067014</v>
      </c>
      <c r="Z25">
        <v>915.40124710356554</v>
      </c>
      <c r="AF25" s="58" t="s">
        <v>64</v>
      </c>
      <c r="AG25" s="58" t="s">
        <v>90</v>
      </c>
      <c r="AH25" s="58" t="s">
        <v>64</v>
      </c>
      <c r="AI25" s="58" t="s">
        <v>90</v>
      </c>
      <c r="AJ25" s="58" t="s">
        <v>64</v>
      </c>
      <c r="AK25" s="58" t="s">
        <v>90</v>
      </c>
      <c r="AL25" s="58" t="s">
        <v>64</v>
      </c>
      <c r="AM25" s="58" t="s">
        <v>90</v>
      </c>
    </row>
    <row r="26" spans="1:39" x14ac:dyDescent="0.25">
      <c r="A26" s="88" t="s">
        <v>60</v>
      </c>
      <c r="B26" s="88"/>
      <c r="C26" s="88"/>
      <c r="D26" s="88"/>
      <c r="E26" s="88"/>
      <c r="F26" s="88"/>
      <c r="G26" s="29">
        <v>9</v>
      </c>
      <c r="H26" s="29">
        <v>0.23599999999999999</v>
      </c>
      <c r="I26" s="29">
        <v>2.395</v>
      </c>
      <c r="J26" s="29">
        <v>2.1560000000000001</v>
      </c>
      <c r="K26" s="2">
        <f t="shared" si="0"/>
        <v>789.05983660556592</v>
      </c>
      <c r="L26" s="2">
        <f t="shared" si="1"/>
        <v>98.411999999999992</v>
      </c>
      <c r="M26" s="2">
        <f t="shared" si="2"/>
        <v>928.38703655009078</v>
      </c>
      <c r="N26" s="2">
        <f t="shared" si="3"/>
        <v>1.7982567470088844</v>
      </c>
      <c r="Y26">
        <v>1.7982567470088844</v>
      </c>
      <c r="Z26">
        <v>928.38703655009078</v>
      </c>
      <c r="AC26">
        <v>0</v>
      </c>
      <c r="AD26">
        <f>1736.1*Y4^5-14109.5*Y4^4+44376*Y4^3-66786*Y4^2+46882*Y4-11229</f>
        <v>-11229</v>
      </c>
      <c r="AF26" s="59">
        <v>0</v>
      </c>
      <c r="AG26" s="59">
        <v>0</v>
      </c>
      <c r="AH26" s="59">
        <v>1.156856265353118</v>
      </c>
      <c r="AI26" s="59">
        <v>656.48473748912511</v>
      </c>
      <c r="AJ26" s="59">
        <v>1.7031726704045183</v>
      </c>
      <c r="AK26" s="59">
        <v>283.60244930717454</v>
      </c>
      <c r="AL26" s="59">
        <v>2.1335532276663849</v>
      </c>
      <c r="AM26" s="59">
        <v>151.86058693556697</v>
      </c>
    </row>
    <row r="27" spans="1:39" x14ac:dyDescent="0.25">
      <c r="A27" s="30" t="s">
        <v>29</v>
      </c>
      <c r="B27" s="30" t="s">
        <v>30</v>
      </c>
      <c r="C27" s="30" t="s">
        <v>31</v>
      </c>
      <c r="D27" s="30" t="s">
        <v>32</v>
      </c>
      <c r="E27" s="30" t="s">
        <v>33</v>
      </c>
      <c r="F27" s="34" t="s">
        <v>34</v>
      </c>
      <c r="G27" s="29">
        <v>9.5</v>
      </c>
      <c r="H27" s="29">
        <v>0.22499999999999998</v>
      </c>
      <c r="I27" s="29">
        <v>2.4239999999999999</v>
      </c>
      <c r="J27" s="29">
        <v>2.2115</v>
      </c>
      <c r="K27" s="2">
        <f t="shared" si="0"/>
        <v>832.89649419476393</v>
      </c>
      <c r="L27" s="2">
        <f t="shared" si="1"/>
        <v>93.824999999999989</v>
      </c>
      <c r="M27" s="2">
        <f t="shared" si="2"/>
        <v>939.62846622021721</v>
      </c>
      <c r="N27" s="2">
        <f t="shared" si="3"/>
        <v>1.8445476790399571</v>
      </c>
      <c r="Y27">
        <v>1.8445476790399571</v>
      </c>
      <c r="Z27">
        <v>939.62846622021721</v>
      </c>
      <c r="AC27">
        <v>0.57467481386322872</v>
      </c>
      <c r="AD27">
        <f t="shared" ref="AD27:AD63" si="4">1736.1*Y5^5-14109.5*Y5^4+44376*Y5^3-66786*Y5^2+46882*Y5-11229</f>
        <v>648.69043692607374</v>
      </c>
      <c r="AF27" s="59">
        <v>0.57467481386322872</v>
      </c>
      <c r="AG27" s="59">
        <v>648.69043692607374</v>
      </c>
      <c r="AH27" s="59">
        <v>1.2202456497560286</v>
      </c>
      <c r="AI27" s="59">
        <v>577.44713619901449</v>
      </c>
      <c r="AJ27" s="59">
        <v>1.7507147087067014</v>
      </c>
      <c r="AK27" s="59">
        <v>272.9211439803039</v>
      </c>
      <c r="AL27" s="59">
        <v>2.189435974442635</v>
      </c>
      <c r="AM27" s="59">
        <v>134.20544823442469</v>
      </c>
    </row>
    <row r="28" spans="1:39" x14ac:dyDescent="0.25">
      <c r="A28" s="31">
        <v>0.2</v>
      </c>
      <c r="B28" s="31">
        <v>2.6200000000000001E-2</v>
      </c>
      <c r="C28" s="31">
        <v>0.15</v>
      </c>
      <c r="D28" s="31">
        <v>0.32200000000000001</v>
      </c>
      <c r="E28" s="31">
        <v>0.27400000000000002</v>
      </c>
      <c r="F28" s="35">
        <v>0.74399999999999999</v>
      </c>
      <c r="G28" s="29">
        <v>10</v>
      </c>
      <c r="H28" s="29">
        <v>0.214</v>
      </c>
      <c r="I28" s="29">
        <v>2.4529999999999998</v>
      </c>
      <c r="J28" s="29">
        <v>2.2669999999999999</v>
      </c>
      <c r="K28" s="2">
        <f t="shared" si="0"/>
        <v>876.73315178396206</v>
      </c>
      <c r="L28" s="2">
        <f t="shared" si="1"/>
        <v>89.238</v>
      </c>
      <c r="M28" s="2">
        <f t="shared" si="2"/>
        <v>950.86989589034351</v>
      </c>
      <c r="N28" s="2">
        <f t="shared" si="3"/>
        <v>1.8908386110710298</v>
      </c>
      <c r="Y28">
        <v>1.8908386110710298</v>
      </c>
      <c r="Z28">
        <v>950.86989589034351</v>
      </c>
      <c r="AC28">
        <v>0.69227880334757597</v>
      </c>
      <c r="AD28">
        <f t="shared" si="4"/>
        <v>977.42475660284617</v>
      </c>
      <c r="AF28" s="59">
        <v>0.69227880334757597</v>
      </c>
      <c r="AG28" s="59">
        <v>977.42475660284617</v>
      </c>
      <c r="AH28" s="59">
        <v>1.281132821616719</v>
      </c>
      <c r="AI28" s="59">
        <v>510.12228814961418</v>
      </c>
      <c r="AJ28" s="59">
        <v>1.7982567470088844</v>
      </c>
      <c r="AK28" s="59">
        <v>262.10371460951865</v>
      </c>
      <c r="AL28" s="59">
        <v>2.2453187212188852</v>
      </c>
      <c r="AM28" s="59">
        <v>123.41998344002059</v>
      </c>
    </row>
    <row r="29" spans="1:39" x14ac:dyDescent="0.25">
      <c r="A29" s="31">
        <f t="shared" ref="A29:A40" si="5">A28+0.05</f>
        <v>0.25</v>
      </c>
      <c r="B29" s="31">
        <v>3.5999999999999997E-2</v>
      </c>
      <c r="C29" s="31">
        <v>0.19600000000000001</v>
      </c>
      <c r="D29" s="31">
        <v>0.33700000000000002</v>
      </c>
      <c r="E29" s="31">
        <v>0.30599999999999999</v>
      </c>
      <c r="F29" s="35">
        <v>0.79200000000000004</v>
      </c>
      <c r="G29" s="29">
        <v>10.5</v>
      </c>
      <c r="H29" s="29">
        <v>0.20450000000000002</v>
      </c>
      <c r="I29" s="29">
        <v>2.4790000000000001</v>
      </c>
      <c r="J29" s="29">
        <v>2.3214999999999999</v>
      </c>
      <c r="K29" s="2">
        <f t="shared" si="0"/>
        <v>920.56980937316018</v>
      </c>
      <c r="L29" s="2">
        <f t="shared" si="1"/>
        <v>85.276500000000013</v>
      </c>
      <c r="M29" s="2">
        <f t="shared" si="2"/>
        <v>960.94841904287068</v>
      </c>
      <c r="N29" s="2">
        <f t="shared" si="3"/>
        <v>1.9362954722546959</v>
      </c>
      <c r="Y29">
        <v>1.9362954722546959</v>
      </c>
      <c r="Z29">
        <v>960.94841904287068</v>
      </c>
      <c r="AC29">
        <v>0.77068146300380758</v>
      </c>
      <c r="AD29">
        <f t="shared" si="4"/>
        <v>1042.0019988375934</v>
      </c>
      <c r="AF29" s="59">
        <v>0.77068146300380758</v>
      </c>
      <c r="AG29" s="59">
        <v>1042.0019988375934</v>
      </c>
      <c r="AH29" s="59">
        <v>1.3395177809351893</v>
      </c>
      <c r="AI29" s="59">
        <v>454.7167677224279</v>
      </c>
      <c r="AJ29" s="59">
        <v>1.8445476790399571</v>
      </c>
      <c r="AK29" s="59">
        <v>250.76585108082509</v>
      </c>
      <c r="AL29" s="59">
        <v>2.2878563344366278</v>
      </c>
      <c r="AM29" s="59">
        <v>122.74448703369126</v>
      </c>
    </row>
    <row r="30" spans="1:39" x14ac:dyDescent="0.25">
      <c r="A30" s="31">
        <f t="shared" si="5"/>
        <v>0.3</v>
      </c>
      <c r="B30" s="31">
        <v>4.7100000000000003E-2</v>
      </c>
      <c r="C30" s="31">
        <v>0.246</v>
      </c>
      <c r="D30" s="31">
        <v>0.35199999999999998</v>
      </c>
      <c r="E30" s="31">
        <v>0.33800000000000002</v>
      </c>
      <c r="F30" s="35">
        <v>0.84199999999999997</v>
      </c>
      <c r="G30" s="29">
        <v>11</v>
      </c>
      <c r="H30" s="29">
        <v>0.19500000000000001</v>
      </c>
      <c r="I30" s="29">
        <v>2.5049999999999999</v>
      </c>
      <c r="J30" s="29">
        <v>2.3759999999999999</v>
      </c>
      <c r="K30" s="2">
        <f t="shared" si="0"/>
        <v>964.40646696235831</v>
      </c>
      <c r="L30" s="2">
        <f t="shared" si="1"/>
        <v>81.314999999999998</v>
      </c>
      <c r="M30" s="2">
        <f t="shared" si="2"/>
        <v>971.02694219539762</v>
      </c>
      <c r="N30" s="2">
        <f t="shared" si="3"/>
        <v>1.9817523334383622</v>
      </c>
      <c r="Y30">
        <v>1.9817523334383622</v>
      </c>
      <c r="Z30">
        <v>971.02694219539762</v>
      </c>
      <c r="AC30">
        <v>0.83407084740671811</v>
      </c>
      <c r="AD30">
        <f t="shared" si="4"/>
        <v>1033.735600873064</v>
      </c>
      <c r="AF30" s="59">
        <v>0.83407084740671811</v>
      </c>
      <c r="AG30" s="59">
        <v>1033.735600873064</v>
      </c>
      <c r="AH30" s="59">
        <v>1.3945664568640326</v>
      </c>
      <c r="AI30" s="59">
        <v>410.9701974789059</v>
      </c>
      <c r="AJ30" s="59">
        <v>1.8908386110710298</v>
      </c>
      <c r="AK30" s="59">
        <v>238.14253600148368</v>
      </c>
      <c r="AL30" s="59">
        <v>2.3303939476543705</v>
      </c>
      <c r="AM30" s="59">
        <v>131.42836834207992</v>
      </c>
    </row>
    <row r="31" spans="1:39" x14ac:dyDescent="0.25">
      <c r="A31" s="31">
        <f t="shared" si="5"/>
        <v>0.35</v>
      </c>
      <c r="B31" s="31">
        <v>5.9700000000000003E-2</v>
      </c>
      <c r="C31" s="31">
        <v>0.3</v>
      </c>
      <c r="D31" s="31">
        <v>0.36699999999999999</v>
      </c>
      <c r="E31" s="31">
        <v>0.36799999999999999</v>
      </c>
      <c r="F31" s="35">
        <v>0.89300000000000002</v>
      </c>
      <c r="G31" s="29">
        <v>11.5</v>
      </c>
      <c r="H31" s="29">
        <v>0.187</v>
      </c>
      <c r="I31" s="29">
        <v>2.528</v>
      </c>
      <c r="J31" s="29">
        <v>2.4295</v>
      </c>
      <c r="K31" s="2">
        <f t="shared" si="0"/>
        <v>1008.2431245515564</v>
      </c>
      <c r="L31" s="2">
        <f t="shared" si="1"/>
        <v>77.978999999999999</v>
      </c>
      <c r="M31" s="2">
        <f t="shared" si="2"/>
        <v>979.94255883032554</v>
      </c>
      <c r="N31" s="2">
        <f t="shared" si="3"/>
        <v>2.0263751237746215</v>
      </c>
      <c r="Y31">
        <v>2.0263751237746215</v>
      </c>
      <c r="Z31">
        <v>979.94255883032554</v>
      </c>
      <c r="AC31">
        <v>0.88661731079334127</v>
      </c>
      <c r="AD31">
        <f t="shared" si="4"/>
        <v>998.29055900048843</v>
      </c>
      <c r="AF31" s="59">
        <v>0.88661731079334127</v>
      </c>
      <c r="AG31" s="59">
        <v>998.29055900048843</v>
      </c>
      <c r="AH31" s="59">
        <v>1.4483640265217659</v>
      </c>
      <c r="AI31" s="59">
        <v>375.87947762495605</v>
      </c>
      <c r="AJ31" s="59">
        <v>1.9362954722546959</v>
      </c>
      <c r="AK31" s="59">
        <v>224.22780199760746</v>
      </c>
      <c r="AL31" s="59">
        <v>2.3725145254484095</v>
      </c>
      <c r="AM31" s="59">
        <v>152.25587219904992</v>
      </c>
    </row>
    <row r="32" spans="1:39" x14ac:dyDescent="0.25">
      <c r="A32" s="31">
        <f t="shared" si="5"/>
        <v>0.39999999999999997</v>
      </c>
      <c r="B32" s="31">
        <v>7.3999999999999996E-2</v>
      </c>
      <c r="C32" s="31">
        <v>0.35799999999999998</v>
      </c>
      <c r="D32" s="31">
        <v>0.38300000000000001</v>
      </c>
      <c r="E32" s="31">
        <v>0.4</v>
      </c>
      <c r="F32" s="35">
        <v>0.94599999999999995</v>
      </c>
      <c r="G32" s="29">
        <v>12</v>
      </c>
      <c r="H32" s="29">
        <v>0.17899999999999999</v>
      </c>
      <c r="I32" s="29">
        <v>2.5510000000000002</v>
      </c>
      <c r="J32" s="29">
        <v>2.4830000000000001</v>
      </c>
      <c r="K32" s="2">
        <f t="shared" si="0"/>
        <v>1052.0797821407546</v>
      </c>
      <c r="L32" s="2">
        <f t="shared" si="1"/>
        <v>74.643000000000001</v>
      </c>
      <c r="M32" s="2">
        <f t="shared" si="2"/>
        <v>988.85817546525334</v>
      </c>
      <c r="N32" s="2">
        <f t="shared" si="3"/>
        <v>2.070997914110881</v>
      </c>
      <c r="Y32">
        <v>2.070997914110881</v>
      </c>
      <c r="Z32">
        <v>988.85817546525334</v>
      </c>
      <c r="AC32">
        <v>0.93332527824811751</v>
      </c>
      <c r="AD32">
        <f t="shared" si="4"/>
        <v>951.65604847270151</v>
      </c>
      <c r="AF32" s="59">
        <v>0.93332527824811751</v>
      </c>
      <c r="AG32" s="59">
        <v>951.65604847270151</v>
      </c>
      <c r="AH32" s="59">
        <v>1.5021615961794992</v>
      </c>
      <c r="AI32" s="59">
        <v>347.65179922174138</v>
      </c>
      <c r="AJ32" s="59">
        <v>1.9817523334383622</v>
      </c>
      <c r="AK32" s="59">
        <v>208.78336327509896</v>
      </c>
      <c r="AL32" s="59">
        <v>2.4146351032424489</v>
      </c>
      <c r="AM32" s="59">
        <v>188.69977826021204</v>
      </c>
    </row>
    <row r="33" spans="1:43" x14ac:dyDescent="0.25">
      <c r="A33" s="31">
        <f t="shared" si="5"/>
        <v>0.44999999999999996</v>
      </c>
      <c r="B33" s="31">
        <v>9.0300000000000005E-2</v>
      </c>
      <c r="C33" s="31">
        <v>0.42</v>
      </c>
      <c r="D33" s="31">
        <v>0.39900000000000002</v>
      </c>
      <c r="E33" s="31">
        <v>0.432</v>
      </c>
      <c r="F33" s="35">
        <v>1</v>
      </c>
      <c r="G33" s="29">
        <v>12.5</v>
      </c>
      <c r="H33" s="29">
        <v>0.17249999999999999</v>
      </c>
      <c r="I33" s="29">
        <v>2.5715000000000003</v>
      </c>
      <c r="J33" s="29">
        <v>2.5205000000000002</v>
      </c>
      <c r="K33" s="2">
        <f t="shared" si="0"/>
        <v>1095.9164397299526</v>
      </c>
      <c r="L33" s="2">
        <f>$E$5*H33</f>
        <v>71.93249999999999</v>
      </c>
      <c r="M33" s="2">
        <f t="shared" si="2"/>
        <v>996.80470333551523</v>
      </c>
      <c r="N33" s="2">
        <f t="shared" si="3"/>
        <v>2.1022755708886329</v>
      </c>
      <c r="Y33">
        <v>2.1022755708886329</v>
      </c>
      <c r="Z33">
        <v>996.80470333551523</v>
      </c>
      <c r="AC33">
        <v>0.97586289146586014</v>
      </c>
      <c r="AD33">
        <f t="shared" si="4"/>
        <v>900.81674133347406</v>
      </c>
      <c r="AF33" s="59">
        <v>0.97586289146586014</v>
      </c>
      <c r="AG33" s="59">
        <v>900.81674133347406</v>
      </c>
      <c r="AH33" s="59">
        <v>1.5530399178713092</v>
      </c>
      <c r="AI33" s="59">
        <v>326.35514160360617</v>
      </c>
      <c r="AJ33" s="59">
        <v>2.0263751237746215</v>
      </c>
      <c r="AK33" s="59">
        <v>192.37779591185972</v>
      </c>
      <c r="AL33" s="59">
        <v>2.4261507702410863</v>
      </c>
      <c r="AM33" s="59">
        <v>201.88775793855893</v>
      </c>
    </row>
    <row r="34" spans="1:43" x14ac:dyDescent="0.25">
      <c r="A34" s="31">
        <f t="shared" si="5"/>
        <v>0.49999999999999994</v>
      </c>
      <c r="B34" s="31">
        <v>0.109</v>
      </c>
      <c r="C34" s="31">
        <v>0.48699999999999999</v>
      </c>
      <c r="D34" s="31">
        <v>0.41599999999999998</v>
      </c>
      <c r="E34" s="31">
        <v>0.46500000000000002</v>
      </c>
      <c r="F34" s="35">
        <v>1.056</v>
      </c>
      <c r="G34" s="29">
        <v>13</v>
      </c>
      <c r="H34" s="29">
        <v>0.16600000000000001</v>
      </c>
      <c r="I34" s="29">
        <v>2.5920000000000001</v>
      </c>
      <c r="J34" s="29">
        <v>2.5579999999999998</v>
      </c>
      <c r="K34" s="2">
        <f t="shared" si="0"/>
        <v>1139.7530973191508</v>
      </c>
      <c r="L34" s="2">
        <f t="shared" si="1"/>
        <v>69.222000000000008</v>
      </c>
      <c r="M34" s="2">
        <f t="shared" si="2"/>
        <v>1004.7512312057768</v>
      </c>
      <c r="N34" s="2">
        <f t="shared" si="3"/>
        <v>2.1335532276663849</v>
      </c>
      <c r="Y34">
        <v>2.1335532276663849</v>
      </c>
      <c r="Z34">
        <v>1004.7512312057768</v>
      </c>
      <c r="AC34">
        <v>1.0158982921413826</v>
      </c>
      <c r="AD34">
        <f t="shared" si="4"/>
        <v>848.4020229335656</v>
      </c>
      <c r="AF34" s="59">
        <v>1.0158982921413826</v>
      </c>
      <c r="AG34" s="59">
        <v>848.4020229335656</v>
      </c>
      <c r="AH34" s="59">
        <v>1.6039182395631189</v>
      </c>
      <c r="AI34" s="59">
        <v>309.25090532556351</v>
      </c>
      <c r="AJ34" s="59">
        <v>2.070997914110881</v>
      </c>
      <c r="AK34" s="59">
        <v>175.27735984760511</v>
      </c>
      <c r="AL34" s="59" t="s">
        <v>0</v>
      </c>
      <c r="AM34" s="59" t="s">
        <v>0</v>
      </c>
    </row>
    <row r="35" spans="1:43" x14ac:dyDescent="0.25">
      <c r="A35" s="31">
        <f t="shared" si="5"/>
        <v>0.54999999999999993</v>
      </c>
      <c r="B35" s="31">
        <v>0.13200000000000001</v>
      </c>
      <c r="C35" s="31">
        <v>0.56000000000000005</v>
      </c>
      <c r="D35" s="31">
        <v>0.435</v>
      </c>
      <c r="E35" s="31">
        <v>0.501</v>
      </c>
      <c r="F35" s="35">
        <v>1.1160000000000001</v>
      </c>
      <c r="G35" s="29">
        <v>13.5</v>
      </c>
      <c r="H35" s="29">
        <v>0.16000000000000003</v>
      </c>
      <c r="I35" s="29">
        <v>2.6109999999999998</v>
      </c>
      <c r="J35" s="29">
        <v>2.625</v>
      </c>
      <c r="K35" s="2">
        <f>$E$16*G35</f>
        <v>1183.5897549083488</v>
      </c>
      <c r="L35" s="2">
        <f>$E$5*H35</f>
        <v>66.720000000000013</v>
      </c>
      <c r="M35" s="2">
        <f t="shared" si="2"/>
        <v>1012.1163058172388</v>
      </c>
      <c r="N35" s="2">
        <f t="shared" si="3"/>
        <v>2.189435974442635</v>
      </c>
      <c r="Y35">
        <v>2.189435974442635</v>
      </c>
      <c r="Z35">
        <v>1012.1163058172388</v>
      </c>
      <c r="AC35">
        <v>1.0892965267131738</v>
      </c>
      <c r="AD35">
        <f t="shared" si="4"/>
        <v>747.60392242228409</v>
      </c>
      <c r="AF35" s="59">
        <v>1.0892965267131738</v>
      </c>
      <c r="AG35" s="59">
        <v>747.60392242228409</v>
      </c>
      <c r="AH35" s="59">
        <v>1.6535454549838187</v>
      </c>
      <c r="AI35" s="59">
        <v>295.51748476552893</v>
      </c>
      <c r="AJ35" s="59">
        <v>2.1022755708886329</v>
      </c>
      <c r="AK35" s="59">
        <v>163.32798385515343</v>
      </c>
      <c r="AL35" s="59" t="s">
        <v>0</v>
      </c>
      <c r="AM35" s="59" t="s">
        <v>0</v>
      </c>
    </row>
    <row r="36" spans="1:43" x14ac:dyDescent="0.25">
      <c r="A36" s="31">
        <f t="shared" si="5"/>
        <v>0.6</v>
      </c>
      <c r="B36" s="31">
        <v>0.16</v>
      </c>
      <c r="C36" s="31">
        <v>0.64200000000000002</v>
      </c>
      <c r="D36" s="31">
        <v>0.45700000000000002</v>
      </c>
      <c r="E36" s="31">
        <v>0.54100000000000004</v>
      </c>
      <c r="F36" s="35">
        <v>1.18</v>
      </c>
      <c r="G36" s="29">
        <v>14</v>
      </c>
      <c r="H36" s="29">
        <v>0.154</v>
      </c>
      <c r="I36" s="29">
        <v>2.63</v>
      </c>
      <c r="J36" s="29">
        <v>2.6920000000000002</v>
      </c>
      <c r="K36" s="2">
        <f t="shared" si="0"/>
        <v>1227.4264124975468</v>
      </c>
      <c r="L36" s="2">
        <f t="shared" si="1"/>
        <v>64.218000000000004</v>
      </c>
      <c r="M36" s="2">
        <f t="shared" si="2"/>
        <v>1019.481380428701</v>
      </c>
      <c r="N36" s="2">
        <f t="shared" si="3"/>
        <v>2.2453187212188852</v>
      </c>
      <c r="Y36">
        <v>2.2453187212188852</v>
      </c>
      <c r="Z36">
        <v>1019.481380428701</v>
      </c>
      <c r="AC36">
        <v>1.156856265353118</v>
      </c>
      <c r="AD36">
        <f t="shared" si="4"/>
        <v>656.48473748912511</v>
      </c>
    </row>
    <row r="37" spans="1:43" x14ac:dyDescent="0.25">
      <c r="A37" s="31">
        <f t="shared" si="5"/>
        <v>0.65</v>
      </c>
      <c r="B37" s="31">
        <v>0.192</v>
      </c>
      <c r="C37" s="31">
        <v>0.73399999999999999</v>
      </c>
      <c r="D37" s="31">
        <v>0.48199999999999998</v>
      </c>
      <c r="E37" s="31">
        <v>0.58499999999999996</v>
      </c>
      <c r="F37" s="35">
        <v>1.2490000000000001</v>
      </c>
      <c r="G37" s="29">
        <v>14.5</v>
      </c>
      <c r="H37" s="29">
        <v>0.14900000000000002</v>
      </c>
      <c r="I37" s="29">
        <v>2.6475</v>
      </c>
      <c r="J37" s="29">
        <v>2.7430000000000003</v>
      </c>
      <c r="K37" s="2">
        <f t="shared" si="0"/>
        <v>1271.2630700867451</v>
      </c>
      <c r="L37" s="2">
        <f t="shared" si="1"/>
        <v>62.13300000000001</v>
      </c>
      <c r="M37" s="2">
        <f t="shared" si="2"/>
        <v>1026.2650017813635</v>
      </c>
      <c r="N37" s="2">
        <f t="shared" si="3"/>
        <v>2.2878563344366278</v>
      </c>
      <c r="Y37">
        <v>2.2878563344366278</v>
      </c>
      <c r="Z37">
        <v>1026.2650017813635</v>
      </c>
      <c r="AC37">
        <v>1.2202456497560286</v>
      </c>
      <c r="AD37">
        <f t="shared" si="4"/>
        <v>577.44713619901449</v>
      </c>
    </row>
    <row r="38" spans="1:43" x14ac:dyDescent="0.25">
      <c r="A38" s="31">
        <f t="shared" si="5"/>
        <v>0.70000000000000007</v>
      </c>
      <c r="B38" s="31">
        <v>0.23100000000000001</v>
      </c>
      <c r="C38" s="31">
        <v>0.83499999999999996</v>
      </c>
      <c r="D38" s="31">
        <v>0.51100000000000001</v>
      </c>
      <c r="E38" s="31">
        <v>0.63500000000000001</v>
      </c>
      <c r="F38" s="35">
        <v>1.3220000000000001</v>
      </c>
      <c r="G38" s="29">
        <v>15</v>
      </c>
      <c r="H38" s="29">
        <v>0.14399999999999999</v>
      </c>
      <c r="I38" s="29">
        <v>2.665</v>
      </c>
      <c r="J38" s="29">
        <v>2.794</v>
      </c>
      <c r="K38" s="2">
        <f t="shared" si="0"/>
        <v>1315.0997276759431</v>
      </c>
      <c r="L38" s="2">
        <f t="shared" si="1"/>
        <v>60.047999999999995</v>
      </c>
      <c r="M38" s="2">
        <f t="shared" si="2"/>
        <v>1033.048623134026</v>
      </c>
      <c r="N38" s="2">
        <f t="shared" si="3"/>
        <v>2.3303939476543705</v>
      </c>
      <c r="Y38">
        <v>2.3303939476543705</v>
      </c>
      <c r="Z38">
        <v>1033.048623134026</v>
      </c>
      <c r="AC38">
        <v>1.281132821616719</v>
      </c>
      <c r="AD38">
        <f t="shared" si="4"/>
        <v>510.12228814961418</v>
      </c>
    </row>
    <row r="39" spans="1:43" x14ac:dyDescent="0.25">
      <c r="A39" s="31">
        <f t="shared" si="5"/>
        <v>0.75000000000000011</v>
      </c>
      <c r="B39" s="31">
        <v>0.28299999999999997</v>
      </c>
      <c r="C39" s="31">
        <v>0.95799999999999996</v>
      </c>
      <c r="D39" s="31">
        <v>0.54600000000000004</v>
      </c>
      <c r="E39" s="31">
        <v>0.69699999999999995</v>
      </c>
      <c r="F39" s="35">
        <v>1.4059999999999999</v>
      </c>
      <c r="G39" s="29">
        <v>15.5</v>
      </c>
      <c r="H39" s="29">
        <v>0.13950000000000001</v>
      </c>
      <c r="I39" s="29">
        <v>2.6814999999999998</v>
      </c>
      <c r="J39" s="29">
        <v>2.8445</v>
      </c>
      <c r="K39" s="2">
        <f t="shared" si="0"/>
        <v>1358.9363852651413</v>
      </c>
      <c r="L39" s="2">
        <f t="shared" si="1"/>
        <v>58.171500000000009</v>
      </c>
      <c r="M39" s="2">
        <f t="shared" si="2"/>
        <v>1039.4446089808218</v>
      </c>
      <c r="N39" s="2">
        <f t="shared" si="3"/>
        <v>2.3725145254484095</v>
      </c>
      <c r="Y39">
        <v>2.3725145254484095</v>
      </c>
      <c r="Z39">
        <v>1039.4446089808218</v>
      </c>
      <c r="AC39">
        <v>1.3395177809351893</v>
      </c>
      <c r="AD39">
        <f t="shared" si="4"/>
        <v>454.7167677224279</v>
      </c>
    </row>
    <row r="40" spans="1:43" x14ac:dyDescent="0.25">
      <c r="A40" s="31">
        <f t="shared" si="5"/>
        <v>0.80000000000000016</v>
      </c>
      <c r="B40" s="31">
        <v>0.36</v>
      </c>
      <c r="C40" s="31">
        <v>1.115</v>
      </c>
      <c r="D40" s="31">
        <v>0.59199999999999997</v>
      </c>
      <c r="E40" s="31">
        <v>0.77900000000000003</v>
      </c>
      <c r="F40" s="35">
        <v>1.5069999999999999</v>
      </c>
      <c r="G40" s="29">
        <v>16</v>
      </c>
      <c r="H40" s="29">
        <v>0.13500000000000001</v>
      </c>
      <c r="I40" s="29">
        <v>2.698</v>
      </c>
      <c r="J40" s="29">
        <v>2.895</v>
      </c>
      <c r="K40" s="2">
        <f t="shared" si="0"/>
        <v>1402.7730428543393</v>
      </c>
      <c r="L40" s="2">
        <f t="shared" si="1"/>
        <v>56.295000000000002</v>
      </c>
      <c r="M40" s="2">
        <f t="shared" si="2"/>
        <v>1045.8405948276179</v>
      </c>
      <c r="N40" s="2">
        <f t="shared" si="3"/>
        <v>2.4146351032424489</v>
      </c>
      <c r="Y40">
        <v>2.4146351032424489</v>
      </c>
      <c r="Z40">
        <v>1045.8405948276179</v>
      </c>
      <c r="AC40">
        <v>1.3945664568640326</v>
      </c>
      <c r="AD40">
        <f t="shared" si="4"/>
        <v>410.9701974789059</v>
      </c>
    </row>
    <row r="41" spans="1:43" x14ac:dyDescent="0.25">
      <c r="A41" s="107" t="s">
        <v>66</v>
      </c>
      <c r="B41" s="108"/>
      <c r="C41" s="108"/>
      <c r="D41" s="108"/>
      <c r="E41" s="108"/>
      <c r="F41" s="108"/>
      <c r="G41" s="29">
        <v>16.5</v>
      </c>
      <c r="H41" s="29">
        <v>0.13100000000000001</v>
      </c>
      <c r="I41" s="29">
        <v>2.714</v>
      </c>
      <c r="J41" s="29">
        <v>2.9445000000000001</v>
      </c>
      <c r="K41" s="2">
        <f>$E$16*E23</f>
        <v>1415</v>
      </c>
      <c r="L41" s="2">
        <f>$E$5*A25</f>
        <v>55.829760046943285</v>
      </c>
      <c r="M41" s="2">
        <f>$E$17*C25</f>
        <v>1047.5705087321974</v>
      </c>
      <c r="N41" s="2">
        <f>$E$19*E25</f>
        <v>2.4261507702410863</v>
      </c>
      <c r="Y41">
        <v>2.4261507702410863</v>
      </c>
      <c r="Z41">
        <v>1047.5705087321974</v>
      </c>
      <c r="AC41">
        <v>1.4483640265217659</v>
      </c>
      <c r="AD41">
        <f t="shared" si="4"/>
        <v>375.87947762495605</v>
      </c>
    </row>
    <row r="42" spans="1:43" x14ac:dyDescent="0.25">
      <c r="A42" s="108"/>
      <c r="B42" s="108"/>
      <c r="C42" s="108"/>
      <c r="D42" s="108"/>
      <c r="E42" s="108"/>
      <c r="F42" s="108"/>
      <c r="G42" s="29">
        <v>17</v>
      </c>
      <c r="H42" s="29">
        <v>0.127</v>
      </c>
      <c r="I42" s="29">
        <v>2.73</v>
      </c>
      <c r="J42" s="29">
        <v>2.9940000000000002</v>
      </c>
      <c r="K42" s="85" t="s">
        <v>65</v>
      </c>
      <c r="L42" s="85"/>
      <c r="M42" s="85"/>
      <c r="N42" s="86"/>
      <c r="AC42">
        <v>1.5021615961794992</v>
      </c>
      <c r="AD42">
        <f t="shared" si="4"/>
        <v>347.65179922174138</v>
      </c>
    </row>
    <row r="43" spans="1:43" x14ac:dyDescent="0.25">
      <c r="A43" s="108"/>
      <c r="B43" s="108"/>
      <c r="C43" s="108"/>
      <c r="D43" s="108"/>
      <c r="E43" s="108"/>
      <c r="F43" s="108"/>
      <c r="G43" s="29">
        <v>18</v>
      </c>
      <c r="H43" s="29">
        <v>0.12</v>
      </c>
      <c r="I43" s="29">
        <v>2.76</v>
      </c>
      <c r="J43" s="29">
        <v>3.0920000000000001</v>
      </c>
      <c r="K43" s="36"/>
      <c r="L43" s="2"/>
      <c r="M43" s="2"/>
      <c r="N43" s="2"/>
      <c r="AC43">
        <v>1.5530399178713092</v>
      </c>
      <c r="AD43">
        <f t="shared" si="4"/>
        <v>326.35514160360617</v>
      </c>
    </row>
    <row r="44" spans="1:43" x14ac:dyDescent="0.25">
      <c r="A44" s="108"/>
      <c r="B44" s="108"/>
      <c r="C44" s="108"/>
      <c r="D44" s="108"/>
      <c r="E44" s="108"/>
      <c r="F44" s="108"/>
      <c r="G44" s="29">
        <v>19</v>
      </c>
      <c r="H44" s="29">
        <v>0.114</v>
      </c>
      <c r="I44" s="29">
        <v>2.7869999999999999</v>
      </c>
      <c r="J44" s="29">
        <v>3.1890000000000001</v>
      </c>
      <c r="K44" s="85" t="s">
        <v>65</v>
      </c>
      <c r="L44" s="85"/>
      <c r="M44" s="85"/>
      <c r="N44" s="86"/>
      <c r="AC44">
        <v>1.6039182395631189</v>
      </c>
      <c r="AD44">
        <f t="shared" si="4"/>
        <v>309.25090532556351</v>
      </c>
    </row>
    <row r="45" spans="1:43" x14ac:dyDescent="0.25">
      <c r="A45" s="108"/>
      <c r="B45" s="108"/>
      <c r="C45" s="108"/>
      <c r="D45" s="108"/>
      <c r="E45" s="108"/>
      <c r="F45" s="108"/>
      <c r="G45" s="29">
        <v>20</v>
      </c>
      <c r="H45" s="29">
        <v>0.108</v>
      </c>
      <c r="I45" s="29">
        <v>2.8119999999999998</v>
      </c>
      <c r="J45" s="29">
        <v>3.286</v>
      </c>
      <c r="K45" s="26"/>
      <c r="L45" s="26"/>
      <c r="M45" s="26"/>
      <c r="N45" s="26"/>
      <c r="AC45">
        <v>1.6535454549838187</v>
      </c>
      <c r="AD45">
        <f t="shared" si="4"/>
        <v>295.51748476552893</v>
      </c>
    </row>
    <row r="46" spans="1:43" x14ac:dyDescent="0.25">
      <c r="A46" s="108"/>
      <c r="B46" s="108"/>
      <c r="C46" s="108"/>
      <c r="D46" s="108"/>
      <c r="E46" s="108"/>
      <c r="F46" s="108"/>
      <c r="G46" s="29">
        <v>25</v>
      </c>
      <c r="H46" s="29">
        <v>0.86</v>
      </c>
      <c r="I46" s="29">
        <v>2.9209999999999998</v>
      </c>
      <c r="J46" s="29">
        <v>3.758</v>
      </c>
      <c r="K46" s="26"/>
      <c r="L46" s="26"/>
      <c r="M46" s="26"/>
      <c r="N46" s="26"/>
      <c r="AC46">
        <v>1.7031726704045183</v>
      </c>
      <c r="AD46">
        <f t="shared" si="4"/>
        <v>283.60244930717454</v>
      </c>
      <c r="AJ46" s="58"/>
      <c r="AK46" s="58"/>
      <c r="AL46" s="58"/>
      <c r="AM46" s="58"/>
      <c r="AN46" s="58"/>
      <c r="AO46" s="58"/>
      <c r="AP46" s="58"/>
      <c r="AQ46" s="58"/>
    </row>
    <row r="47" spans="1:43" x14ac:dyDescent="0.25">
      <c r="A47" s="108"/>
      <c r="B47" s="108"/>
      <c r="C47" s="108"/>
      <c r="D47" s="108"/>
      <c r="E47" s="108"/>
      <c r="F47" s="108"/>
      <c r="G47" s="29">
        <v>30</v>
      </c>
      <c r="H47" s="29">
        <v>0.71</v>
      </c>
      <c r="I47" s="29">
        <v>3.004</v>
      </c>
      <c r="J47" s="29">
        <v>4.2140000000000004</v>
      </c>
      <c r="K47" s="26"/>
      <c r="L47" s="26"/>
      <c r="M47" s="26"/>
      <c r="N47" s="26"/>
      <c r="AC47">
        <v>1.7507147087067014</v>
      </c>
      <c r="AD47">
        <f t="shared" si="4"/>
        <v>272.9211439803039</v>
      </c>
      <c r="AJ47" s="59"/>
      <c r="AK47" s="59"/>
      <c r="AL47" s="59"/>
      <c r="AM47" s="59"/>
      <c r="AN47" s="59"/>
      <c r="AO47" s="59"/>
      <c r="AP47" s="59"/>
      <c r="AQ47" s="59"/>
    </row>
    <row r="48" spans="1:43" x14ac:dyDescent="0.25">
      <c r="A48" s="108"/>
      <c r="B48" s="108"/>
      <c r="C48" s="108"/>
      <c r="D48" s="108"/>
      <c r="E48" s="108"/>
      <c r="F48" s="108"/>
      <c r="G48" s="29">
        <v>35</v>
      </c>
      <c r="H48" s="29">
        <v>0.6</v>
      </c>
      <c r="I48" s="29">
        <v>3.07</v>
      </c>
      <c r="J48" s="29">
        <v>4.6589999999999998</v>
      </c>
      <c r="K48" s="26"/>
      <c r="L48" s="26"/>
      <c r="M48" s="26"/>
      <c r="N48" s="26"/>
      <c r="AC48">
        <v>1.7982567470088844</v>
      </c>
      <c r="AD48">
        <f t="shared" si="4"/>
        <v>262.10371460951865</v>
      </c>
      <c r="AJ48" s="59"/>
      <c r="AK48" s="59"/>
      <c r="AL48" s="59"/>
      <c r="AM48" s="59"/>
      <c r="AN48" s="59"/>
      <c r="AO48" s="59"/>
      <c r="AP48" s="59"/>
      <c r="AQ48" s="59"/>
    </row>
    <row r="49" spans="1:43" x14ac:dyDescent="0.25">
      <c r="A49" s="108"/>
      <c r="B49" s="108"/>
      <c r="C49" s="108"/>
      <c r="D49" s="108"/>
      <c r="E49" s="108"/>
      <c r="F49" s="108"/>
      <c r="G49" s="29">
        <v>40</v>
      </c>
      <c r="H49" s="29">
        <v>0.52</v>
      </c>
      <c r="I49" s="29">
        <v>3.1320000000000001</v>
      </c>
      <c r="J49" s="29">
        <v>5.0949999999999998</v>
      </c>
      <c r="K49" s="26"/>
      <c r="L49" s="26"/>
      <c r="M49" s="26"/>
      <c r="N49" s="26"/>
      <c r="AC49">
        <v>1.8445476790399571</v>
      </c>
      <c r="AD49">
        <f t="shared" si="4"/>
        <v>250.76585108082509</v>
      </c>
      <c r="AJ49" s="59"/>
      <c r="AK49" s="59"/>
      <c r="AL49" s="59"/>
      <c r="AM49" s="59"/>
      <c r="AN49" s="59"/>
      <c r="AO49" s="59"/>
      <c r="AP49" s="59"/>
      <c r="AQ49" s="59"/>
    </row>
    <row r="50" spans="1:43" x14ac:dyDescent="0.25">
      <c r="A50" s="108"/>
      <c r="B50" s="108"/>
      <c r="C50" s="108"/>
      <c r="D50" s="108"/>
      <c r="E50" s="108"/>
      <c r="F50" s="108"/>
      <c r="G50" s="29">
        <v>45</v>
      </c>
      <c r="H50" s="29">
        <v>0.46</v>
      </c>
      <c r="I50" s="29">
        <v>3.1819999999999999</v>
      </c>
      <c r="J50" s="29">
        <v>5.5229999999999997</v>
      </c>
      <c r="K50" s="26"/>
      <c r="L50" s="26"/>
      <c r="M50" s="26"/>
      <c r="N50" s="26"/>
      <c r="AC50">
        <v>1.8908386110710298</v>
      </c>
      <c r="AD50">
        <f t="shared" si="4"/>
        <v>238.14253600148368</v>
      </c>
      <c r="AJ50" s="59"/>
      <c r="AK50" s="59"/>
      <c r="AL50" s="59"/>
      <c r="AM50" s="59"/>
      <c r="AN50" s="59"/>
      <c r="AO50" s="59"/>
      <c r="AP50" s="59"/>
      <c r="AQ50" s="59"/>
    </row>
    <row r="51" spans="1:43" x14ac:dyDescent="0.25">
      <c r="A51" s="108"/>
      <c r="B51" s="108"/>
      <c r="C51" s="108"/>
      <c r="D51" s="108"/>
      <c r="E51" s="108"/>
      <c r="F51" s="108"/>
      <c r="G51" s="29">
        <v>50</v>
      </c>
      <c r="H51" s="29">
        <v>4.1000000000000002E-2</v>
      </c>
      <c r="I51" s="29">
        <v>3.22</v>
      </c>
      <c r="J51" s="29">
        <v>5.9459999999999997</v>
      </c>
      <c r="K51" s="26"/>
      <c r="L51" s="26"/>
      <c r="M51" s="26"/>
      <c r="N51" s="26"/>
      <c r="AC51">
        <v>1.9362954722546959</v>
      </c>
      <c r="AD51">
        <f t="shared" si="4"/>
        <v>224.22780199760746</v>
      </c>
      <c r="AJ51" s="59"/>
      <c r="AK51" s="59"/>
      <c r="AL51" s="59"/>
      <c r="AM51" s="59"/>
      <c r="AN51" s="59"/>
      <c r="AO51" s="59"/>
      <c r="AP51" s="59"/>
      <c r="AQ51" s="59"/>
    </row>
    <row r="52" spans="1:43" x14ac:dyDescent="0.25">
      <c r="A52" s="108"/>
      <c r="B52" s="108"/>
      <c r="C52" s="108"/>
      <c r="D52" s="108"/>
      <c r="E52" s="108"/>
      <c r="F52" s="108"/>
      <c r="G52" s="29">
        <v>75</v>
      </c>
      <c r="H52" s="29">
        <v>2.7E-2</v>
      </c>
      <c r="I52" s="29">
        <v>3.3730000000000002</v>
      </c>
      <c r="J52" s="29">
        <v>7.9950000000000001</v>
      </c>
      <c r="K52" s="26"/>
      <c r="L52" s="26"/>
      <c r="M52" s="26"/>
      <c r="N52" s="26"/>
      <c r="AC52">
        <v>1.9817523334383622</v>
      </c>
      <c r="AD52">
        <f t="shared" si="4"/>
        <v>208.78336327509896</v>
      </c>
      <c r="AJ52" s="59"/>
      <c r="AK52" s="59"/>
      <c r="AL52" s="59"/>
      <c r="AM52" s="59"/>
      <c r="AN52" s="59"/>
      <c r="AO52" s="59"/>
      <c r="AP52" s="59"/>
      <c r="AQ52" s="59"/>
    </row>
    <row r="53" spans="1:43" x14ac:dyDescent="0.25">
      <c r="A53" s="108"/>
      <c r="B53" s="108"/>
      <c r="C53" s="108"/>
      <c r="D53" s="108"/>
      <c r="E53" s="108"/>
      <c r="F53" s="108"/>
      <c r="G53" s="29">
        <v>100</v>
      </c>
      <c r="H53" s="29">
        <v>0.02</v>
      </c>
      <c r="I53" s="29">
        <v>3.48</v>
      </c>
      <c r="J53" s="29">
        <v>9.9960000000000004</v>
      </c>
      <c r="K53" s="26"/>
      <c r="L53" s="26"/>
      <c r="M53" s="26"/>
      <c r="N53" s="26"/>
      <c r="AC53">
        <v>2.0263751237746215</v>
      </c>
      <c r="AD53">
        <f t="shared" si="4"/>
        <v>192.37779591185972</v>
      </c>
      <c r="AJ53" s="59"/>
      <c r="AK53" s="59"/>
      <c r="AL53" s="59"/>
      <c r="AM53" s="59"/>
      <c r="AN53" s="59"/>
      <c r="AO53" s="59"/>
      <c r="AP53" s="59"/>
      <c r="AQ53" s="59"/>
    </row>
    <row r="54" spans="1:43" x14ac:dyDescent="0.25">
      <c r="A54" s="87" t="s">
        <v>70</v>
      </c>
      <c r="B54" s="87"/>
      <c r="C54" s="87"/>
      <c r="D54" s="87"/>
      <c r="E54" s="87"/>
      <c r="F54" s="87"/>
      <c r="G54" s="87"/>
      <c r="H54" s="87"/>
      <c r="AC54">
        <v>2.070997914110881</v>
      </c>
      <c r="AD54">
        <f t="shared" si="4"/>
        <v>175.27735984760511</v>
      </c>
      <c r="AJ54" s="59"/>
      <c r="AK54" s="59"/>
      <c r="AL54" s="59"/>
      <c r="AM54" s="59"/>
      <c r="AN54" s="59"/>
      <c r="AO54" s="59"/>
      <c r="AP54" s="59"/>
      <c r="AQ54" s="59"/>
    </row>
    <row r="55" spans="1:43" ht="15.75" thickBot="1" x14ac:dyDescent="0.3">
      <c r="A55" s="50"/>
      <c r="B55" s="50"/>
      <c r="C55" s="50"/>
      <c r="D55" s="50"/>
      <c r="E55" s="50"/>
      <c r="F55" s="50"/>
      <c r="G55" s="50"/>
      <c r="H55" s="50"/>
      <c r="I55" s="41"/>
      <c r="J55" s="41"/>
      <c r="K55" s="41"/>
      <c r="L55" s="41"/>
      <c r="AC55">
        <v>2.1022755708886329</v>
      </c>
      <c r="AD55">
        <f t="shared" si="4"/>
        <v>163.32798385515343</v>
      </c>
      <c r="AJ55" s="59"/>
      <c r="AK55" s="59"/>
      <c r="AL55" s="59"/>
      <c r="AM55" s="59"/>
      <c r="AN55" s="59"/>
      <c r="AO55" s="59"/>
      <c r="AP55" s="59"/>
      <c r="AQ55" s="59"/>
    </row>
    <row r="56" spans="1:43" ht="15.75" thickBot="1" x14ac:dyDescent="0.3">
      <c r="A56" s="68" t="s">
        <v>91</v>
      </c>
      <c r="B56" s="69" t="s">
        <v>92</v>
      </c>
      <c r="C56" s="69" t="s">
        <v>91</v>
      </c>
      <c r="D56" s="69" t="s">
        <v>92</v>
      </c>
      <c r="E56" s="69" t="s">
        <v>91</v>
      </c>
      <c r="F56" s="69" t="s">
        <v>92</v>
      </c>
      <c r="G56" s="69" t="s">
        <v>91</v>
      </c>
      <c r="H56" s="69" t="s">
        <v>92</v>
      </c>
      <c r="AC56">
        <v>2.1335532276663849</v>
      </c>
      <c r="AD56">
        <f t="shared" si="4"/>
        <v>151.86058693556697</v>
      </c>
      <c r="AJ56" s="59"/>
      <c r="AK56" s="59"/>
      <c r="AL56" s="59"/>
      <c r="AM56" s="59"/>
      <c r="AN56" s="59"/>
      <c r="AO56" s="59"/>
      <c r="AP56" s="59"/>
      <c r="AQ56" s="59"/>
    </row>
    <row r="57" spans="1:43" ht="15.75" thickBot="1" x14ac:dyDescent="0.3">
      <c r="A57" s="70">
        <v>0</v>
      </c>
      <c r="B57" s="71">
        <v>0</v>
      </c>
      <c r="C57" s="71">
        <v>1.1599999999999999</v>
      </c>
      <c r="D57" s="71">
        <v>656.48</v>
      </c>
      <c r="E57" s="71">
        <v>1.7</v>
      </c>
      <c r="F57" s="71">
        <v>283.60000000000002</v>
      </c>
      <c r="G57" s="71">
        <v>2.13</v>
      </c>
      <c r="H57" s="71">
        <v>151.86000000000001</v>
      </c>
      <c r="AC57">
        <v>2.189435974442635</v>
      </c>
      <c r="AD57">
        <f t="shared" si="4"/>
        <v>134.20544823442469</v>
      </c>
    </row>
    <row r="58" spans="1:43" ht="15.75" thickBot="1" x14ac:dyDescent="0.3">
      <c r="A58" s="70">
        <v>0.56999999999999995</v>
      </c>
      <c r="B58" s="71">
        <v>648.69000000000005</v>
      </c>
      <c r="C58" s="71">
        <v>1.22</v>
      </c>
      <c r="D58" s="71">
        <v>577.45000000000005</v>
      </c>
      <c r="E58" s="71">
        <v>1.75</v>
      </c>
      <c r="F58" s="71">
        <v>272.92</v>
      </c>
      <c r="G58" s="71">
        <v>2.19</v>
      </c>
      <c r="H58" s="71">
        <v>134.21</v>
      </c>
      <c r="AC58">
        <v>2.2453187212188852</v>
      </c>
      <c r="AD58">
        <f t="shared" si="4"/>
        <v>123.41998344002059</v>
      </c>
    </row>
    <row r="59" spans="1:43" ht="15.75" thickBot="1" x14ac:dyDescent="0.3">
      <c r="A59" s="70">
        <v>0.69</v>
      </c>
      <c r="B59" s="71">
        <v>977.42</v>
      </c>
      <c r="C59" s="71">
        <v>1.28</v>
      </c>
      <c r="D59" s="71">
        <v>510.12</v>
      </c>
      <c r="E59" s="71">
        <v>1.8</v>
      </c>
      <c r="F59" s="71">
        <v>262.10000000000002</v>
      </c>
      <c r="G59" s="71">
        <v>2.25</v>
      </c>
      <c r="H59" s="71">
        <v>123.42</v>
      </c>
      <c r="AC59">
        <v>2.2878563344366278</v>
      </c>
      <c r="AD59">
        <f t="shared" si="4"/>
        <v>122.74448703369126</v>
      </c>
    </row>
    <row r="60" spans="1:43" ht="15.75" thickBot="1" x14ac:dyDescent="0.3">
      <c r="A60" s="70">
        <v>0.77</v>
      </c>
      <c r="B60" s="71">
        <v>1042</v>
      </c>
      <c r="C60" s="71">
        <v>1.34</v>
      </c>
      <c r="D60" s="71">
        <v>454.72</v>
      </c>
      <c r="E60" s="71">
        <v>1.84</v>
      </c>
      <c r="F60" s="71">
        <v>250.77</v>
      </c>
      <c r="G60" s="71">
        <v>2.29</v>
      </c>
      <c r="H60" s="71">
        <v>122.74</v>
      </c>
      <c r="I60" s="41"/>
      <c r="J60" s="42"/>
      <c r="K60" s="45"/>
      <c r="L60" s="45"/>
      <c r="AC60">
        <v>2.3303939476543705</v>
      </c>
      <c r="AD60">
        <f t="shared" si="4"/>
        <v>131.42836834207992</v>
      </c>
    </row>
    <row r="61" spans="1:43" ht="15.75" thickBot="1" x14ac:dyDescent="0.3">
      <c r="A61" s="70">
        <v>0.83</v>
      </c>
      <c r="B61" s="71">
        <v>1033.74</v>
      </c>
      <c r="C61" s="71">
        <v>1.39</v>
      </c>
      <c r="D61" s="71">
        <v>410.97</v>
      </c>
      <c r="E61" s="71">
        <v>1.89</v>
      </c>
      <c r="F61" s="71">
        <v>238.14</v>
      </c>
      <c r="G61" s="71">
        <v>2.33</v>
      </c>
      <c r="H61" s="71">
        <v>131.43</v>
      </c>
      <c r="I61" s="41"/>
      <c r="J61" s="45"/>
      <c r="K61" s="45"/>
      <c r="L61" s="45"/>
      <c r="AC61">
        <v>2.3725145254484095</v>
      </c>
      <c r="AD61">
        <f t="shared" si="4"/>
        <v>152.25587219904992</v>
      </c>
    </row>
    <row r="62" spans="1:43" ht="15.75" thickBot="1" x14ac:dyDescent="0.3">
      <c r="A62" s="70">
        <v>0.89</v>
      </c>
      <c r="B62" s="71">
        <v>998.29</v>
      </c>
      <c r="C62" s="71">
        <v>1.45</v>
      </c>
      <c r="D62" s="71">
        <v>375.88</v>
      </c>
      <c r="E62" s="71">
        <v>1.94</v>
      </c>
      <c r="F62" s="71">
        <v>224.23</v>
      </c>
      <c r="G62" s="71">
        <v>2.37</v>
      </c>
      <c r="H62" s="71">
        <v>152.26</v>
      </c>
      <c r="I62" s="41"/>
      <c r="J62" s="45"/>
      <c r="K62" s="45"/>
      <c r="L62" s="45"/>
      <c r="AC62">
        <v>2.4146351032424489</v>
      </c>
      <c r="AD62">
        <f t="shared" si="4"/>
        <v>188.69977826021204</v>
      </c>
    </row>
    <row r="63" spans="1:43" ht="15.75" thickBot="1" x14ac:dyDescent="0.3">
      <c r="A63" s="70">
        <v>0.93</v>
      </c>
      <c r="B63" s="71">
        <v>951.66</v>
      </c>
      <c r="C63" s="71">
        <v>1.5</v>
      </c>
      <c r="D63" s="71">
        <v>347.65</v>
      </c>
      <c r="E63" s="71">
        <v>1.98</v>
      </c>
      <c r="F63" s="71">
        <v>208.78</v>
      </c>
      <c r="G63" s="71">
        <v>2.41</v>
      </c>
      <c r="H63" s="71">
        <v>188.7</v>
      </c>
      <c r="I63" s="41"/>
      <c r="J63" s="45"/>
      <c r="K63" s="45"/>
      <c r="L63" s="45"/>
      <c r="AC63">
        <v>2.4261507702410863</v>
      </c>
      <c r="AD63">
        <f t="shared" si="4"/>
        <v>201.88775793855893</v>
      </c>
    </row>
    <row r="64" spans="1:43" ht="15.75" thickBot="1" x14ac:dyDescent="0.3">
      <c r="A64" s="70">
        <v>0.98</v>
      </c>
      <c r="B64" s="71">
        <v>900.82</v>
      </c>
      <c r="C64" s="71">
        <v>1.55</v>
      </c>
      <c r="D64" s="71">
        <v>326.36</v>
      </c>
      <c r="E64" s="71">
        <v>2.0299999999999998</v>
      </c>
      <c r="F64" s="71">
        <v>192.38</v>
      </c>
      <c r="G64" s="71">
        <v>2.4300000000000002</v>
      </c>
      <c r="H64" s="71">
        <v>201.89</v>
      </c>
      <c r="I64" s="41"/>
      <c r="J64" s="45"/>
      <c r="K64" s="45"/>
      <c r="L64" s="45"/>
    </row>
    <row r="65" spans="1:12" ht="15.75" thickBot="1" x14ac:dyDescent="0.3">
      <c r="A65" s="70">
        <v>1.02</v>
      </c>
      <c r="B65" s="71">
        <v>848.4</v>
      </c>
      <c r="C65" s="71">
        <v>1.6</v>
      </c>
      <c r="D65" s="71">
        <v>309.25</v>
      </c>
      <c r="E65" s="71">
        <v>2.0699999999999998</v>
      </c>
      <c r="F65" s="71">
        <v>175.28</v>
      </c>
      <c r="G65" s="71" t="s">
        <v>0</v>
      </c>
      <c r="H65" s="71" t="s">
        <v>0</v>
      </c>
      <c r="I65" s="41"/>
      <c r="J65" s="45"/>
      <c r="K65" s="45"/>
      <c r="L65" s="45"/>
    </row>
    <row r="66" spans="1:12" x14ac:dyDescent="0.25">
      <c r="A66" s="43"/>
      <c r="B66" s="44"/>
      <c r="C66" s="44"/>
      <c r="D66" s="44"/>
      <c r="E66" s="44"/>
      <c r="F66" s="44"/>
      <c r="G66" s="44"/>
      <c r="H66" s="44"/>
      <c r="I66" s="41"/>
      <c r="J66" s="45"/>
      <c r="K66" s="45"/>
      <c r="L66" s="45"/>
    </row>
    <row r="67" spans="1:12" x14ac:dyDescent="0.25">
      <c r="A67" s="43"/>
      <c r="B67" s="44"/>
      <c r="C67" s="44"/>
      <c r="D67" s="44"/>
      <c r="E67" s="44"/>
      <c r="F67" s="44"/>
      <c r="G67" s="44"/>
      <c r="H67" s="44"/>
      <c r="I67" s="41"/>
      <c r="J67" s="45"/>
      <c r="K67" s="45"/>
      <c r="L67" s="45"/>
    </row>
    <row r="68" spans="1:12" x14ac:dyDescent="0.25">
      <c r="A68" s="43"/>
      <c r="B68" s="41">
        <v>1215</v>
      </c>
      <c r="C68" s="42">
        <f>B68/$E$16</f>
        <v>13.858264598843309</v>
      </c>
      <c r="D68" s="42">
        <f>_xlfn.FORECAST.LINEAR(C68,H35:H36,G35:G36)</f>
        <v>0.15570082481388031</v>
      </c>
      <c r="E68" s="42">
        <f>_xlfn.FORECAST.LINEAR(C68,I35:I36,G35:G36)</f>
        <v>2.6246140547560457</v>
      </c>
      <c r="F68" s="6">
        <f>_xlfn.FORECAST.LINEAR(C68,J35:J36,G35:G36)</f>
        <v>2.6730074562450037</v>
      </c>
      <c r="G68" s="44">
        <f>$E$5*D68</f>
        <v>64.927243947388092</v>
      </c>
      <c r="H68" s="44">
        <f>$E$17*E68</f>
        <v>1017.3935968194919</v>
      </c>
      <c r="I68" s="41">
        <f>$E$19*F68</f>
        <v>2.229477594154746</v>
      </c>
      <c r="J68" s="45">
        <f>1736.1*I68^5-14109.5*I68^4+44376*I68^3-66786*I68^2+46882*I68-11229</f>
        <v>125.52199690106499</v>
      </c>
      <c r="K68" s="45"/>
      <c r="L68" s="45"/>
    </row>
    <row r="69" spans="1:12" x14ac:dyDescent="0.25">
      <c r="A69" s="43"/>
      <c r="B69" s="41">
        <v>1265</v>
      </c>
      <c r="C69" s="42">
        <f t="shared" ref="C69:C71" si="6">B69/$E$16</f>
        <v>14.428563553528219</v>
      </c>
      <c r="D69" s="42">
        <f>_xlfn.FORECAST.LINEAR(C69,H36:H37,G36:G37)</f>
        <v>0.14971436446471786</v>
      </c>
      <c r="E69" s="42">
        <f>_xlfn.FORECAST.LINEAR(C69,I36:I37,G36:G37)</f>
        <v>2.6449997243734877</v>
      </c>
      <c r="F69" s="6">
        <f>_xlfn.FORECAST.LINEAR(C69,J36:J37,G36:G37)</f>
        <v>2.7357134824598788</v>
      </c>
      <c r="G69" s="44">
        <f t="shared" ref="G69:G71" si="7">$E$5*D69</f>
        <v>62.430889981787352</v>
      </c>
      <c r="H69" s="44">
        <f t="shared" ref="H69:H70" si="8">$E$17*E69</f>
        <v>1025.2958061740749</v>
      </c>
      <c r="I69" s="41">
        <f t="shared" ref="I69:I71" si="9">$E$19*F69</f>
        <v>2.281778862577295</v>
      </c>
      <c r="J69" s="45">
        <f t="shared" ref="J69:J70" si="10">1736.1*I69^5-14109.5*I69^4+44376*I69^3-66786*I69^2+46882*I69-11229</f>
        <v>122.33357562181482</v>
      </c>
      <c r="K69" s="45"/>
      <c r="L69" s="45"/>
    </row>
    <row r="70" spans="1:12" x14ac:dyDescent="0.25">
      <c r="A70" s="43"/>
      <c r="B70" s="41">
        <v>1315</v>
      </c>
      <c r="C70" s="42">
        <f t="shared" si="6"/>
        <v>14.998862508213129</v>
      </c>
      <c r="D70" s="42">
        <f>_xlfn.FORECAST.LINEAR(C70,H37:H38,G37:G38)</f>
        <v>0.14401137491786872</v>
      </c>
      <c r="E70" s="42">
        <f>_xlfn.FORECAST.LINEAR(C70,I37:I38,G37:G38)</f>
        <v>2.6649601877874596</v>
      </c>
      <c r="F70" s="6">
        <f>_xlfn.FORECAST.LINEAR(C70,J37:J38,G37:G38)</f>
        <v>2.7938839758377396</v>
      </c>
      <c r="G70" s="44">
        <f t="shared" si="7"/>
        <v>60.052743340751256</v>
      </c>
      <c r="H70" s="44">
        <f t="shared" si="8"/>
        <v>1033.0331905068781</v>
      </c>
      <c r="I70" s="41">
        <f t="shared" si="9"/>
        <v>2.3302971752830342</v>
      </c>
      <c r="J70" s="45">
        <f t="shared" si="10"/>
        <v>131.39576508547179</v>
      </c>
      <c r="K70" s="45"/>
      <c r="L70" s="45"/>
    </row>
    <row r="71" spans="1:12" x14ac:dyDescent="0.25">
      <c r="A71" s="43"/>
      <c r="B71" s="41">
        <v>1365</v>
      </c>
      <c r="C71" s="42">
        <f t="shared" si="6"/>
        <v>15.569161462898039</v>
      </c>
      <c r="D71" s="42">
        <f>_xlfn.FORECAST.LINEAR(C71,H39:H40,G39:G40)</f>
        <v>0.13887754683391765</v>
      </c>
      <c r="E71" s="42">
        <f>_xlfn.FORECAST.LINEAR(C71,I39:I40,G39:G40)</f>
        <v>2.6837823282756355</v>
      </c>
      <c r="F71" s="6">
        <f>_xlfn.FORECAST.LINEAR(C71,J39:J40,G39:G40)</f>
        <v>2.8514853077527018</v>
      </c>
      <c r="G71" s="44">
        <f t="shared" si="7"/>
        <v>57.911937029743662</v>
      </c>
      <c r="H71" s="44">
        <f>$E$17*E71</f>
        <v>1040.3293204565011</v>
      </c>
      <c r="I71" s="41">
        <f t="shared" si="9"/>
        <v>2.3783407670051022</v>
      </c>
      <c r="J71" s="45">
        <f>1736.1*I71^5-14109.5*I71^4+44376*I71^3-66786*I71^2+46882*I71-11229</f>
        <v>156.2827093093656</v>
      </c>
      <c r="K71" s="45"/>
      <c r="L71" s="45"/>
    </row>
    <row r="72" spans="1:12" x14ac:dyDescent="0.25">
      <c r="A72" s="43"/>
      <c r="B72" s="44"/>
      <c r="C72" s="44"/>
      <c r="D72" s="44"/>
      <c r="E72" s="44"/>
      <c r="F72" s="44"/>
      <c r="G72" s="44"/>
      <c r="H72" s="44"/>
      <c r="I72" s="41"/>
      <c r="J72" s="45"/>
      <c r="K72" s="45"/>
      <c r="L72" s="45"/>
    </row>
    <row r="73" spans="1:12" x14ac:dyDescent="0.25">
      <c r="A73" s="43"/>
      <c r="B73" s="44"/>
      <c r="C73" s="44"/>
      <c r="D73" s="44"/>
      <c r="E73" s="44"/>
      <c r="F73" s="44"/>
      <c r="G73" s="44"/>
      <c r="H73" s="44"/>
      <c r="I73" s="41"/>
      <c r="J73" s="41"/>
      <c r="K73" s="41"/>
      <c r="L73" s="41"/>
    </row>
    <row r="74" spans="1:12" x14ac:dyDescent="0.25">
      <c r="A74" s="46"/>
      <c r="B74" s="47"/>
      <c r="C74" s="47"/>
      <c r="D74" s="47"/>
      <c r="E74" s="47"/>
      <c r="F74" s="47"/>
      <c r="G74" s="47"/>
      <c r="H74" s="47"/>
      <c r="I74" s="41"/>
      <c r="J74" s="41"/>
      <c r="K74" s="41"/>
      <c r="L74" s="41"/>
    </row>
    <row r="75" spans="1:12" x14ac:dyDescent="0.25">
      <c r="A75" s="46"/>
      <c r="B75" s="47"/>
      <c r="C75" s="47"/>
      <c r="D75" s="47"/>
      <c r="E75" s="47"/>
      <c r="F75" s="47"/>
      <c r="G75" s="47"/>
      <c r="H75" s="47"/>
      <c r="I75" s="41"/>
      <c r="J75" s="41"/>
      <c r="K75" s="41"/>
      <c r="L75" s="41"/>
    </row>
    <row r="76" spans="1:12" x14ac:dyDescent="0.25">
      <c r="A76" s="46"/>
      <c r="B76" s="47"/>
      <c r="C76" s="47"/>
      <c r="D76" s="47"/>
      <c r="E76" s="47"/>
      <c r="F76" s="47"/>
      <c r="G76" s="47"/>
      <c r="H76" s="47"/>
      <c r="I76" s="41"/>
      <c r="J76" s="41"/>
      <c r="K76" s="41"/>
      <c r="L76" s="41"/>
    </row>
    <row r="77" spans="1:12" x14ac:dyDescent="0.25">
      <c r="A77" s="46"/>
      <c r="B77" s="47"/>
      <c r="C77" s="47"/>
      <c r="D77" s="47"/>
      <c r="E77" s="47"/>
      <c r="F77" s="47"/>
      <c r="G77" s="47"/>
      <c r="H77" s="47"/>
      <c r="I77" s="41"/>
      <c r="J77" s="41"/>
      <c r="K77" s="41"/>
      <c r="L77" s="41"/>
    </row>
    <row r="78" spans="1:12" x14ac:dyDescent="0.25">
      <c r="A78" s="46"/>
      <c r="B78" s="47"/>
      <c r="C78" s="47"/>
      <c r="D78" s="47"/>
      <c r="E78" s="47"/>
      <c r="F78" s="47"/>
      <c r="G78" s="47"/>
      <c r="H78" s="47"/>
      <c r="I78" s="41"/>
      <c r="J78" s="41"/>
      <c r="K78" s="41"/>
      <c r="L78" s="41"/>
    </row>
    <row r="79" spans="1:12" x14ac:dyDescent="0.25">
      <c r="A79" s="46"/>
      <c r="B79" s="47"/>
      <c r="C79" s="47"/>
      <c r="D79" s="47"/>
      <c r="E79" s="47"/>
      <c r="F79" s="47"/>
      <c r="G79" s="47"/>
      <c r="H79" s="47"/>
      <c r="I79" s="41"/>
      <c r="J79" s="41"/>
      <c r="K79" s="41"/>
      <c r="L79" s="41"/>
    </row>
    <row r="80" spans="1:12" x14ac:dyDescent="0.25">
      <c r="A80" s="46"/>
      <c r="B80" s="47"/>
      <c r="C80" s="47"/>
      <c r="D80" s="47"/>
      <c r="E80" s="47"/>
      <c r="F80" s="47"/>
      <c r="G80" s="47"/>
      <c r="H80" s="47"/>
      <c r="I80" s="41"/>
      <c r="J80" s="41"/>
      <c r="K80" s="41"/>
      <c r="L80" s="41"/>
    </row>
    <row r="81" spans="1:12" x14ac:dyDescent="0.25">
      <c r="A81" s="46"/>
      <c r="B81" s="47"/>
      <c r="C81" s="47"/>
      <c r="D81" s="47"/>
      <c r="E81" s="47"/>
      <c r="F81" s="47"/>
      <c r="G81" s="47"/>
      <c r="H81" s="47"/>
      <c r="I81" s="41"/>
      <c r="J81" s="41"/>
      <c r="K81" s="41"/>
      <c r="L81" s="41"/>
    </row>
    <row r="82" spans="1:12" x14ac:dyDescent="0.25">
      <c r="A82" s="46"/>
      <c r="B82" s="47"/>
      <c r="C82" s="47"/>
      <c r="D82" s="47"/>
      <c r="E82" s="47"/>
      <c r="F82" s="47"/>
      <c r="G82" s="47"/>
      <c r="H82" s="47"/>
      <c r="I82" s="41"/>
      <c r="J82" s="41"/>
      <c r="K82" s="41"/>
      <c r="L82" s="41"/>
    </row>
    <row r="83" spans="1:12" x14ac:dyDescent="0.25">
      <c r="A83" s="46"/>
      <c r="B83" s="47"/>
      <c r="C83" s="47"/>
      <c r="D83" s="47"/>
      <c r="E83" s="47"/>
      <c r="F83" s="47"/>
      <c r="G83" s="47"/>
      <c r="H83" s="47"/>
      <c r="I83" s="41"/>
      <c r="J83" s="41"/>
      <c r="K83" s="41"/>
      <c r="L83" s="41"/>
    </row>
    <row r="84" spans="1:12" x14ac:dyDescent="0.25">
      <c r="A84" s="46"/>
      <c r="B84" s="47"/>
      <c r="C84" s="47"/>
      <c r="D84" s="47"/>
      <c r="E84" s="47"/>
      <c r="F84" s="47"/>
      <c r="G84" s="47"/>
      <c r="H84" s="47"/>
      <c r="I84" s="41"/>
      <c r="J84" s="41"/>
      <c r="K84" s="41"/>
      <c r="L84" s="41"/>
    </row>
    <row r="85" spans="1:12" x14ac:dyDescent="0.25">
      <c r="A85" s="46"/>
      <c r="B85" s="47"/>
      <c r="C85" s="47"/>
      <c r="D85" s="47"/>
      <c r="E85" s="47"/>
      <c r="F85" s="47"/>
      <c r="G85" s="47"/>
      <c r="H85" s="47"/>
      <c r="I85" s="41"/>
      <c r="J85" s="41"/>
      <c r="K85" s="41"/>
      <c r="L85" s="41"/>
    </row>
    <row r="86" spans="1:12" x14ac:dyDescent="0.25">
      <c r="A86" s="46"/>
      <c r="B86" s="47"/>
      <c r="C86" s="47"/>
      <c r="D86" s="47"/>
      <c r="E86" s="47"/>
      <c r="F86" s="47"/>
      <c r="G86" s="47"/>
      <c r="H86" s="47"/>
      <c r="I86" s="41"/>
      <c r="J86" s="41"/>
      <c r="K86" s="41"/>
      <c r="L86" s="41"/>
    </row>
    <row r="87" spans="1:12" x14ac:dyDescent="0.25">
      <c r="A87" s="46"/>
      <c r="B87" s="47"/>
      <c r="C87" s="47"/>
      <c r="D87" s="47"/>
      <c r="E87" s="47"/>
      <c r="F87" s="47"/>
      <c r="G87" s="47"/>
      <c r="H87" s="47"/>
      <c r="I87" s="41"/>
      <c r="J87" s="41"/>
      <c r="K87" s="41"/>
      <c r="L87" s="41"/>
    </row>
    <row r="88" spans="1:12" x14ac:dyDescent="0.25">
      <c r="A88" s="46"/>
      <c r="B88" s="47"/>
      <c r="C88" s="47"/>
      <c r="D88" s="47"/>
      <c r="E88" s="47"/>
      <c r="F88" s="47"/>
      <c r="G88" s="47"/>
      <c r="H88" s="47"/>
      <c r="I88" s="41"/>
      <c r="J88" s="41"/>
      <c r="K88" s="41"/>
      <c r="L88" s="41"/>
    </row>
    <row r="89" spans="1:12" x14ac:dyDescent="0.25">
      <c r="A89" s="46"/>
      <c r="B89" s="47"/>
      <c r="C89" s="47"/>
      <c r="D89" s="47"/>
      <c r="E89" s="47"/>
      <c r="F89" s="47"/>
      <c r="G89" s="47"/>
      <c r="H89" s="47"/>
      <c r="I89" s="41"/>
      <c r="J89" s="41"/>
      <c r="K89" s="41"/>
      <c r="L89" s="41"/>
    </row>
    <row r="90" spans="1:12" x14ac:dyDescent="0.25">
      <c r="A90" s="46"/>
      <c r="B90" s="47"/>
      <c r="C90" s="47"/>
      <c r="D90" s="47"/>
      <c r="E90" s="47"/>
      <c r="F90" s="47"/>
      <c r="G90" s="47"/>
      <c r="H90" s="47"/>
      <c r="I90" s="41"/>
      <c r="J90" s="41"/>
      <c r="K90" s="41"/>
      <c r="L90" s="41"/>
    </row>
    <row r="91" spans="1:12" x14ac:dyDescent="0.25">
      <c r="A91" s="46"/>
      <c r="B91" s="47"/>
      <c r="C91" s="47"/>
      <c r="D91" s="47"/>
      <c r="E91" s="47"/>
      <c r="F91" s="47"/>
      <c r="G91" s="47"/>
      <c r="H91" s="47"/>
      <c r="I91" s="41"/>
      <c r="J91" s="41"/>
      <c r="K91" s="41"/>
      <c r="L91" s="41"/>
    </row>
    <row r="92" spans="1:12" x14ac:dyDescent="0.25">
      <c r="A92" s="46"/>
      <c r="B92" s="47"/>
      <c r="C92" s="47"/>
      <c r="D92" s="47"/>
      <c r="E92" s="47"/>
      <c r="F92" s="47"/>
      <c r="G92" s="47"/>
      <c r="H92" s="47"/>
      <c r="I92" s="41"/>
      <c r="J92" s="41"/>
      <c r="K92" s="41"/>
      <c r="L92" s="41"/>
    </row>
    <row r="93" spans="1:12" x14ac:dyDescent="0.25">
      <c r="A93" s="46"/>
      <c r="B93" s="47"/>
      <c r="C93" s="47"/>
      <c r="D93" s="47"/>
      <c r="E93" s="47"/>
      <c r="F93" s="47"/>
      <c r="G93" s="47"/>
      <c r="H93" s="47"/>
      <c r="I93" s="41"/>
      <c r="J93" s="41"/>
      <c r="K93" s="41"/>
      <c r="L93" s="41"/>
    </row>
    <row r="94" spans="1:12" x14ac:dyDescent="0.25">
      <c r="A94" s="46"/>
      <c r="B94" s="47"/>
      <c r="C94" s="47"/>
      <c r="D94" s="47"/>
      <c r="E94" s="47"/>
      <c r="F94" s="47"/>
      <c r="G94" s="47"/>
      <c r="H94" s="47"/>
      <c r="I94" s="41"/>
      <c r="J94" s="41"/>
      <c r="K94" s="41"/>
      <c r="L94" s="41"/>
    </row>
    <row r="95" spans="1:12" x14ac:dyDescent="0.25">
      <c r="A95" s="46"/>
      <c r="B95" s="47"/>
      <c r="C95" s="47"/>
      <c r="D95" s="47"/>
      <c r="E95" s="47"/>
      <c r="F95" s="47"/>
      <c r="G95" s="47"/>
      <c r="H95" s="47"/>
      <c r="I95" s="41"/>
      <c r="J95" s="41"/>
      <c r="K95" s="41"/>
      <c r="L95" s="41"/>
    </row>
    <row r="96" spans="1:12" x14ac:dyDescent="0.25">
      <c r="A96" s="46"/>
      <c r="B96" s="47"/>
      <c r="C96" s="47"/>
      <c r="D96" s="47"/>
      <c r="E96" s="47"/>
      <c r="F96" s="47"/>
      <c r="G96" s="47"/>
      <c r="H96" s="47"/>
      <c r="I96" s="41"/>
      <c r="J96" s="41"/>
      <c r="K96" s="41"/>
      <c r="L96" s="41"/>
    </row>
  </sheetData>
  <mergeCells count="53">
    <mergeCell ref="A22:D22"/>
    <mergeCell ref="E22:F22"/>
    <mergeCell ref="E17:F17"/>
    <mergeCell ref="A17:D17"/>
    <mergeCell ref="E19:F19"/>
    <mergeCell ref="A19:D19"/>
    <mergeCell ref="E20:F20"/>
    <mergeCell ref="A21:D21"/>
    <mergeCell ref="E21:F21"/>
    <mergeCell ref="A18:D18"/>
    <mergeCell ref="E18:F18"/>
    <mergeCell ref="A1:F1"/>
    <mergeCell ref="A41:F53"/>
    <mergeCell ref="A6:D6"/>
    <mergeCell ref="E6:F6"/>
    <mergeCell ref="A8:F8"/>
    <mergeCell ref="A2:D2"/>
    <mergeCell ref="A3:D3"/>
    <mergeCell ref="A4:D4"/>
    <mergeCell ref="A5:D5"/>
    <mergeCell ref="E2:F2"/>
    <mergeCell ref="E3:F3"/>
    <mergeCell ref="E4:F4"/>
    <mergeCell ref="E5:F5"/>
    <mergeCell ref="A7:D7"/>
    <mergeCell ref="E7:F7"/>
    <mergeCell ref="A20:D20"/>
    <mergeCell ref="E9:F9"/>
    <mergeCell ref="A9:D9"/>
    <mergeCell ref="A15:D15"/>
    <mergeCell ref="E15:F15"/>
    <mergeCell ref="A16:D16"/>
    <mergeCell ref="E16:F16"/>
    <mergeCell ref="A11:D11"/>
    <mergeCell ref="E11:F11"/>
    <mergeCell ref="A12:D12"/>
    <mergeCell ref="E12:F12"/>
    <mergeCell ref="K42:N42"/>
    <mergeCell ref="A54:H54"/>
    <mergeCell ref="K44:N44"/>
    <mergeCell ref="A26:F26"/>
    <mergeCell ref="G1:J2"/>
    <mergeCell ref="K1:N2"/>
    <mergeCell ref="A23:D23"/>
    <mergeCell ref="E23:F23"/>
    <mergeCell ref="A24:B24"/>
    <mergeCell ref="C24:D24"/>
    <mergeCell ref="E24:F24"/>
    <mergeCell ref="A25:B25"/>
    <mergeCell ref="C25:D25"/>
    <mergeCell ref="E25:F25"/>
    <mergeCell ref="E10:F10"/>
    <mergeCell ref="A10:D1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454D4-A2E6-427B-BEEC-6EC2E1D053C5}">
  <dimension ref="A1:AM181"/>
  <sheetViews>
    <sheetView workbookViewId="0">
      <selection activeCell="D37" sqref="D37"/>
    </sheetView>
  </sheetViews>
  <sheetFormatPr defaultRowHeight="15" x14ac:dyDescent="0.25"/>
  <cols>
    <col min="1" max="1" width="12.7109375" style="52" customWidth="1"/>
    <col min="2" max="2" width="12.7109375" style="6" customWidth="1"/>
    <col min="3" max="3" width="12.7109375" style="52" customWidth="1"/>
    <col min="4" max="5" width="12.7109375" style="6" customWidth="1"/>
    <col min="6" max="6" width="9.140625" style="41"/>
    <col min="25" max="25" width="9.28515625" bestFit="1" customWidth="1"/>
    <col min="26" max="32" width="9.5703125" bestFit="1" customWidth="1"/>
    <col min="39" max="39" width="11.85546875" bestFit="1" customWidth="1"/>
  </cols>
  <sheetData>
    <row r="1" spans="1:39" x14ac:dyDescent="0.25">
      <c r="A1" s="53" t="s">
        <v>24</v>
      </c>
      <c r="B1" s="54" t="s">
        <v>71</v>
      </c>
      <c r="C1" s="53" t="s">
        <v>27</v>
      </c>
      <c r="D1" s="54" t="s">
        <v>83</v>
      </c>
      <c r="E1" s="55" t="s">
        <v>28</v>
      </c>
      <c r="F1" s="54" t="s">
        <v>84</v>
      </c>
      <c r="P1" s="58" t="s">
        <v>24</v>
      </c>
      <c r="Q1" s="58" t="s">
        <v>83</v>
      </c>
      <c r="R1" s="58" t="s">
        <v>83</v>
      </c>
      <c r="S1" s="58" t="s">
        <v>83</v>
      </c>
      <c r="T1" s="58" t="s">
        <v>83</v>
      </c>
      <c r="U1" s="58" t="s">
        <v>83</v>
      </c>
      <c r="V1" s="58" t="s">
        <v>83</v>
      </c>
      <c r="W1" s="58" t="s">
        <v>83</v>
      </c>
      <c r="X1" s="41"/>
      <c r="Y1" s="58" t="s">
        <v>24</v>
      </c>
      <c r="Z1" s="58" t="s">
        <v>28</v>
      </c>
      <c r="AA1" s="58" t="s">
        <v>28</v>
      </c>
      <c r="AB1" s="58" t="s">
        <v>28</v>
      </c>
      <c r="AC1" s="58" t="s">
        <v>28</v>
      </c>
      <c r="AD1" s="58" t="s">
        <v>28</v>
      </c>
      <c r="AE1" s="58" t="s">
        <v>28</v>
      </c>
      <c r="AF1" s="58" t="s">
        <v>28</v>
      </c>
      <c r="AI1" s="58" t="s">
        <v>24</v>
      </c>
      <c r="AK1" s="58" t="s">
        <v>83</v>
      </c>
      <c r="AM1" s="58" t="s">
        <v>28</v>
      </c>
    </row>
    <row r="2" spans="1:39" x14ac:dyDescent="0.25">
      <c r="A2" s="62">
        <v>0</v>
      </c>
      <c r="B2" s="62">
        <v>0</v>
      </c>
      <c r="C2">
        <v>0</v>
      </c>
      <c r="D2" s="62">
        <f>(C2*F2)/(9.955/1000)</f>
        <v>0</v>
      </c>
      <c r="E2" s="63">
        <f>((60*C2)/(PI()*(19.91/1000)))*F2</f>
        <v>0</v>
      </c>
      <c r="F2" s="62">
        <f t="shared" ref="F2:F39" si="0">TAN(B2*PI()/180)</f>
        <v>0</v>
      </c>
      <c r="P2" s="59">
        <v>0</v>
      </c>
      <c r="Q2" s="59">
        <v>0</v>
      </c>
      <c r="R2" s="59">
        <v>0</v>
      </c>
      <c r="S2" s="59">
        <v>0</v>
      </c>
      <c r="T2" s="59">
        <v>0</v>
      </c>
      <c r="U2" s="59">
        <v>0</v>
      </c>
      <c r="V2" s="59">
        <v>0</v>
      </c>
      <c r="W2" s="59">
        <v>0</v>
      </c>
      <c r="X2" s="41"/>
      <c r="Y2" s="59">
        <v>0</v>
      </c>
      <c r="Z2" s="59">
        <v>0</v>
      </c>
      <c r="AA2" s="59">
        <v>0</v>
      </c>
      <c r="AB2" s="59">
        <v>0</v>
      </c>
      <c r="AC2" s="59">
        <v>0</v>
      </c>
      <c r="AD2" s="59">
        <v>0</v>
      </c>
      <c r="AE2" s="59">
        <v>0</v>
      </c>
      <c r="AF2" s="59">
        <v>0</v>
      </c>
      <c r="AI2" s="59">
        <v>0</v>
      </c>
      <c r="AK2" s="59">
        <v>0</v>
      </c>
      <c r="AM2" s="59">
        <v>0</v>
      </c>
    </row>
    <row r="3" spans="1:39" x14ac:dyDescent="0.25">
      <c r="A3" s="62">
        <v>21.918328794599052</v>
      </c>
      <c r="B3" s="62">
        <v>0.43968688853541049</v>
      </c>
      <c r="C3">
        <v>145.36331469990984</v>
      </c>
      <c r="D3" s="62">
        <f t="shared" ref="D3:D39" si="1">(C3*F3)/(9.955/1000)</f>
        <v>112.05802433517852</v>
      </c>
      <c r="E3" s="63">
        <f t="shared" ref="E3:E39" si="2">((60*C3)/(PI()*(19.91/1000)))*F3</f>
        <v>1070.0753091633335</v>
      </c>
      <c r="F3" s="62">
        <f t="shared" si="0"/>
        <v>7.6741345267176547E-3</v>
      </c>
      <c r="P3" s="59">
        <v>21.918328794599052</v>
      </c>
      <c r="Q3" s="59">
        <v>1771.183924355063</v>
      </c>
      <c r="R3" s="59">
        <v>769.61559842969518</v>
      </c>
      <c r="S3" s="59">
        <v>334.41369989961601</v>
      </c>
      <c r="T3" s="59">
        <v>145.30958430251488</v>
      </c>
      <c r="U3" s="59">
        <v>128.23181527950715</v>
      </c>
      <c r="V3" s="59">
        <v>63.139982890975944</v>
      </c>
      <c r="W3" s="59">
        <v>27.435612445033588</v>
      </c>
      <c r="X3" s="41"/>
      <c r="Y3" s="59">
        <v>21.918328794599052</v>
      </c>
      <c r="Z3" s="59">
        <v>16913.560601160596</v>
      </c>
      <c r="AA3" s="59">
        <v>7349.2876062427877</v>
      </c>
      <c r="AB3" s="59">
        <v>3193.415602600413</v>
      </c>
      <c r="AC3" s="59">
        <v>1387.6043172224233</v>
      </c>
      <c r="AD3" s="59">
        <v>1224.5236358028237</v>
      </c>
      <c r="AE3" s="59">
        <v>602.94242303019121</v>
      </c>
      <c r="AF3" s="59">
        <v>261.99080024283694</v>
      </c>
      <c r="AI3" s="59">
        <v>21.918328794599052</v>
      </c>
      <c r="AK3" s="59">
        <v>128.23181527950715</v>
      </c>
      <c r="AM3" s="59">
        <v>1224.5236358028237</v>
      </c>
    </row>
    <row r="4" spans="1:39" x14ac:dyDescent="0.25">
      <c r="A4" s="62">
        <v>43.836657589198104</v>
      </c>
      <c r="B4" s="62">
        <v>0.68042540533713425</v>
      </c>
      <c r="C4">
        <v>241.88455566064997</v>
      </c>
      <c r="D4" s="62">
        <f t="shared" si="1"/>
        <v>288.56601397585479</v>
      </c>
      <c r="E4" s="63">
        <f t="shared" si="2"/>
        <v>2755.6024519549342</v>
      </c>
      <c r="F4" s="62">
        <f t="shared" si="0"/>
        <v>1.1876221949283238E-2</v>
      </c>
      <c r="P4" s="59">
        <v>43.836657589198104</v>
      </c>
      <c r="Q4" s="59">
        <v>2947.250050126825</v>
      </c>
      <c r="R4" s="59">
        <v>1471.0694700353597</v>
      </c>
      <c r="S4" s="59">
        <v>734.25917342065759</v>
      </c>
      <c r="T4" s="59">
        <v>366.49291194890168</v>
      </c>
      <c r="U4" s="59">
        <v>330.21592179257237</v>
      </c>
      <c r="V4" s="59">
        <v>182.92867065323719</v>
      </c>
      <c r="W4" s="59">
        <v>91.305718217071799</v>
      </c>
      <c r="X4" s="41"/>
      <c r="Y4" s="59">
        <v>43.836657589198104</v>
      </c>
      <c r="Z4" s="59">
        <v>28144.164840331232</v>
      </c>
      <c r="AA4" s="59">
        <v>14047.678667262137</v>
      </c>
      <c r="AB4" s="59">
        <v>7011.6586176280116</v>
      </c>
      <c r="AC4" s="59">
        <v>3499.7495126886274</v>
      </c>
      <c r="AD4" s="59">
        <v>3153.3297744560768</v>
      </c>
      <c r="AE4" s="59">
        <v>1746.8401300615219</v>
      </c>
      <c r="AF4" s="59">
        <v>871.90538320816154</v>
      </c>
      <c r="AI4" s="59">
        <v>43.836657589198104</v>
      </c>
      <c r="AK4" s="59">
        <v>330.21592179257237</v>
      </c>
      <c r="AM4" s="59">
        <v>3153.3297744560768</v>
      </c>
    </row>
    <row r="5" spans="1:39" x14ac:dyDescent="0.25">
      <c r="A5" s="62">
        <v>65.75498638379716</v>
      </c>
      <c r="B5" s="62">
        <v>0.87842442260268572</v>
      </c>
      <c r="C5">
        <v>320.96219885740089</v>
      </c>
      <c r="D5" s="62">
        <f t="shared" si="1"/>
        <v>494.34303638516485</v>
      </c>
      <c r="E5" s="63">
        <f t="shared" si="2"/>
        <v>4720.6282694253396</v>
      </c>
      <c r="F5" s="62">
        <f t="shared" si="0"/>
        <v>1.5332599741444105E-2</v>
      </c>
      <c r="P5" s="59">
        <v>65.75498638379716</v>
      </c>
      <c r="Q5" s="59">
        <v>3910.7741049759793</v>
      </c>
      <c r="R5" s="59">
        <v>2116.884589364679</v>
      </c>
      <c r="S5" s="59">
        <v>1145.8601914612993</v>
      </c>
      <c r="T5" s="59">
        <v>620.24901356090527</v>
      </c>
      <c r="U5" s="59">
        <v>565.69357975511662</v>
      </c>
      <c r="V5" s="59">
        <v>335.73802606115726</v>
      </c>
      <c r="W5" s="59">
        <v>181.73349683590251</v>
      </c>
      <c r="X5" s="41"/>
      <c r="Y5" s="59">
        <v>65.75498638379716</v>
      </c>
      <c r="Z5" s="59">
        <v>37345.14180736259</v>
      </c>
      <c r="AA5" s="59">
        <v>20214.758781146742</v>
      </c>
      <c r="AB5" s="59">
        <v>10942.158813797485</v>
      </c>
      <c r="AC5" s="59">
        <v>5922.9417873654056</v>
      </c>
      <c r="AD5" s="59">
        <v>5401.9757696025681</v>
      </c>
      <c r="AE5" s="59">
        <v>3206.0619858929253</v>
      </c>
      <c r="AF5" s="59">
        <v>1735.4270608085524</v>
      </c>
      <c r="AI5" s="59">
        <v>65.75498638379716</v>
      </c>
      <c r="AK5" s="59">
        <v>565.69357975511662</v>
      </c>
      <c r="AM5" s="59">
        <v>5401.9757696025681</v>
      </c>
    </row>
    <row r="6" spans="1:39" x14ac:dyDescent="0.25">
      <c r="A6" s="62">
        <v>87.673315178396209</v>
      </c>
      <c r="B6" s="62">
        <v>1.0529334947421856</v>
      </c>
      <c r="C6">
        <v>387.63550586642623</v>
      </c>
      <c r="D6" s="62">
        <f t="shared" si="1"/>
        <v>715.66452172291167</v>
      </c>
      <c r="E6" s="63">
        <f t="shared" si="2"/>
        <v>6834.0927736619096</v>
      </c>
      <c r="F6" s="62">
        <f t="shared" si="0"/>
        <v>1.8379225344250502E-2</v>
      </c>
      <c r="P6" s="59">
        <v>87.673315178396209</v>
      </c>
      <c r="Q6" s="59">
        <v>4723.1571316135014</v>
      </c>
      <c r="R6" s="59">
        <v>2708.0369876858608</v>
      </c>
      <c r="S6" s="59">
        <v>1552.6615190482757</v>
      </c>
      <c r="T6" s="59">
        <v>890.22336241920971</v>
      </c>
      <c r="U6" s="59">
        <v>818.95929627646876</v>
      </c>
      <c r="V6" s="59">
        <v>510.4123630775216</v>
      </c>
      <c r="W6" s="59">
        <v>292.64653274702493</v>
      </c>
      <c r="X6" s="41"/>
      <c r="Y6" s="59">
        <v>87.673315178396209</v>
      </c>
      <c r="Z6" s="59">
        <v>45102.828269761587</v>
      </c>
      <c r="AA6" s="59">
        <v>25859.848359953452</v>
      </c>
      <c r="AB6" s="59">
        <v>14826.825342306245</v>
      </c>
      <c r="AC6" s="59">
        <v>8501.0069150943018</v>
      </c>
      <c r="AD6" s="59">
        <v>7820.4852116076017</v>
      </c>
      <c r="AE6" s="59">
        <v>4874.0790359401662</v>
      </c>
      <c r="AF6" s="59">
        <v>2794.5685359235945</v>
      </c>
      <c r="AI6" s="59">
        <v>87.673315178396209</v>
      </c>
      <c r="AK6" s="59">
        <v>818.95929627646876</v>
      </c>
      <c r="AM6" s="59">
        <v>7820.4852116076017</v>
      </c>
    </row>
    <row r="7" spans="1:39" x14ac:dyDescent="0.25">
      <c r="A7" s="62">
        <v>109.59164397299526</v>
      </c>
      <c r="B7" s="62">
        <v>1.2118207322255585</v>
      </c>
      <c r="C7">
        <v>443.84265421705805</v>
      </c>
      <c r="D7" s="62">
        <f t="shared" si="1"/>
        <v>943.1228844705837</v>
      </c>
      <c r="E7" s="63">
        <f t="shared" si="2"/>
        <v>9006.1601403947952</v>
      </c>
      <c r="F7" s="62">
        <f t="shared" si="0"/>
        <v>2.1153416026376638E-2</v>
      </c>
      <c r="P7" s="59">
        <v>109.59164397299526</v>
      </c>
      <c r="Q7" s="59">
        <v>5408.0149156974594</v>
      </c>
      <c r="R7" s="59">
        <v>3242.2170189141107</v>
      </c>
      <c r="S7" s="59">
        <v>1943.7762952953321</v>
      </c>
      <c r="T7" s="59">
        <v>1165.3341722996277</v>
      </c>
      <c r="U7" s="59">
        <v>1079.247650713234</v>
      </c>
      <c r="V7" s="59">
        <v>698.64198694887796</v>
      </c>
      <c r="W7" s="59">
        <v>418.85034999417945</v>
      </c>
      <c r="X7" s="41"/>
      <c r="Y7" s="59">
        <v>109.59164397299526</v>
      </c>
      <c r="Z7" s="59">
        <v>51642.738368877013</v>
      </c>
      <c r="AA7" s="59">
        <v>30960.891908210986</v>
      </c>
      <c r="AB7" s="59">
        <v>18561.696339666221</v>
      </c>
      <c r="AC7" s="59">
        <v>11128.121632523291</v>
      </c>
      <c r="AD7" s="59">
        <v>10306.055905879588</v>
      </c>
      <c r="AE7" s="59">
        <v>6671.5395404674409</v>
      </c>
      <c r="AF7" s="59">
        <v>3999.7262170406443</v>
      </c>
      <c r="AI7" s="59">
        <v>109.59164397299526</v>
      </c>
      <c r="AK7" s="59">
        <v>1079.247650713234</v>
      </c>
      <c r="AM7" s="59">
        <v>10306.055905879588</v>
      </c>
    </row>
    <row r="8" spans="1:39" x14ac:dyDescent="0.25">
      <c r="A8" s="62">
        <v>131.50997276759432</v>
      </c>
      <c r="B8" s="62">
        <v>1.3592703434051379</v>
      </c>
      <c r="C8">
        <v>488.42073739169706</v>
      </c>
      <c r="D8" s="62">
        <f t="shared" si="1"/>
        <v>1164.1730098647679</v>
      </c>
      <c r="E8" s="63">
        <f t="shared" si="2"/>
        <v>11117.033348048857</v>
      </c>
      <c r="F8" s="62">
        <f t="shared" si="0"/>
        <v>2.3728194619855994E-2</v>
      </c>
      <c r="P8" s="59">
        <v>131.50997276759432</v>
      </c>
      <c r="Q8" s="59">
        <v>5951.1779858330119</v>
      </c>
      <c r="R8" s="59">
        <v>3700.3549823157532</v>
      </c>
      <c r="S8" s="59">
        <v>2300.8263284588029</v>
      </c>
      <c r="T8" s="59">
        <v>1430.6199861982561</v>
      </c>
      <c r="U8" s="59">
        <v>1332.2028408054109</v>
      </c>
      <c r="V8" s="59">
        <v>889.53847563142824</v>
      </c>
      <c r="W8" s="59">
        <v>553.10194689187711</v>
      </c>
      <c r="X8" s="41"/>
      <c r="Y8" s="59">
        <v>131.50997276759432</v>
      </c>
      <c r="Z8" s="59">
        <v>56829.5636198996</v>
      </c>
      <c r="AA8" s="59">
        <v>35335.787197816506</v>
      </c>
      <c r="AB8" s="59">
        <v>21971.273002211718</v>
      </c>
      <c r="AC8" s="59">
        <v>13661.414549370693</v>
      </c>
      <c r="AD8" s="59">
        <v>12721.600038914788</v>
      </c>
      <c r="AE8" s="59">
        <v>8494.4667280302765</v>
      </c>
      <c r="AF8" s="59">
        <v>5281.7345328955935</v>
      </c>
      <c r="AI8" s="59">
        <v>131.50997276759432</v>
      </c>
      <c r="AK8" s="59">
        <v>1332.2028408054109</v>
      </c>
      <c r="AM8" s="59">
        <v>12721.600038914788</v>
      </c>
    </row>
    <row r="9" spans="1:39" x14ac:dyDescent="0.25">
      <c r="A9" s="62">
        <v>153.42830156219335</v>
      </c>
      <c r="B9" s="62">
        <v>1.497838038154824</v>
      </c>
      <c r="C9">
        <v>531.83591404873687</v>
      </c>
      <c r="D9" s="62">
        <f t="shared" si="1"/>
        <v>1396.9394113639248</v>
      </c>
      <c r="E9" s="63">
        <f t="shared" si="2"/>
        <v>13339.788751107075</v>
      </c>
      <c r="F9" s="62">
        <f t="shared" si="0"/>
        <v>2.6148162380123682E-2</v>
      </c>
      <c r="P9" s="59">
        <v>153.42830156219335</v>
      </c>
      <c r="Q9" s="59">
        <v>6480.1715845737253</v>
      </c>
      <c r="R9" s="59">
        <v>4155.4332736333508</v>
      </c>
      <c r="S9" s="59">
        <v>2664.6864926733388</v>
      </c>
      <c r="T9" s="59">
        <v>1708.7397719244996</v>
      </c>
      <c r="U9" s="59">
        <v>1598.5653648406071</v>
      </c>
      <c r="V9" s="59">
        <v>1095.7355081675385</v>
      </c>
      <c r="W9" s="59">
        <v>702.644325125607</v>
      </c>
      <c r="X9" s="41"/>
      <c r="Y9" s="59">
        <v>153.42830156219335</v>
      </c>
      <c r="Z9" s="59">
        <v>61881.080386112902</v>
      </c>
      <c r="AA9" s="59">
        <v>39681.464771237057</v>
      </c>
      <c r="AB9" s="59">
        <v>25445.881625950049</v>
      </c>
      <c r="AC9" s="59">
        <v>16317.262869570119</v>
      </c>
      <c r="AD9" s="59">
        <v>15265.174780192903</v>
      </c>
      <c r="AE9" s="59">
        <v>10463.503346770416</v>
      </c>
      <c r="AF9" s="59">
        <v>6709.7590547525506</v>
      </c>
      <c r="AI9" s="59">
        <v>153.42830156219335</v>
      </c>
      <c r="AK9" s="59">
        <v>1598.5653648406071</v>
      </c>
      <c r="AM9" s="59">
        <v>15265.174780192903</v>
      </c>
    </row>
    <row r="10" spans="1:39" x14ac:dyDescent="0.25">
      <c r="A10" s="62">
        <v>175.34663035679242</v>
      </c>
      <c r="B10" s="62">
        <v>1.6292272207893621</v>
      </c>
      <c r="C10">
        <v>565.94783856498225</v>
      </c>
      <c r="D10" s="62">
        <f t="shared" si="1"/>
        <v>1617.0045469704073</v>
      </c>
      <c r="E10" s="63">
        <f t="shared" si="2"/>
        <v>15441.255999144671</v>
      </c>
      <c r="F10" s="62">
        <f t="shared" si="0"/>
        <v>2.8443045751189156E-2</v>
      </c>
      <c r="P10" s="59">
        <v>175.34663035679242</v>
      </c>
      <c r="Q10" s="59">
        <v>6895.8094121557124</v>
      </c>
      <c r="R10" s="59">
        <v>4541.6477442177766</v>
      </c>
      <c r="S10" s="59">
        <v>2991.1737694198127</v>
      </c>
      <c r="T10" s="59">
        <v>1970.0163955375444</v>
      </c>
      <c r="U10" s="59">
        <v>1850.3933975582172</v>
      </c>
      <c r="V10" s="59">
        <v>1297.4721289560921</v>
      </c>
      <c r="W10" s="59">
        <v>854.52787562131277</v>
      </c>
      <c r="X10" s="41"/>
      <c r="Y10" s="59">
        <v>175.34663035679242</v>
      </c>
      <c r="Z10" s="59">
        <v>65850.129273851911</v>
      </c>
      <c r="AA10" s="59">
        <v>43369.5412964649</v>
      </c>
      <c r="AB10" s="59">
        <v>28563.605462998821</v>
      </c>
      <c r="AC10" s="59">
        <v>18812.270839312718</v>
      </c>
      <c r="AD10" s="59">
        <v>17669.955353159814</v>
      </c>
      <c r="AE10" s="59">
        <v>12389.946170839628</v>
      </c>
      <c r="AF10" s="59">
        <v>8160.140124896895</v>
      </c>
      <c r="AI10" s="59">
        <v>175.34663035679242</v>
      </c>
      <c r="AK10" s="59">
        <v>1850.3933975582172</v>
      </c>
      <c r="AM10" s="59">
        <v>17669.955353159814</v>
      </c>
    </row>
    <row r="11" spans="1:39" x14ac:dyDescent="0.25">
      <c r="A11" s="62">
        <v>219.18328794599051</v>
      </c>
      <c r="B11" s="62">
        <v>1.8749814402029912</v>
      </c>
      <c r="C11">
        <v>623.70552893907984</v>
      </c>
      <c r="D11" s="62">
        <f t="shared" si="1"/>
        <v>2051.0098101573599</v>
      </c>
      <c r="E11" s="63">
        <f t="shared" si="2"/>
        <v>19585.700976990818</v>
      </c>
      <c r="F11" s="62">
        <f t="shared" si="0"/>
        <v>3.2736286136259049E-2</v>
      </c>
      <c r="P11" s="59">
        <v>219.18328794599051</v>
      </c>
      <c r="Q11" s="59">
        <v>7599.5598247661246</v>
      </c>
      <c r="R11" s="59">
        <v>5233.5772350022517</v>
      </c>
      <c r="S11" s="59">
        <v>3604.1996255456475</v>
      </c>
      <c r="T11" s="59">
        <v>2482.0986406590764</v>
      </c>
      <c r="U11" s="59">
        <v>2347.0404076184486</v>
      </c>
      <c r="V11" s="59">
        <v>1709.3430725355392</v>
      </c>
      <c r="W11" s="59">
        <v>1177.1706779749079</v>
      </c>
      <c r="X11" s="41"/>
      <c r="Y11" s="59">
        <v>219.18328794599051</v>
      </c>
      <c r="Z11" s="59">
        <v>72570.450686046403</v>
      </c>
      <c r="AA11" s="59">
        <v>49976.981220229332</v>
      </c>
      <c r="AB11" s="59">
        <v>34417.571177732876</v>
      </c>
      <c r="AC11" s="59">
        <v>23702.296074153965</v>
      </c>
      <c r="AD11" s="59">
        <v>22412.584950533586</v>
      </c>
      <c r="AE11" s="59">
        <v>16323.023966035156</v>
      </c>
      <c r="AF11" s="59">
        <v>11241.151935752659</v>
      </c>
      <c r="AI11" s="59">
        <v>219.18328794599051</v>
      </c>
      <c r="AK11" s="59">
        <v>2347.0404076184486</v>
      </c>
      <c r="AM11" s="59">
        <v>22412.584950533586</v>
      </c>
    </row>
    <row r="12" spans="1:39" x14ac:dyDescent="0.25">
      <c r="A12" s="62">
        <v>263.01994553518864</v>
      </c>
      <c r="B12" s="62">
        <v>2.1030090168138513</v>
      </c>
      <c r="C12">
        <v>669.05888312545164</v>
      </c>
      <c r="D12" s="62">
        <f t="shared" si="1"/>
        <v>2467.9517796412238</v>
      </c>
      <c r="E12" s="63">
        <f t="shared" si="2"/>
        <v>23567.203502540448</v>
      </c>
      <c r="F12" s="62">
        <f t="shared" si="0"/>
        <v>3.6720923353650001E-2</v>
      </c>
      <c r="P12" s="59">
        <v>263.01994553518864</v>
      </c>
      <c r="Q12" s="59">
        <v>8152.1692091649029</v>
      </c>
      <c r="R12" s="59">
        <v>5822.6359060026907</v>
      </c>
      <c r="S12" s="59">
        <v>4158.7813039696193</v>
      </c>
      <c r="T12" s="59">
        <v>2970.3835536783145</v>
      </c>
      <c r="U12" s="59">
        <v>2824.1613093149494</v>
      </c>
      <c r="V12" s="59">
        <v>2121.5778881040856</v>
      </c>
      <c r="W12" s="59">
        <v>1515.3237465640955</v>
      </c>
      <c r="X12" s="41"/>
      <c r="Y12" s="59">
        <v>263.01994553518864</v>
      </c>
      <c r="Z12" s="59">
        <v>77847.481593608492</v>
      </c>
      <c r="AA12" s="59">
        <v>55602.077175881081</v>
      </c>
      <c r="AB12" s="59">
        <v>39713.43610589538</v>
      </c>
      <c r="AC12" s="59">
        <v>28365.073526806435</v>
      </c>
      <c r="AD12" s="59">
        <v>26968.753947981204</v>
      </c>
      <c r="AE12" s="59">
        <v>20259.576482773751</v>
      </c>
      <c r="AF12" s="59">
        <v>14470.275879012375</v>
      </c>
      <c r="AI12" s="59">
        <v>263.01994553518864</v>
      </c>
      <c r="AK12" s="59">
        <v>2824.1613093149494</v>
      </c>
      <c r="AM12" s="59">
        <v>26968.753947981204</v>
      </c>
    </row>
    <row r="13" spans="1:39" x14ac:dyDescent="0.25">
      <c r="A13" s="62">
        <v>306.85660312438671</v>
      </c>
      <c r="B13" s="62">
        <v>2.3172656249606023</v>
      </c>
      <c r="C13">
        <v>707.04716270036147</v>
      </c>
      <c r="D13" s="62">
        <f t="shared" si="1"/>
        <v>2874.068997649254</v>
      </c>
      <c r="E13" s="63">
        <f t="shared" si="2"/>
        <v>27445.337265782866</v>
      </c>
      <c r="F13" s="62">
        <f t="shared" si="0"/>
        <v>4.0465980744941468E-2</v>
      </c>
      <c r="P13" s="59">
        <v>306.85660312438671</v>
      </c>
      <c r="Q13" s="59">
        <v>8615.0386080630269</v>
      </c>
      <c r="R13" s="59">
        <v>6345.8972325641216</v>
      </c>
      <c r="S13" s="59">
        <v>4674.4319460826218</v>
      </c>
      <c r="T13" s="59">
        <v>3443.2190150247557</v>
      </c>
      <c r="U13" s="59">
        <v>3288.895079077517</v>
      </c>
      <c r="V13" s="59">
        <v>2536.2990246041968</v>
      </c>
      <c r="W13" s="59">
        <v>1868.2554650570073</v>
      </c>
      <c r="X13" s="41"/>
      <c r="Y13" s="59">
        <v>306.85660312438671</v>
      </c>
      <c r="Z13" s="59">
        <v>82267.558764045156</v>
      </c>
      <c r="AA13" s="59">
        <v>60598.854774945539</v>
      </c>
      <c r="AB13" s="59">
        <v>44637.537021943041</v>
      </c>
      <c r="AC13" s="59">
        <v>32880.319583351818</v>
      </c>
      <c r="AD13" s="59">
        <v>31406.634548747817</v>
      </c>
      <c r="AE13" s="59">
        <v>24219.871615494641</v>
      </c>
      <c r="AF13" s="59">
        <v>17840.525533336229</v>
      </c>
      <c r="AI13" s="59">
        <v>306.85660312438671</v>
      </c>
      <c r="AK13" s="59">
        <v>3288.895079077517</v>
      </c>
      <c r="AM13" s="59">
        <v>31406.634548747817</v>
      </c>
    </row>
    <row r="14" spans="1:39" x14ac:dyDescent="0.25">
      <c r="A14" s="62">
        <v>350.69326071358483</v>
      </c>
      <c r="B14" s="62">
        <v>2.5203878512163693</v>
      </c>
      <c r="C14">
        <v>739.99618069900771</v>
      </c>
      <c r="D14" s="62">
        <f t="shared" si="1"/>
        <v>3271.9993672144742</v>
      </c>
      <c r="E14" s="63">
        <f t="shared" si="2"/>
        <v>31245.292385144228</v>
      </c>
      <c r="F14" s="62">
        <f t="shared" si="0"/>
        <v>4.4017461914264942E-2</v>
      </c>
      <c r="P14" s="59">
        <v>350.69326071358483</v>
      </c>
      <c r="Q14" s="59">
        <v>9016.5069642501749</v>
      </c>
      <c r="R14" s="59">
        <v>6821.3843190937305</v>
      </c>
      <c r="S14" s="59">
        <v>5160.6774345399117</v>
      </c>
      <c r="T14" s="59">
        <v>3904.2795915811653</v>
      </c>
      <c r="U14" s="59">
        <v>3744.2603592252794</v>
      </c>
      <c r="V14" s="59">
        <v>2953.7593315200465</v>
      </c>
      <c r="W14" s="59">
        <v>2234.6489240562828</v>
      </c>
      <c r="X14" s="41"/>
      <c r="Y14" s="59">
        <v>350.69326071358483</v>
      </c>
      <c r="Z14" s="59">
        <v>86101.299166974874</v>
      </c>
      <c r="AA14" s="59">
        <v>65139.421986798588</v>
      </c>
      <c r="AB14" s="59">
        <v>49280.839404589686</v>
      </c>
      <c r="AC14" s="59">
        <v>37283.123772776926</v>
      </c>
      <c r="AD14" s="59">
        <v>35755.052663624338</v>
      </c>
      <c r="AE14" s="59">
        <v>28206.32389891367</v>
      </c>
      <c r="AF14" s="59">
        <v>21339.325340312567</v>
      </c>
      <c r="AI14" s="59">
        <v>350.69326071358483</v>
      </c>
      <c r="AK14" s="59">
        <v>3744.2603592252794</v>
      </c>
      <c r="AM14" s="59">
        <v>35755.052663624338</v>
      </c>
    </row>
    <row r="15" spans="1:39" x14ac:dyDescent="0.25">
      <c r="A15" s="62">
        <v>394.52991830278296</v>
      </c>
      <c r="B15" s="62">
        <v>2.7142426741654737</v>
      </c>
      <c r="C15">
        <v>767.90593712139037</v>
      </c>
      <c r="D15" s="62">
        <f t="shared" si="1"/>
        <v>3656.9401047382084</v>
      </c>
      <c r="E15" s="63">
        <f t="shared" si="2"/>
        <v>34921.205655604761</v>
      </c>
      <c r="F15" s="62">
        <f t="shared" si="0"/>
        <v>4.7407940195302846E-2</v>
      </c>
      <c r="P15" s="59">
        <v>394.52991830278296</v>
      </c>
      <c r="Q15" s="59">
        <v>9356.5742777263476</v>
      </c>
      <c r="R15" s="59">
        <v>7247.388961087885</v>
      </c>
      <c r="S15" s="59">
        <v>5613.6621368287897</v>
      </c>
      <c r="T15" s="59">
        <v>4348.2146129679777</v>
      </c>
      <c r="U15" s="59">
        <v>4184.7611608461802</v>
      </c>
      <c r="V15" s="59">
        <v>3368.0278327382543</v>
      </c>
      <c r="W15" s="59">
        <v>2608.7975161733539</v>
      </c>
      <c r="X15" s="41"/>
      <c r="Y15" s="59">
        <v>394.52991830278296</v>
      </c>
      <c r="Z15" s="59">
        <v>89348.702802397704</v>
      </c>
      <c r="AA15" s="59">
        <v>69207.466660006379</v>
      </c>
      <c r="AB15" s="59">
        <v>53606.524675446817</v>
      </c>
      <c r="AC15" s="59">
        <v>41522.39095669597</v>
      </c>
      <c r="AD15" s="59">
        <v>39961.525464458864</v>
      </c>
      <c r="AE15" s="59">
        <v>32162.29668308259</v>
      </c>
      <c r="AF15" s="59">
        <v>24912.181213490883</v>
      </c>
      <c r="AI15" s="59">
        <v>394.52991830278296</v>
      </c>
      <c r="AK15" s="59">
        <v>4184.7611608461802</v>
      </c>
      <c r="AM15" s="59">
        <v>39961.525464458864</v>
      </c>
    </row>
    <row r="16" spans="1:39" x14ac:dyDescent="0.25">
      <c r="A16" s="62">
        <v>438.36657589198103</v>
      </c>
      <c r="B16" s="62">
        <v>2.9002123546677305</v>
      </c>
      <c r="C16">
        <v>793.10224500270795</v>
      </c>
      <c r="D16" s="62">
        <f t="shared" si="1"/>
        <v>4036.1399828895183</v>
      </c>
      <c r="E16" s="63">
        <f t="shared" si="2"/>
        <v>38542.297757262277</v>
      </c>
      <c r="F16" s="62">
        <f t="shared" si="0"/>
        <v>5.0661530443061556E-2</v>
      </c>
      <c r="P16" s="59">
        <v>438.36657589198103</v>
      </c>
      <c r="Q16" s="59">
        <v>9663.5794912812235</v>
      </c>
      <c r="R16" s="59">
        <v>7644.5904244757567</v>
      </c>
      <c r="S16" s="59">
        <v>6047.4240224041814</v>
      </c>
      <c r="T16" s="59">
        <v>4783.9498620698305</v>
      </c>
      <c r="U16" s="59">
        <v>4618.6925014850804</v>
      </c>
      <c r="V16" s="59">
        <v>3784.4504036777421</v>
      </c>
      <c r="W16" s="59">
        <v>2993.7740300020646</v>
      </c>
      <c r="X16" s="41"/>
      <c r="Y16" s="59">
        <v>438.36657589198103</v>
      </c>
      <c r="Z16" s="59">
        <v>92280.386639932185</v>
      </c>
      <c r="AA16" s="59">
        <v>73000.46123809721</v>
      </c>
      <c r="AB16" s="59">
        <v>57748.645568297899</v>
      </c>
      <c r="AC16" s="59">
        <v>45683.356083132261</v>
      </c>
      <c r="AD16" s="59">
        <v>44105.264533969304</v>
      </c>
      <c r="AE16" s="59">
        <v>36138.839317885875</v>
      </c>
      <c r="AF16" s="59">
        <v>28588.436122498362</v>
      </c>
      <c r="AI16" s="59">
        <v>438.36657589198103</v>
      </c>
      <c r="AK16" s="59">
        <v>4618.6925014850804</v>
      </c>
      <c r="AM16" s="59">
        <v>44105.264533969304</v>
      </c>
    </row>
    <row r="17" spans="1:39" x14ac:dyDescent="0.25">
      <c r="A17" s="62">
        <v>482.20323348117915</v>
      </c>
      <c r="B17" s="62">
        <v>3.0793559438481983</v>
      </c>
      <c r="C17">
        <v>814.80983333122788</v>
      </c>
      <c r="D17" s="62">
        <f t="shared" si="1"/>
        <v>4403.2231359942944</v>
      </c>
      <c r="E17" s="63">
        <f t="shared" si="2"/>
        <v>42047.683657805326</v>
      </c>
      <c r="F17" s="62">
        <f t="shared" si="0"/>
        <v>5.3796707557656871E-2</v>
      </c>
      <c r="P17" s="59">
        <v>482.20323348117915</v>
      </c>
      <c r="Q17" s="59">
        <v>9928.0762906515793</v>
      </c>
      <c r="R17" s="59">
        <v>8004.9724475041203</v>
      </c>
      <c r="S17" s="59">
        <v>6454.3806885970853</v>
      </c>
      <c r="T17" s="59">
        <v>5204.1440925038878</v>
      </c>
      <c r="U17" s="59">
        <v>5038.758260813066</v>
      </c>
      <c r="V17" s="59">
        <v>4196.0827912414134</v>
      </c>
      <c r="W17" s="59">
        <v>3383.2865650883546</v>
      </c>
      <c r="X17" s="41"/>
      <c r="Y17" s="59">
        <v>482.20323348117915</v>
      </c>
      <c r="Z17" s="59">
        <v>94806.145023038844</v>
      </c>
      <c r="AA17" s="59">
        <v>76441.8560600825</v>
      </c>
      <c r="AB17" s="59">
        <v>61634.795471225843</v>
      </c>
      <c r="AC17" s="59">
        <v>49695.915413068775</v>
      </c>
      <c r="AD17" s="59">
        <v>48116.597055211263</v>
      </c>
      <c r="AE17" s="59">
        <v>40069.639070934507</v>
      </c>
      <c r="AF17" s="59">
        <v>32308.006843812665</v>
      </c>
      <c r="AI17" s="59">
        <v>482.20323348117915</v>
      </c>
      <c r="AK17" s="59">
        <v>5038.758260813066</v>
      </c>
      <c r="AM17" s="59">
        <v>48116.597055211263</v>
      </c>
    </row>
    <row r="18" spans="1:39" x14ac:dyDescent="0.25">
      <c r="A18" s="62">
        <v>526.03989107037728</v>
      </c>
      <c r="B18" s="62">
        <v>3.2525072161732345</v>
      </c>
      <c r="C18">
        <v>836.51742165974781</v>
      </c>
      <c r="D18" s="62">
        <f t="shared" si="1"/>
        <v>4775.2511315612383</v>
      </c>
      <c r="E18" s="63">
        <f t="shared" si="2"/>
        <v>45600.289325588266</v>
      </c>
      <c r="F18" s="62">
        <f t="shared" si="0"/>
        <v>5.6828015512661957E-2</v>
      </c>
      <c r="P18" s="59">
        <v>526.03989107037728</v>
      </c>
      <c r="Q18" s="59">
        <v>10192.573090021937</v>
      </c>
      <c r="R18" s="59">
        <v>8362.5029173148869</v>
      </c>
      <c r="S18" s="59">
        <v>6861.0207083586893</v>
      </c>
      <c r="T18" s="59">
        <v>5629.1286981866378</v>
      </c>
      <c r="U18" s="59">
        <v>5464.48257185082</v>
      </c>
      <c r="V18" s="59">
        <v>4618.4221339172573</v>
      </c>
      <c r="W18" s="59">
        <v>3789.1873060084786</v>
      </c>
      <c r="X18" s="41"/>
      <c r="Y18" s="59">
        <v>526.03989107037728</v>
      </c>
      <c r="Z18" s="59">
        <v>97331.903406145502</v>
      </c>
      <c r="AA18" s="59">
        <v>79856.02055466357</v>
      </c>
      <c r="AB18" s="59">
        <v>65517.921623468552</v>
      </c>
      <c r="AC18" s="59">
        <v>53754.219457010957</v>
      </c>
      <c r="AD18" s="59">
        <v>52181.964764974269</v>
      </c>
      <c r="AE18" s="59">
        <v>44102.68271387706</v>
      </c>
      <c r="AF18" s="59">
        <v>36184.073403138704</v>
      </c>
      <c r="AI18" s="59">
        <v>526.03989107037728</v>
      </c>
      <c r="AK18" s="59">
        <v>5464.48257185082</v>
      </c>
      <c r="AM18" s="59">
        <v>52181.964764974269</v>
      </c>
    </row>
    <row r="19" spans="1:39" x14ac:dyDescent="0.25">
      <c r="A19" s="62">
        <v>569.87654865957541</v>
      </c>
      <c r="B19" s="62">
        <v>3.4203372643001657</v>
      </c>
      <c r="C19">
        <v>854.3486549296033</v>
      </c>
      <c r="D19" s="62">
        <f t="shared" si="1"/>
        <v>5129.2810124200641</v>
      </c>
      <c r="E19" s="63">
        <f t="shared" si="2"/>
        <v>48981.025658043276</v>
      </c>
      <c r="F19" s="62">
        <f t="shared" si="0"/>
        <v>5.976715967657157E-2</v>
      </c>
      <c r="P19" s="59">
        <v>569.87654865957541</v>
      </c>
      <c r="Q19" s="59">
        <v>10409.838318076156</v>
      </c>
      <c r="R19" s="59">
        <v>8678.5836405030295</v>
      </c>
      <c r="S19" s="59">
        <v>7235.2530081491523</v>
      </c>
      <c r="T19" s="59">
        <v>6031.9619260933978</v>
      </c>
      <c r="U19" s="59">
        <v>5869.6110269976334</v>
      </c>
      <c r="V19" s="59">
        <v>5028.7895443131083</v>
      </c>
      <c r="W19" s="59">
        <v>4192.454228133879</v>
      </c>
      <c r="X19" s="41"/>
      <c r="Y19" s="59">
        <v>569.87654865957541</v>
      </c>
      <c r="Z19" s="59">
        <v>99406.633506554514</v>
      </c>
      <c r="AA19" s="59">
        <v>82874.369125350815</v>
      </c>
      <c r="AB19" s="59">
        <v>69091.576846046577</v>
      </c>
      <c r="AC19" s="59">
        <v>57600.993424792447</v>
      </c>
      <c r="AD19" s="59">
        <v>56050.656538402174</v>
      </c>
      <c r="AE19" s="59">
        <v>48021.402824776262</v>
      </c>
      <c r="AF19" s="59">
        <v>40034.988845641412</v>
      </c>
      <c r="AI19" s="59">
        <v>569.87654865957541</v>
      </c>
      <c r="AK19" s="59">
        <v>5869.6110269976334</v>
      </c>
      <c r="AM19" s="59">
        <v>56050.656538402174</v>
      </c>
    </row>
    <row r="20" spans="1:39" x14ac:dyDescent="0.25">
      <c r="A20" s="62">
        <v>613.71320624877342</v>
      </c>
      <c r="B20" s="62">
        <v>3.5833962414025651</v>
      </c>
      <c r="C20">
        <v>872.17988819945901</v>
      </c>
      <c r="D20" s="62">
        <f t="shared" si="1"/>
        <v>5486.6059660207038</v>
      </c>
      <c r="E20" s="63">
        <f t="shared" si="2"/>
        <v>52393.227617380719</v>
      </c>
      <c r="F20" s="62">
        <f t="shared" si="0"/>
        <v>6.262373523023182E-2</v>
      </c>
      <c r="P20" s="59">
        <v>613.71320624877342</v>
      </c>
      <c r="Q20" s="59">
        <v>10627.103546130378</v>
      </c>
      <c r="R20" s="59">
        <v>8992.0086908223366</v>
      </c>
      <c r="S20" s="59">
        <v>7608.4908691104692</v>
      </c>
      <c r="T20" s="59">
        <v>6437.8422325616402</v>
      </c>
      <c r="U20" s="59">
        <v>6278.5101461523782</v>
      </c>
      <c r="V20" s="59">
        <v>5447.3105540047554</v>
      </c>
      <c r="W20" s="59">
        <v>4609.1828907656427</v>
      </c>
      <c r="X20" s="41"/>
      <c r="Y20" s="59">
        <v>613.71320624877342</v>
      </c>
      <c r="Z20" s="59">
        <v>101481.36360696358</v>
      </c>
      <c r="AA20" s="59">
        <v>85867.357888179438</v>
      </c>
      <c r="AB20" s="59">
        <v>72655.735877308922</v>
      </c>
      <c r="AC20" s="59">
        <v>61476.8648494769</v>
      </c>
      <c r="AD20" s="59">
        <v>59955.355500766163</v>
      </c>
      <c r="AE20" s="59">
        <v>52017.984073590465</v>
      </c>
      <c r="AF20" s="59">
        <v>44014.45444079661</v>
      </c>
      <c r="AI20" s="59">
        <v>613.71320624877342</v>
      </c>
      <c r="AK20" s="59">
        <v>6278.5101461523782</v>
      </c>
      <c r="AM20" s="59">
        <v>59955.355500766163</v>
      </c>
    </row>
    <row r="21" spans="1:39" x14ac:dyDescent="0.25">
      <c r="A21" s="62">
        <v>657.54986383797154</v>
      </c>
      <c r="B21" s="62">
        <v>3.7421421881087884</v>
      </c>
      <c r="C21">
        <v>887.29767292824954</v>
      </c>
      <c r="D21" s="62">
        <f t="shared" si="1"/>
        <v>5829.6687292633933</v>
      </c>
      <c r="E21" s="63">
        <f t="shared" si="2"/>
        <v>55669.235691031026</v>
      </c>
      <c r="F21" s="62">
        <f t="shared" si="0"/>
        <v>6.5405730196826481E-2</v>
      </c>
      <c r="P21" s="59">
        <v>657.54986383797154</v>
      </c>
      <c r="Q21" s="59">
        <v>10811.306674263304</v>
      </c>
      <c r="R21" s="59">
        <v>9274.9726407835824</v>
      </c>
      <c r="S21" s="59">
        <v>7956.9584028237614</v>
      </c>
      <c r="T21" s="59">
        <v>6826.2397611685728</v>
      </c>
      <c r="U21" s="59">
        <v>6671.0885549402246</v>
      </c>
      <c r="V21" s="59">
        <v>5856.2011912016924</v>
      </c>
      <c r="W21" s="59">
        <v>5024.0093509345497</v>
      </c>
      <c r="X21" s="41"/>
      <c r="Y21" s="59">
        <v>657.54986383797154</v>
      </c>
      <c r="Z21" s="59">
        <v>103240.37390948426</v>
      </c>
      <c r="AA21" s="59">
        <v>88569.464569367832</v>
      </c>
      <c r="AB21" s="59">
        <v>75983.355707159644</v>
      </c>
      <c r="AC21" s="59">
        <v>65185.788043225039</v>
      </c>
      <c r="AD21" s="59">
        <v>63704.203159350349</v>
      </c>
      <c r="AE21" s="59">
        <v>55922.602039223704</v>
      </c>
      <c r="AF21" s="59">
        <v>47975.755340468299</v>
      </c>
      <c r="AI21" s="59">
        <v>657.54986383797154</v>
      </c>
      <c r="AK21" s="59">
        <v>6671.0885549402246</v>
      </c>
      <c r="AM21" s="59">
        <v>63704.203159350349</v>
      </c>
    </row>
    <row r="22" spans="1:39" x14ac:dyDescent="0.25">
      <c r="A22" s="62">
        <v>701.38652142716967</v>
      </c>
      <c r="B22" s="62">
        <v>3.8969615326902041</v>
      </c>
      <c r="C22">
        <v>902.41545765704018</v>
      </c>
      <c r="D22" s="62">
        <f t="shared" si="1"/>
        <v>6175.0311943922279</v>
      </c>
      <c r="E22" s="63">
        <f t="shared" si="2"/>
        <v>58967.204300050413</v>
      </c>
      <c r="F22" s="62">
        <f t="shared" si="0"/>
        <v>6.8119883163101816E-2</v>
      </c>
      <c r="P22" s="59">
        <v>701.38652142716967</v>
      </c>
      <c r="Q22" s="59">
        <v>10995.509802396231</v>
      </c>
      <c r="R22" s="59">
        <v>9555.547270103094</v>
      </c>
      <c r="S22" s="59">
        <v>8304.1609959072612</v>
      </c>
      <c r="T22" s="59">
        <v>7216.6551948001006</v>
      </c>
      <c r="U22" s="59">
        <v>7066.2985909516565</v>
      </c>
      <c r="V22" s="59">
        <v>6271.5682205948597</v>
      </c>
      <c r="W22" s="59">
        <v>5450.2490258805919</v>
      </c>
      <c r="X22" s="41"/>
      <c r="Y22" s="59">
        <v>701.38652142716967</v>
      </c>
      <c r="Z22" s="59">
        <v>104999.38421200497</v>
      </c>
      <c r="AA22" s="59">
        <v>91248.754919110434</v>
      </c>
      <c r="AB22" s="59">
        <v>79298.89624377343</v>
      </c>
      <c r="AC22" s="59">
        <v>68913.980810534456</v>
      </c>
      <c r="AD22" s="59">
        <v>67478.181006795057</v>
      </c>
      <c r="AE22" s="59">
        <v>59889.064994742861</v>
      </c>
      <c r="AF22" s="59">
        <v>52046.044413041018</v>
      </c>
      <c r="AI22" s="59">
        <v>701.38652142716967</v>
      </c>
      <c r="AK22" s="59">
        <v>7066.2985909516565</v>
      </c>
      <c r="AM22" s="59">
        <v>67478.181006795057</v>
      </c>
    </row>
    <row r="23" spans="1:39" x14ac:dyDescent="0.25">
      <c r="A23" s="62">
        <v>745.22317901636779</v>
      </c>
      <c r="B23" s="62">
        <v>4.0481840383313781</v>
      </c>
      <c r="C23">
        <v>915.40124710356554</v>
      </c>
      <c r="D23" s="62">
        <f t="shared" si="1"/>
        <v>6507.7574975462894</v>
      </c>
      <c r="E23" s="63">
        <f t="shared" si="2"/>
        <v>62144.50645067008</v>
      </c>
      <c r="F23" s="62">
        <f t="shared" si="0"/>
        <v>7.0771944098896089E-2</v>
      </c>
      <c r="P23" s="59">
        <v>745.22317901636779</v>
      </c>
      <c r="Q23" s="59">
        <v>11153.735566305284</v>
      </c>
      <c r="R23" s="59">
        <v>9811.294839711918</v>
      </c>
      <c r="S23" s="59">
        <v>8630.4275244392174</v>
      </c>
      <c r="T23" s="59">
        <v>7591.6869762304523</v>
      </c>
      <c r="U23" s="59">
        <v>7447.0486362769743</v>
      </c>
      <c r="V23" s="59">
        <v>6677.9671090293932</v>
      </c>
      <c r="W23" s="59">
        <v>5874.2206901978461</v>
      </c>
      <c r="X23" s="41"/>
      <c r="Y23" s="59">
        <v>745.22317901636779</v>
      </c>
      <c r="Z23" s="59">
        <v>106510.32895904199</v>
      </c>
      <c r="AA23" s="59">
        <v>93690.964312329408</v>
      </c>
      <c r="AB23" s="59">
        <v>82414.512090651042</v>
      </c>
      <c r="AC23" s="59">
        <v>72495.27052040644</v>
      </c>
      <c r="AD23" s="59">
        <v>71114.076114554307</v>
      </c>
      <c r="AE23" s="59">
        <v>63769.888512427315</v>
      </c>
      <c r="AF23" s="59">
        <v>56094.67557946033</v>
      </c>
      <c r="AI23" s="59">
        <v>745.22317901636779</v>
      </c>
      <c r="AK23" s="59">
        <v>7447.0486362769743</v>
      </c>
      <c r="AM23" s="59">
        <v>71114.076114554307</v>
      </c>
    </row>
    <row r="24" spans="1:39" x14ac:dyDescent="0.25">
      <c r="A24" s="62">
        <v>789.05983660556592</v>
      </c>
      <c r="B24" s="62">
        <v>4.1960939387569143</v>
      </c>
      <c r="C24">
        <v>928.38703655009078</v>
      </c>
      <c r="D24" s="62">
        <f t="shared" si="1"/>
        <v>6842.0743122311706</v>
      </c>
      <c r="E24" s="63">
        <f t="shared" si="2"/>
        <v>65336.996867620248</v>
      </c>
      <c r="F24" s="62">
        <f t="shared" si="0"/>
        <v>7.3366868662201851E-2</v>
      </c>
      <c r="P24" s="59">
        <v>789.05983660556592</v>
      </c>
      <c r="Q24" s="59">
        <v>11311.961330214335</v>
      </c>
      <c r="R24" s="59">
        <v>10064.88023594783</v>
      </c>
      <c r="S24" s="59">
        <v>8955.2829263476524</v>
      </c>
      <c r="T24" s="59">
        <v>7968.0125754999954</v>
      </c>
      <c r="U24" s="59">
        <v>7829.6187581388067</v>
      </c>
      <c r="V24" s="59">
        <v>7089.5833136139427</v>
      </c>
      <c r="W24" s="59">
        <v>6307.9960133621225</v>
      </c>
      <c r="X24" s="41"/>
      <c r="Y24" s="59">
        <v>789.05983660556592</v>
      </c>
      <c r="Z24" s="59">
        <v>108021.273706079</v>
      </c>
      <c r="AA24" s="59">
        <v>96112.526470741141</v>
      </c>
      <c r="AB24" s="59">
        <v>85516.652670880954</v>
      </c>
      <c r="AC24" s="59">
        <v>76088.915280552494</v>
      </c>
      <c r="AD24" s="59">
        <v>74767.351672969075</v>
      </c>
      <c r="AE24" s="59">
        <v>67700.533729408664</v>
      </c>
      <c r="AF24" s="59">
        <v>60236.924791833073</v>
      </c>
      <c r="AI24" s="59">
        <v>789.05983660556592</v>
      </c>
      <c r="AK24" s="59">
        <v>7829.6187581388067</v>
      </c>
      <c r="AM24" s="59">
        <v>74767.351672969075</v>
      </c>
    </row>
    <row r="25" spans="1:39" x14ac:dyDescent="0.25">
      <c r="A25" s="62">
        <v>832.89649419476393</v>
      </c>
      <c r="B25" s="62">
        <v>4.3409383912621484</v>
      </c>
      <c r="C25">
        <v>939.62846622021721</v>
      </c>
      <c r="D25" s="62">
        <f t="shared" si="1"/>
        <v>7164.8643903762568</v>
      </c>
      <c r="E25" s="63">
        <f t="shared" si="2"/>
        <v>68419.415058688828</v>
      </c>
      <c r="F25" s="62">
        <f t="shared" si="0"/>
        <v>7.5908965692700905E-2</v>
      </c>
      <c r="P25" s="59">
        <v>832.89649419476393</v>
      </c>
      <c r="Q25" s="59">
        <v>11448.932887031127</v>
      </c>
      <c r="R25" s="59">
        <v>10297.503029831691</v>
      </c>
      <c r="S25" s="59">
        <v>9261.8735471415785</v>
      </c>
      <c r="T25" s="59">
        <v>8330.3982873062523</v>
      </c>
      <c r="U25" s="59">
        <v>8198.9984426400279</v>
      </c>
      <c r="V25" s="59">
        <v>7492.6023630037544</v>
      </c>
      <c r="W25" s="59">
        <v>6739.0643560984881</v>
      </c>
      <c r="X25" s="41"/>
      <c r="Y25" s="59">
        <v>832.89649419476393</v>
      </c>
      <c r="Z25" s="59">
        <v>109329.25572590208</v>
      </c>
      <c r="AA25" s="59">
        <v>98333.910522088961</v>
      </c>
      <c r="AB25" s="59">
        <v>88444.377439178919</v>
      </c>
      <c r="AC25" s="59">
        <v>79549.443920942926</v>
      </c>
      <c r="AD25" s="59">
        <v>78294.667832934734</v>
      </c>
      <c r="AE25" s="59">
        <v>71549.082161643775</v>
      </c>
      <c r="AF25" s="59">
        <v>64353.324245248514</v>
      </c>
      <c r="AI25" s="59">
        <v>832.89649419476393</v>
      </c>
      <c r="AK25" s="59">
        <v>8198.9984426400279</v>
      </c>
      <c r="AM25" s="59">
        <v>78294.667832934734</v>
      </c>
    </row>
    <row r="26" spans="1:39" x14ac:dyDescent="0.25">
      <c r="A26" s="62">
        <v>876.73315178396206</v>
      </c>
      <c r="B26" s="62">
        <v>4.482934000077738</v>
      </c>
      <c r="C26">
        <v>950.86989589034351</v>
      </c>
      <c r="D26" s="62">
        <f t="shared" si="1"/>
        <v>7488.71040366732</v>
      </c>
      <c r="E26" s="63">
        <f t="shared" si="2"/>
        <v>71511.916687641409</v>
      </c>
      <c r="F26" s="62">
        <f t="shared" si="0"/>
        <v>7.8402011032964139E-2</v>
      </c>
      <c r="P26" s="59">
        <v>876.73315178396206</v>
      </c>
      <c r="Q26" s="59">
        <v>11585.90444384792</v>
      </c>
      <c r="R26" s="59">
        <v>10528.151845614891</v>
      </c>
      <c r="S26" s="59">
        <v>9566.9683641470947</v>
      </c>
      <c r="T26" s="59">
        <v>8693.5375764658402</v>
      </c>
      <c r="U26" s="59">
        <v>8569.5864697065317</v>
      </c>
      <c r="V26" s="59">
        <v>7899.8479682086299</v>
      </c>
      <c r="W26" s="59">
        <v>7178.6194482845222</v>
      </c>
      <c r="X26" s="41"/>
      <c r="Y26" s="59">
        <v>876.73315178396206</v>
      </c>
      <c r="Z26" s="59">
        <v>110637.23774572517</v>
      </c>
      <c r="AA26" s="59">
        <v>100536.44447110026</v>
      </c>
      <c r="AB26" s="59">
        <v>91357.818333467629</v>
      </c>
      <c r="AC26" s="59">
        <v>83017.168694980457</v>
      </c>
      <c r="AD26" s="59">
        <v>81833.522814433163</v>
      </c>
      <c r="AE26" s="59">
        <v>75437.991228892162</v>
      </c>
      <c r="AF26" s="59">
        <v>68550.766186205772</v>
      </c>
      <c r="AI26" s="59">
        <v>876.73315178396206</v>
      </c>
      <c r="AK26" s="59">
        <v>8569.5864697065317</v>
      </c>
      <c r="AM26" s="59">
        <v>81833.522814433163</v>
      </c>
    </row>
    <row r="27" spans="1:39" x14ac:dyDescent="0.25">
      <c r="A27" s="62">
        <v>920.56980937316018</v>
      </c>
      <c r="B27" s="62">
        <v>4.6222719246879729</v>
      </c>
      <c r="C27">
        <v>960.94841904287068</v>
      </c>
      <c r="D27" s="62">
        <f t="shared" si="1"/>
        <v>7804.3236807527592</v>
      </c>
      <c r="E27" s="63">
        <f t="shared" si="2"/>
        <v>74525.801476856199</v>
      </c>
      <c r="F27" s="62">
        <f t="shared" si="0"/>
        <v>8.0849336657712587E-2</v>
      </c>
      <c r="P27" s="59">
        <v>920.56980937316018</v>
      </c>
      <c r="Q27" s="59">
        <v>11708.706529269872</v>
      </c>
      <c r="R27" s="59">
        <v>10744.073692213431</v>
      </c>
      <c r="S27" s="59">
        <v>9858.9130417731139</v>
      </c>
      <c r="T27" s="59">
        <v>9046.6771868557189</v>
      </c>
      <c r="U27" s="59">
        <v>8930.7534962277605</v>
      </c>
      <c r="V27" s="59">
        <v>8301.3581493621296</v>
      </c>
      <c r="W27" s="59">
        <v>7617.4429241386861</v>
      </c>
      <c r="X27" s="41"/>
      <c r="Y27" s="59">
        <v>920.56980937316018</v>
      </c>
      <c r="Z27" s="59">
        <v>111809.91128073899</v>
      </c>
      <c r="AA27" s="59">
        <v>102598.3462235615</v>
      </c>
      <c r="AB27" s="59">
        <v>94145.684646680689</v>
      </c>
      <c r="AC27" s="59">
        <v>86389.403570686191</v>
      </c>
      <c r="AD27" s="59">
        <v>85282.413867592477</v>
      </c>
      <c r="AE27" s="59">
        <v>79272.131030830278</v>
      </c>
      <c r="AF27" s="59">
        <v>72741.22170582322</v>
      </c>
      <c r="AI27" s="59">
        <v>920.56980937316018</v>
      </c>
      <c r="AK27" s="59">
        <v>8930.7534962277605</v>
      </c>
      <c r="AM27" s="59">
        <v>85282.413867592477</v>
      </c>
    </row>
    <row r="28" spans="1:39" x14ac:dyDescent="0.25">
      <c r="A28" s="62">
        <v>964.40646696235831</v>
      </c>
      <c r="B28" s="62">
        <v>4.7591219325757752</v>
      </c>
      <c r="C28">
        <v>971.02694219539762</v>
      </c>
      <c r="D28" s="62">
        <f t="shared" si="1"/>
        <v>8120.7213748676877</v>
      </c>
      <c r="E28" s="63">
        <f t="shared" si="2"/>
        <v>77547.176896932302</v>
      </c>
      <c r="F28" s="62">
        <f t="shared" si="0"/>
        <v>8.3253901384067075E-2</v>
      </c>
      <c r="P28" s="59">
        <v>964.40646696235831</v>
      </c>
      <c r="Q28" s="59">
        <v>11831.50861469182</v>
      </c>
      <c r="R28" s="59">
        <v>10958.24129354075</v>
      </c>
      <c r="S28" s="59">
        <v>10149.428628091273</v>
      </c>
      <c r="T28" s="59">
        <v>9400.3133091655509</v>
      </c>
      <c r="U28" s="59">
        <v>9292.8181578824351</v>
      </c>
      <c r="V28" s="59">
        <v>8706.4891580102048</v>
      </c>
      <c r="W28" s="59">
        <v>8063.875209844271</v>
      </c>
      <c r="X28" s="41"/>
      <c r="Y28" s="59">
        <v>964.40646696235831</v>
      </c>
      <c r="Z28" s="59">
        <v>112982.58481575277</v>
      </c>
      <c r="AA28" s="59">
        <v>104643.49616764413</v>
      </c>
      <c r="AB28" s="59">
        <v>96919.9041431472</v>
      </c>
      <c r="AC28" s="59">
        <v>89766.379785973782</v>
      </c>
      <c r="AD28" s="59">
        <v>88739.876704866634</v>
      </c>
      <c r="AE28" s="59">
        <v>83140.847188399057</v>
      </c>
      <c r="AF28" s="59">
        <v>77004.336007374644</v>
      </c>
      <c r="AI28" s="59">
        <v>964.40646696235831</v>
      </c>
      <c r="AK28" s="59">
        <v>9292.8181578824351</v>
      </c>
      <c r="AM28" s="59">
        <v>88739.876704866634</v>
      </c>
    </row>
    <row r="29" spans="1:39" x14ac:dyDescent="0.25">
      <c r="A29" s="62">
        <v>1008.2431245515564</v>
      </c>
      <c r="B29" s="62">
        <v>4.8936356524058917</v>
      </c>
      <c r="C29">
        <v>979.94255883032554</v>
      </c>
      <c r="D29" s="62">
        <f t="shared" si="1"/>
        <v>8428.0324118115368</v>
      </c>
      <c r="E29" s="63">
        <f t="shared" si="2"/>
        <v>80481.781132710865</v>
      </c>
      <c r="F29" s="62">
        <f t="shared" si="0"/>
        <v>8.5618347630221761E-2</v>
      </c>
      <c r="P29" s="59">
        <v>1008.2431245515564</v>
      </c>
      <c r="Q29" s="59">
        <v>11940.141228718932</v>
      </c>
      <c r="R29" s="59">
        <v>11157.611346455113</v>
      </c>
      <c r="S29" s="59">
        <v>10426.366704868602</v>
      </c>
      <c r="T29" s="59">
        <v>9743.0461851434193</v>
      </c>
      <c r="U29" s="59">
        <v>9644.4846481363311</v>
      </c>
      <c r="V29" s="59">
        <v>9104.5089485977442</v>
      </c>
      <c r="W29" s="59">
        <v>8507.8200000215111</v>
      </c>
      <c r="X29" s="41"/>
      <c r="Y29" s="59">
        <v>1008.2431245515564</v>
      </c>
      <c r="Z29" s="59">
        <v>114019.94986595729</v>
      </c>
      <c r="AA29" s="59">
        <v>106547.33993319294</v>
      </c>
      <c r="AB29" s="59">
        <v>99564.467974115672</v>
      </c>
      <c r="AC29" s="59">
        <v>93039.237668292524</v>
      </c>
      <c r="AD29" s="59">
        <v>92098.044319487759</v>
      </c>
      <c r="AE29" s="59">
        <v>86941.656215623545</v>
      </c>
      <c r="AF29" s="59">
        <v>81243.696476370751</v>
      </c>
      <c r="AI29" s="59">
        <v>1008.2431245515564</v>
      </c>
      <c r="AK29" s="59">
        <v>9644.4846481363311</v>
      </c>
      <c r="AM29" s="59">
        <v>92098.044319487759</v>
      </c>
    </row>
    <row r="30" spans="1:39" x14ac:dyDescent="0.25">
      <c r="A30" s="62">
        <v>1052.0797821407546</v>
      </c>
      <c r="B30" s="62">
        <v>5.025949213167821</v>
      </c>
      <c r="C30">
        <v>988.85817546525334</v>
      </c>
      <c r="D30" s="62">
        <f t="shared" si="1"/>
        <v>8735.8291484059846</v>
      </c>
      <c r="E30" s="63">
        <f t="shared" si="2"/>
        <v>83421.023458504496</v>
      </c>
      <c r="F30" s="62">
        <f t="shared" si="0"/>
        <v>8.7945047459879522E-2</v>
      </c>
      <c r="P30" s="59">
        <v>1052.0797821407546</v>
      </c>
      <c r="Q30" s="59">
        <v>12048.773842746043</v>
      </c>
      <c r="R30" s="59">
        <v>11355.370260670737</v>
      </c>
      <c r="S30" s="59">
        <v>10701.871861804124</v>
      </c>
      <c r="T30" s="59">
        <v>10085.982113956165</v>
      </c>
      <c r="U30" s="59">
        <v>9996.7069410491185</v>
      </c>
      <c r="V30" s="59">
        <v>9505.5366497253563</v>
      </c>
      <c r="W30" s="59">
        <v>8958.4956604519302</v>
      </c>
      <c r="X30" s="41"/>
      <c r="Y30" s="59">
        <v>1052.0797821407546</v>
      </c>
      <c r="Z30" s="59">
        <v>115057.31491616181</v>
      </c>
      <c r="AA30" s="59">
        <v>108435.7984574671</v>
      </c>
      <c r="AB30" s="59">
        <v>102195.34842853148</v>
      </c>
      <c r="AC30" s="59">
        <v>96314.034562354049</v>
      </c>
      <c r="AD30" s="59">
        <v>95461.519458541661</v>
      </c>
      <c r="AE30" s="59">
        <v>90771.188672697885</v>
      </c>
      <c r="AF30" s="59">
        <v>85547.332021693088</v>
      </c>
      <c r="AI30" s="59">
        <v>1052.0797821407546</v>
      </c>
      <c r="AK30" s="59">
        <v>9996.7069410491185</v>
      </c>
      <c r="AM30" s="59">
        <v>95461.519458541661</v>
      </c>
    </row>
    <row r="31" spans="1:39" x14ac:dyDescent="0.25">
      <c r="A31" s="62">
        <v>1095.9164397299526</v>
      </c>
      <c r="B31" s="62">
        <v>5.1561854058404117</v>
      </c>
      <c r="C31">
        <v>996.80470333551523</v>
      </c>
      <c r="D31" s="62">
        <f t="shared" si="1"/>
        <v>9035.4403874750878</v>
      </c>
      <c r="E31" s="63">
        <f t="shared" si="2"/>
        <v>86282.100040728605</v>
      </c>
      <c r="F31" s="62">
        <f t="shared" si="0"/>
        <v>9.023614029541642E-2</v>
      </c>
      <c r="P31" s="59">
        <v>1095.9164397299526</v>
      </c>
      <c r="Q31" s="59">
        <v>12145.598563944121</v>
      </c>
      <c r="R31" s="59">
        <v>11540.46008178348</v>
      </c>
      <c r="S31" s="59">
        <v>10965.471828997192</v>
      </c>
      <c r="T31" s="59">
        <v>10419.131610041375</v>
      </c>
      <c r="U31" s="59">
        <v>10339.562290247997</v>
      </c>
      <c r="V31" s="59">
        <v>9900.0120742903946</v>
      </c>
      <c r="W31" s="59">
        <v>9406.7569869871859</v>
      </c>
      <c r="X31" s="41"/>
      <c r="Y31" s="59">
        <v>1095.9164397299526</v>
      </c>
      <c r="Z31" s="59">
        <v>115981.92289569193</v>
      </c>
      <c r="AA31" s="59">
        <v>110203.27605423237</v>
      </c>
      <c r="AB31" s="59">
        <v>104712.54269518977</v>
      </c>
      <c r="AC31" s="59">
        <v>99495.377907786169</v>
      </c>
      <c r="AD31" s="59">
        <v>98735.546873971602</v>
      </c>
      <c r="AE31" s="59">
        <v>94538.151497565865</v>
      </c>
      <c r="AF31" s="59">
        <v>89827.912376594046</v>
      </c>
      <c r="AI31" s="59">
        <v>1095.9164397299526</v>
      </c>
      <c r="AK31" s="59">
        <v>10339.562290247997</v>
      </c>
      <c r="AM31" s="59">
        <v>98735.546873971602</v>
      </c>
    </row>
    <row r="32" spans="1:39" x14ac:dyDescent="0.25">
      <c r="A32" s="62">
        <v>1139.7530973191508</v>
      </c>
      <c r="B32" s="62">
        <v>5.2844554695377681</v>
      </c>
      <c r="C32">
        <v>1004.7512312057768</v>
      </c>
      <c r="D32" s="62">
        <f t="shared" si="1"/>
        <v>9335.3111388152447</v>
      </c>
      <c r="E32" s="63">
        <f t="shared" si="2"/>
        <v>89145.654782596612</v>
      </c>
      <c r="F32" s="62">
        <f t="shared" si="0"/>
        <v>9.2493564078920482E-2</v>
      </c>
      <c r="P32" s="59">
        <v>1139.7530973191508</v>
      </c>
      <c r="Q32" s="59">
        <v>12242.423285142197</v>
      </c>
      <c r="R32" s="59">
        <v>11724.066132494385</v>
      </c>
      <c r="S32" s="59">
        <v>11227.656770038348</v>
      </c>
      <c r="T32" s="59">
        <v>10752.265905119686</v>
      </c>
      <c r="U32" s="59">
        <v>10682.714608180719</v>
      </c>
      <c r="V32" s="59">
        <v>10297.003592318095</v>
      </c>
      <c r="W32" s="59">
        <v>9861.0175674437523</v>
      </c>
      <c r="X32" s="41"/>
      <c r="Y32" s="59">
        <v>1139.7530973191508</v>
      </c>
      <c r="Z32" s="59">
        <v>116906.53087522203</v>
      </c>
      <c r="AA32" s="59">
        <v>111956.58468736567</v>
      </c>
      <c r="AB32" s="59">
        <v>107216.2244574472</v>
      </c>
      <c r="AC32" s="59">
        <v>102676.57609429501</v>
      </c>
      <c r="AD32" s="59">
        <v>102012.41013191767</v>
      </c>
      <c r="AE32" s="59">
        <v>98329.141245145685</v>
      </c>
      <c r="AF32" s="59">
        <v>94165.781386481453</v>
      </c>
      <c r="AI32" s="59">
        <v>1139.7530973191508</v>
      </c>
      <c r="AK32" s="59">
        <v>10682.714608180719</v>
      </c>
      <c r="AM32" s="59">
        <v>102012.41013191767</v>
      </c>
    </row>
    <row r="33" spans="1:39" x14ac:dyDescent="0.25">
      <c r="A33" s="62">
        <v>1183.5897549083488</v>
      </c>
      <c r="B33" s="62">
        <v>5.4108605792518771</v>
      </c>
      <c r="C33">
        <v>1012.1163058172388</v>
      </c>
      <c r="D33" s="62">
        <f t="shared" si="1"/>
        <v>9630.0076927759364</v>
      </c>
      <c r="E33" s="63">
        <f t="shared" si="2"/>
        <v>91959.799579096114</v>
      </c>
      <c r="F33" s="62">
        <f t="shared" si="0"/>
        <v>9.4719081226713714E-2</v>
      </c>
      <c r="P33" s="59">
        <v>1183.5897549083488</v>
      </c>
      <c r="Q33" s="59">
        <v>12332.16327064285</v>
      </c>
      <c r="R33" s="59">
        <v>11899.486410866313</v>
      </c>
      <c r="S33" s="59">
        <v>11481.990120863109</v>
      </c>
      <c r="T33" s="59">
        <v>11079.141786758844</v>
      </c>
      <c r="U33" s="59">
        <v>11019.945915757247</v>
      </c>
      <c r="V33" s="59">
        <v>10690.42748156266</v>
      </c>
      <c r="W33" s="59">
        <v>10315.351309533507</v>
      </c>
      <c r="X33" s="41"/>
      <c r="Y33" s="59">
        <v>1183.5897549083488</v>
      </c>
      <c r="Z33" s="59">
        <v>117763.48461234749</v>
      </c>
      <c r="AA33" s="59">
        <v>113631.7249526526</v>
      </c>
      <c r="AB33" s="59">
        <v>109644.92905606035</v>
      </c>
      <c r="AC33" s="59">
        <v>105798.0108347186</v>
      </c>
      <c r="AD33" s="59">
        <v>105232.73190588654</v>
      </c>
      <c r="AE33" s="59">
        <v>102086.06264736834</v>
      </c>
      <c r="AF33" s="59">
        <v>98504.349038502798</v>
      </c>
      <c r="AI33" s="59">
        <v>1183.5897549083488</v>
      </c>
      <c r="AK33" s="59">
        <v>11019.945915757247</v>
      </c>
      <c r="AM33" s="59">
        <v>105232.73190588654</v>
      </c>
    </row>
    <row r="34" spans="1:39" x14ac:dyDescent="0.25">
      <c r="A34" s="62">
        <v>1215</v>
      </c>
      <c r="B34" s="62">
        <v>5.5003383846107639</v>
      </c>
      <c r="C34">
        <v>1017.3935968194919</v>
      </c>
      <c r="D34" s="62">
        <f t="shared" si="1"/>
        <v>9841.2782967398016</v>
      </c>
      <c r="E34" s="63">
        <f t="shared" si="2"/>
        <v>93977.285236147669</v>
      </c>
      <c r="F34" s="62">
        <f t="shared" si="0"/>
        <v>9.6295008883790681E-2</v>
      </c>
      <c r="P34" s="59">
        <v>1227.4264124975468</v>
      </c>
      <c r="Q34" s="59">
        <v>12421.903256143509</v>
      </c>
      <c r="R34" s="59">
        <v>12073.576757791696</v>
      </c>
      <c r="S34" s="59">
        <v>11735.017792397774</v>
      </c>
      <c r="T34" s="59">
        <v>11405.952465496233</v>
      </c>
      <c r="U34" s="59">
        <v>11357.39493833668</v>
      </c>
      <c r="V34" s="59">
        <v>11086.114562982501</v>
      </c>
      <c r="W34" s="59">
        <v>10775.245335745458</v>
      </c>
      <c r="X34" s="41"/>
      <c r="Y34" s="59">
        <v>1227.4264124975468</v>
      </c>
      <c r="Z34" s="59">
        <v>118620.43834947297</v>
      </c>
      <c r="AA34" s="59">
        <v>115294.16530811806</v>
      </c>
      <c r="AB34" s="59">
        <v>112061.16533588682</v>
      </c>
      <c r="AC34" s="59">
        <v>108918.82293329498</v>
      </c>
      <c r="AD34" s="59">
        <v>108455.13270498927</v>
      </c>
      <c r="AE34" s="59">
        <v>105864.59594290273</v>
      </c>
      <c r="AF34" s="59">
        <v>102896.01349270674</v>
      </c>
      <c r="AI34" s="59">
        <v>1227.4264124975468</v>
      </c>
      <c r="AK34" s="59">
        <v>11357.39493833668</v>
      </c>
      <c r="AM34" s="59">
        <v>108455.13270498927</v>
      </c>
    </row>
    <row r="35" spans="1:39" x14ac:dyDescent="0.25">
      <c r="A35" s="62">
        <v>1265</v>
      </c>
      <c r="B35" s="62">
        <v>5.6409725139829376</v>
      </c>
      <c r="C35">
        <v>1025.2958061740749</v>
      </c>
      <c r="D35" s="62">
        <f t="shared" si="1"/>
        <v>10172.920958573292</v>
      </c>
      <c r="E35" s="63">
        <f t="shared" si="2"/>
        <v>97144.23937440489</v>
      </c>
      <c r="F35" s="62">
        <f t="shared" si="0"/>
        <v>9.8772888304785714E-2</v>
      </c>
      <c r="P35" s="59">
        <v>1271.2630700867451</v>
      </c>
      <c r="Q35" s="59">
        <v>12504.558505946745</v>
      </c>
      <c r="R35" s="59">
        <v>12239.513652333209</v>
      </c>
      <c r="S35" s="59">
        <v>11980.086651952448</v>
      </c>
      <c r="T35" s="59">
        <v>11726.158429581843</v>
      </c>
      <c r="U35" s="59">
        <v>11688.536228794881</v>
      </c>
      <c r="V35" s="59">
        <v>11477.612433900389</v>
      </c>
      <c r="W35" s="59">
        <v>11234.334583992355</v>
      </c>
      <c r="X35" s="41"/>
      <c r="Y35" s="59">
        <v>1271.2630700867451</v>
      </c>
      <c r="Z35" s="59">
        <v>119409.73784419381</v>
      </c>
      <c r="AA35" s="59">
        <v>116878.74592857408</v>
      </c>
      <c r="AB35" s="59">
        <v>114401.40055964801</v>
      </c>
      <c r="AC35" s="59">
        <v>111976.56465279883</v>
      </c>
      <c r="AD35" s="59">
        <v>111617.29909928437</v>
      </c>
      <c r="AE35" s="59">
        <v>109603.1252248948</v>
      </c>
      <c r="AF35" s="59">
        <v>107279.99288343689</v>
      </c>
      <c r="AI35" s="59">
        <v>1271.2630700867451</v>
      </c>
      <c r="AK35" s="59">
        <v>11688.536228794881</v>
      </c>
      <c r="AM35" s="59">
        <v>111617.29909928437</v>
      </c>
    </row>
    <row r="36" spans="1:39" x14ac:dyDescent="0.25">
      <c r="A36" s="62">
        <v>1315</v>
      </c>
      <c r="B36" s="62">
        <v>5.779497606555017</v>
      </c>
      <c r="C36">
        <v>1033.0331905068781</v>
      </c>
      <c r="D36" s="62">
        <f t="shared" si="1"/>
        <v>10503.086873551125</v>
      </c>
      <c r="E36" s="63">
        <f t="shared" si="2"/>
        <v>100297.09161895573</v>
      </c>
      <c r="F36" s="62">
        <f t="shared" si="0"/>
        <v>0.10121478262948928</v>
      </c>
      <c r="P36" s="59">
        <v>1315.0997276759431</v>
      </c>
      <c r="Q36" s="59">
        <v>12587.213755749983</v>
      </c>
      <c r="R36" s="59">
        <v>12404.237045552542</v>
      </c>
      <c r="S36" s="59">
        <v>12223.92021522402</v>
      </c>
      <c r="T36" s="59">
        <v>12046.224598854906</v>
      </c>
      <c r="U36" s="59">
        <v>12019.793973495271</v>
      </c>
      <c r="V36" s="59">
        <v>11871.112092610943</v>
      </c>
      <c r="W36" s="59">
        <v>11698.545146562323</v>
      </c>
      <c r="X36" s="41"/>
      <c r="Y36" s="59">
        <v>1315.0997276759431</v>
      </c>
      <c r="Z36" s="59">
        <v>120199.03733891464</v>
      </c>
      <c r="AA36" s="59">
        <v>118451.73846499769</v>
      </c>
      <c r="AB36" s="59">
        <v>116729.83957283088</v>
      </c>
      <c r="AC36" s="59">
        <v>115032.97143017655</v>
      </c>
      <c r="AD36" s="59">
        <v>114780.57754967677</v>
      </c>
      <c r="AE36" s="59">
        <v>113360.77017222031</v>
      </c>
      <c r="AF36" s="59">
        <v>111712.8772235457</v>
      </c>
      <c r="AI36" s="59">
        <v>1315.0997276759431</v>
      </c>
      <c r="AK36" s="59">
        <v>12019.793973495271</v>
      </c>
      <c r="AM36" s="59">
        <v>114780.57754967677</v>
      </c>
    </row>
    <row r="37" spans="1:39" x14ac:dyDescent="0.25">
      <c r="A37" s="62">
        <v>1365</v>
      </c>
      <c r="B37" s="62">
        <v>5.9160206200000003</v>
      </c>
      <c r="C37">
        <v>1040.3293204565011</v>
      </c>
      <c r="D37" s="62">
        <f t="shared" si="1"/>
        <v>10828.888131005655</v>
      </c>
      <c r="E37" s="63">
        <f t="shared" si="2"/>
        <v>103408.26445432236</v>
      </c>
      <c r="F37" s="62">
        <f t="shared" si="0"/>
        <v>0.10362255415127346</v>
      </c>
      <c r="P37" s="59">
        <v>1358.9363852651413</v>
      </c>
      <c r="Q37" s="59">
        <v>12665.145848421604</v>
      </c>
      <c r="R37" s="59">
        <v>12563.155428300974</v>
      </c>
      <c r="S37" s="59">
        <v>12461.986320932756</v>
      </c>
      <c r="T37" s="59">
        <v>12361.631912415003</v>
      </c>
      <c r="U37" s="59">
        <v>12346.648612687532</v>
      </c>
      <c r="V37" s="59">
        <v>12262.085642106487</v>
      </c>
      <c r="W37" s="59">
        <v>12163.341002197783</v>
      </c>
      <c r="X37" s="41"/>
      <c r="Y37" s="59">
        <v>1358.9363852651413</v>
      </c>
      <c r="Z37" s="59">
        <v>120943.23400536568</v>
      </c>
      <c r="AA37" s="59">
        <v>119969.29723475264</v>
      </c>
      <c r="AB37" s="59">
        <v>119003.20342320185</v>
      </c>
      <c r="AC37" s="59">
        <v>118044.88941260203</v>
      </c>
      <c r="AD37" s="59">
        <v>117901.80943967475</v>
      </c>
      <c r="AE37" s="59">
        <v>117094.29255344428</v>
      </c>
      <c r="AF37" s="59">
        <v>116151.35070072633</v>
      </c>
      <c r="AI37" s="59">
        <v>1358.9363852651413</v>
      </c>
      <c r="AK37" s="59">
        <v>12346.648612687532</v>
      </c>
      <c r="AM37" s="59">
        <v>117901.80943967475</v>
      </c>
    </row>
    <row r="38" spans="1:39" x14ac:dyDescent="0.25">
      <c r="A38" s="62">
        <v>1402.7730428543393</v>
      </c>
      <c r="B38" s="62">
        <v>6.8568309738633886</v>
      </c>
      <c r="C38">
        <v>1045.8405948276179</v>
      </c>
      <c r="D38" s="62">
        <f t="shared" si="1"/>
        <v>12632.965525623569</v>
      </c>
      <c r="E38" s="63">
        <f t="shared" si="2"/>
        <v>120635.93455874969</v>
      </c>
      <c r="F38" s="62">
        <f t="shared" si="0"/>
        <v>0.12024889111166258</v>
      </c>
      <c r="P38" s="59">
        <v>1402.7730428543393</v>
      </c>
      <c r="Q38" s="59">
        <v>12743.077941093226</v>
      </c>
      <c r="R38" s="59">
        <v>12720.978942805767</v>
      </c>
      <c r="S38" s="59">
        <v>12698.918268518808</v>
      </c>
      <c r="T38" s="59">
        <v>12676.895851770994</v>
      </c>
      <c r="U38" s="59">
        <v>12673.59578486904</v>
      </c>
      <c r="V38" s="59">
        <v>12654.911626216257</v>
      </c>
      <c r="W38" s="59">
        <v>12632.965525623569</v>
      </c>
      <c r="X38" s="41"/>
      <c r="Y38" s="59">
        <v>1402.7730428543393</v>
      </c>
      <c r="Z38" s="59">
        <v>121687.43067181675</v>
      </c>
      <c r="AA38" s="59">
        <v>121476.40078292704</v>
      </c>
      <c r="AB38" s="59">
        <v>121265.73686128446</v>
      </c>
      <c r="AC38" s="59">
        <v>121055.4382722298</v>
      </c>
      <c r="AD38" s="59">
        <v>121023.924954631</v>
      </c>
      <c r="AE38" s="59">
        <v>120845.50438220479</v>
      </c>
      <c r="AF38" s="59">
        <v>120635.93455874969</v>
      </c>
      <c r="AI38" s="59">
        <v>1402.7730428543393</v>
      </c>
      <c r="AK38" s="59">
        <v>12673.59578486904</v>
      </c>
      <c r="AM38" s="59">
        <v>121023.924954631</v>
      </c>
    </row>
    <row r="39" spans="1:39" x14ac:dyDescent="0.25">
      <c r="A39" s="62">
        <v>1415</v>
      </c>
      <c r="B39" s="62">
        <v>6.9160206199999994</v>
      </c>
      <c r="C39">
        <v>1047.5705087321974</v>
      </c>
      <c r="D39" s="62">
        <f t="shared" si="1"/>
        <v>12764.156132001537</v>
      </c>
      <c r="E39" s="63">
        <f t="shared" si="2"/>
        <v>121888.7125682863</v>
      </c>
      <c r="F39" s="62">
        <f t="shared" si="0"/>
        <v>0.12129701364718254</v>
      </c>
      <c r="P39" s="59">
        <v>1415</v>
      </c>
      <c r="Q39" s="59">
        <v>12764.156132001537</v>
      </c>
      <c r="R39" s="59">
        <v>12764.156132001535</v>
      </c>
      <c r="S39" s="59">
        <v>12764.156132001537</v>
      </c>
      <c r="T39" s="59">
        <v>12764.156132001537</v>
      </c>
      <c r="U39" s="59">
        <v>12764.156132001501</v>
      </c>
      <c r="V39" s="59">
        <v>12764.156132001537</v>
      </c>
      <c r="W39" s="59">
        <v>12764.156132001501</v>
      </c>
      <c r="X39" s="41"/>
      <c r="Y39" s="59">
        <v>1415</v>
      </c>
      <c r="Z39" s="59">
        <v>121888.7125682863</v>
      </c>
      <c r="AA39" s="59">
        <v>121888.71256828628</v>
      </c>
      <c r="AB39" s="59">
        <v>121888.7125682863</v>
      </c>
      <c r="AC39" s="59">
        <v>121888.7125682863</v>
      </c>
      <c r="AD39" s="59">
        <v>121888.7125682863</v>
      </c>
      <c r="AE39" s="59">
        <v>121888.7125682863</v>
      </c>
      <c r="AF39" s="59">
        <v>121888.71256828601</v>
      </c>
      <c r="AI39" s="59">
        <v>1415</v>
      </c>
      <c r="AK39" s="59">
        <v>12764.156132001501</v>
      </c>
      <c r="AM39" s="59">
        <v>121888.7125682863</v>
      </c>
    </row>
    <row r="40" spans="1:39" x14ac:dyDescent="0.25">
      <c r="A40" s="62"/>
      <c r="B40" s="62"/>
      <c r="C40" s="62"/>
      <c r="D40" s="62"/>
      <c r="E40" s="63"/>
      <c r="F40" s="62"/>
    </row>
    <row r="41" spans="1:39" x14ac:dyDescent="0.25">
      <c r="A41" s="62"/>
      <c r="B41" s="62"/>
      <c r="C41" s="62"/>
      <c r="D41" s="62"/>
      <c r="E41" s="63"/>
      <c r="F41" s="62"/>
      <c r="P41">
        <v>0</v>
      </c>
      <c r="U41">
        <v>0</v>
      </c>
      <c r="Y41">
        <v>0</v>
      </c>
      <c r="AD41">
        <v>0</v>
      </c>
      <c r="AI41">
        <v>0</v>
      </c>
      <c r="AK41">
        <v>0</v>
      </c>
      <c r="AM41">
        <v>0</v>
      </c>
    </row>
    <row r="42" spans="1:39" x14ac:dyDescent="0.25">
      <c r="E42" s="41"/>
      <c r="P42">
        <v>21.918328794599052</v>
      </c>
      <c r="U42">
        <v>131.17128619718952</v>
      </c>
      <c r="Y42">
        <v>21.918328794599052</v>
      </c>
      <c r="AD42">
        <v>1252.5935154002648</v>
      </c>
      <c r="AI42">
        <v>21.918328794599052</v>
      </c>
      <c r="AK42">
        <v>121.6052769048074</v>
      </c>
      <c r="AM42">
        <v>1161.2448555275278</v>
      </c>
    </row>
    <row r="43" spans="1:39" x14ac:dyDescent="0.25">
      <c r="P43">
        <v>43.836657589198104</v>
      </c>
      <c r="U43">
        <v>337.78549488602971</v>
      </c>
      <c r="Y43">
        <v>43.836657589198104</v>
      </c>
      <c r="AD43">
        <v>3225.6138729512259</v>
      </c>
      <c r="AI43">
        <v>43.836657589198104</v>
      </c>
      <c r="AK43">
        <v>313.15160376100022</v>
      </c>
      <c r="AM43">
        <v>2990.3775405430647</v>
      </c>
    </row>
    <row r="44" spans="1:39" x14ac:dyDescent="0.25">
      <c r="P44">
        <v>65.75498638379716</v>
      </c>
      <c r="U44">
        <v>578.66103110395193</v>
      </c>
      <c r="Y44">
        <v>65.75498638379716</v>
      </c>
      <c r="AD44">
        <v>5525.8058084908162</v>
      </c>
      <c r="AI44">
        <v>65.75498638379716</v>
      </c>
      <c r="AK44">
        <v>536.46066118184581</v>
      </c>
      <c r="AM44">
        <v>5122.821960086233</v>
      </c>
    </row>
    <row r="45" spans="1:39" x14ac:dyDescent="0.25">
      <c r="P45">
        <v>87.673315178396209</v>
      </c>
      <c r="U45">
        <v>837.73238335258259</v>
      </c>
      <c r="Y45">
        <v>87.673315178396209</v>
      </c>
      <c r="AD45">
        <v>7999.7549879230874</v>
      </c>
      <c r="AI45">
        <v>87.673315178396209</v>
      </c>
      <c r="AK45">
        <v>776.63855713490602</v>
      </c>
      <c r="AM45">
        <v>7416.3519218266601</v>
      </c>
    </row>
    <row r="46" spans="1:39" x14ac:dyDescent="0.25">
      <c r="P46">
        <v>109.59164397299526</v>
      </c>
      <c r="U46">
        <v>1103.987354158387</v>
      </c>
      <c r="Y46">
        <v>109.59164397299526</v>
      </c>
      <c r="AD46">
        <v>10542.30267151501</v>
      </c>
      <c r="AI46">
        <v>109.59164397299526</v>
      </c>
      <c r="AK46">
        <v>1023.4761874639051</v>
      </c>
      <c r="AM46">
        <v>9773.4776623036687</v>
      </c>
    </row>
    <row r="47" spans="1:39" x14ac:dyDescent="0.25">
      <c r="P47">
        <v>131.50997276759432</v>
      </c>
      <c r="U47">
        <v>1362.7410617489872</v>
      </c>
      <c r="Y47">
        <v>131.50997276759432</v>
      </c>
      <c r="AD47">
        <v>13013.218567898946</v>
      </c>
      <c r="AI47">
        <v>131.50997276759432</v>
      </c>
      <c r="AK47">
        <v>1263.3596038268281</v>
      </c>
      <c r="AM47">
        <v>12064.195551099496</v>
      </c>
    </row>
    <row r="48" spans="1:39" x14ac:dyDescent="0.25">
      <c r="P48">
        <v>153.42830156219335</v>
      </c>
      <c r="U48">
        <v>1635.2094409594783</v>
      </c>
      <c r="Y48">
        <v>153.42830156219335</v>
      </c>
      <c r="AD48">
        <v>15615.099931154145</v>
      </c>
      <c r="AI48">
        <v>153.42830156219335</v>
      </c>
      <c r="AK48">
        <v>1515.9575134934771</v>
      </c>
      <c r="AM48">
        <v>14476.327907387131</v>
      </c>
    </row>
    <row r="49" spans="16:39" x14ac:dyDescent="0.25">
      <c r="P49">
        <v>175.34663035679242</v>
      </c>
      <c r="U49">
        <v>1892.8101532326039</v>
      </c>
      <c r="Y49">
        <v>175.34663035679242</v>
      </c>
      <c r="AD49">
        <v>18075.005533289805</v>
      </c>
      <c r="AI49">
        <v>175.34663035679242</v>
      </c>
      <c r="AK49">
        <v>1754.7720197395874</v>
      </c>
      <c r="AM49">
        <v>16756.838456454258</v>
      </c>
    </row>
    <row r="50" spans="16:39" x14ac:dyDescent="0.25">
      <c r="P50">
        <v>219.18328794599051</v>
      </c>
      <c r="U50">
        <v>2400.8418531160592</v>
      </c>
      <c r="Y50">
        <v>219.18328794599051</v>
      </c>
      <c r="AD50">
        <v>22926.350910319616</v>
      </c>
      <c r="AI50">
        <v>219.18328794599051</v>
      </c>
      <c r="AK50">
        <v>2225.7541785016415</v>
      </c>
      <c r="AM50">
        <v>21254.386776958625</v>
      </c>
    </row>
    <row r="51" spans="16:39" x14ac:dyDescent="0.25">
      <c r="P51">
        <v>263.01994553518864</v>
      </c>
      <c r="U51">
        <v>2888.8998456717841</v>
      </c>
      <c r="Y51">
        <v>263.01994553518864</v>
      </c>
      <c r="AD51">
        <v>27586.96143216468</v>
      </c>
      <c r="AI51">
        <v>263.01994553518864</v>
      </c>
      <c r="AK51">
        <v>2678.2192648096466</v>
      </c>
      <c r="AM51">
        <v>25575.110080703824</v>
      </c>
    </row>
    <row r="52" spans="16:39" x14ac:dyDescent="0.25">
      <c r="P52">
        <v>306.85660312438671</v>
      </c>
      <c r="U52">
        <v>3364.2867548109116</v>
      </c>
      <c r="Y52">
        <v>306.85660312438671</v>
      </c>
      <c r="AD52">
        <v>32126.572020404881</v>
      </c>
      <c r="AI52">
        <v>306.85660312438671</v>
      </c>
      <c r="AK52">
        <v>3118.9373396166534</v>
      </c>
      <c r="AM52">
        <v>29783.657687632556</v>
      </c>
    </row>
    <row r="53" spans="16:39" x14ac:dyDescent="0.25">
      <c r="P53">
        <v>350.69326071358483</v>
      </c>
      <c r="U53">
        <v>3830.0904194968562</v>
      </c>
      <c r="Y53">
        <v>350.69326071358483</v>
      </c>
      <c r="AD53">
        <v>36574.669365110145</v>
      </c>
      <c r="AI53">
        <v>350.69326071358483</v>
      </c>
      <c r="AK53">
        <v>3550.7710531494704</v>
      </c>
      <c r="AM53">
        <v>33907.365893781192</v>
      </c>
    </row>
    <row r="54" spans="16:39" x14ac:dyDescent="0.25">
      <c r="P54">
        <v>394.52991830278296</v>
      </c>
      <c r="U54">
        <v>4280.6888657058671</v>
      </c>
      <c r="Y54">
        <v>394.52991830278296</v>
      </c>
      <c r="AD54">
        <v>40877.567568931634</v>
      </c>
      <c r="AI54">
        <v>394.52991830278296</v>
      </c>
      <c r="AK54">
        <v>3968.5084285515018</v>
      </c>
      <c r="AM54">
        <v>37896.463986349278</v>
      </c>
    </row>
    <row r="55" spans="16:39" x14ac:dyDescent="0.25">
      <c r="P55">
        <v>438.36657589198103</v>
      </c>
      <c r="U55">
        <v>4724.5672585119582</v>
      </c>
      <c r="Y55">
        <v>438.36657589198103</v>
      </c>
      <c r="AD55">
        <v>45116.293989738151</v>
      </c>
      <c r="AI55">
        <v>438.36657589198103</v>
      </c>
      <c r="AK55">
        <v>4380.0158280299247</v>
      </c>
      <c r="AM55">
        <v>41826.070191102212</v>
      </c>
    </row>
    <row r="56" spans="16:39" x14ac:dyDescent="0.25">
      <c r="P56">
        <v>482.20323348117915</v>
      </c>
      <c r="U56">
        <v>5154.2622278793369</v>
      </c>
      <c r="Y56">
        <v>482.20323348117915</v>
      </c>
      <c r="AD56">
        <v>49219.578693530493</v>
      </c>
      <c r="AI56">
        <v>482.20323348117915</v>
      </c>
      <c r="AK56">
        <v>4778.3741673388095</v>
      </c>
      <c r="AM56">
        <v>45630.11212047546</v>
      </c>
    </row>
    <row r="57" spans="16:39" x14ac:dyDescent="0.25">
      <c r="P57">
        <v>526.03989107037728</v>
      </c>
      <c r="U57">
        <v>5589.7454605116891</v>
      </c>
      <c r="Y57">
        <v>526.03989107037728</v>
      </c>
      <c r="AD57">
        <v>53378.137239955089</v>
      </c>
      <c r="AI57">
        <v>526.03989107037728</v>
      </c>
      <c r="AK57">
        <v>5182.0986456674555</v>
      </c>
      <c r="AM57">
        <v>49485.396902867506</v>
      </c>
    </row>
    <row r="58" spans="16:39" x14ac:dyDescent="0.25">
      <c r="P58">
        <v>569.87654865957541</v>
      </c>
      <c r="U58">
        <v>6004.1607163579538</v>
      </c>
      <c r="Y58">
        <v>569.87654865957541</v>
      </c>
      <c r="AD58">
        <v>57335.511427592617</v>
      </c>
      <c r="AI58">
        <v>569.87654865957541</v>
      </c>
      <c r="AK58">
        <v>5566.2915845474099</v>
      </c>
      <c r="AM58">
        <v>53154.16922229233</v>
      </c>
    </row>
    <row r="59" spans="16:39" x14ac:dyDescent="0.25">
      <c r="P59">
        <v>613.71320624877342</v>
      </c>
      <c r="U59">
        <v>6422.4330715259421</v>
      </c>
      <c r="Y59">
        <v>613.71320624877342</v>
      </c>
      <c r="AD59">
        <v>61329.718200613075</v>
      </c>
      <c r="AI59">
        <v>613.71320624877342</v>
      </c>
      <c r="AK59">
        <v>5954.0603336878667</v>
      </c>
      <c r="AM59">
        <v>56857.088014428235</v>
      </c>
    </row>
    <row r="60" spans="16:39" x14ac:dyDescent="0.25">
      <c r="P60">
        <v>657.54986383797154</v>
      </c>
      <c r="U60">
        <v>6824.0105950266698</v>
      </c>
      <c r="Y60">
        <v>657.54986383797154</v>
      </c>
      <c r="AD60">
        <v>65164.501074597632</v>
      </c>
      <c r="AI60">
        <v>657.54986383797154</v>
      </c>
      <c r="AK60">
        <v>6326.3517654471079</v>
      </c>
      <c r="AM60">
        <v>60412.209312542764</v>
      </c>
    </row>
    <row r="61" spans="16:39" x14ac:dyDescent="0.25">
      <c r="P61">
        <v>701.38652142716967</v>
      </c>
      <c r="U61">
        <v>7228.280070808958</v>
      </c>
      <c r="Y61">
        <v>701.38652142716967</v>
      </c>
      <c r="AD61">
        <v>69024.990199312859</v>
      </c>
      <c r="AI61">
        <v>701.38652142716967</v>
      </c>
      <c r="AK61">
        <v>6701.1388318235277</v>
      </c>
      <c r="AM61">
        <v>63991.16216578582</v>
      </c>
    </row>
    <row r="62" spans="16:39" x14ac:dyDescent="0.25">
      <c r="P62">
        <v>745.22317901636779</v>
      </c>
      <c r="U62">
        <v>7617.7580880708847</v>
      </c>
      <c r="Y62">
        <v>745.22317901636779</v>
      </c>
      <c r="AD62">
        <v>72744.23129968482</v>
      </c>
      <c r="AI62">
        <v>745.22317901636779</v>
      </c>
      <c r="AK62">
        <v>7062.2131454981845</v>
      </c>
      <c r="AM62">
        <v>67439.167876475913</v>
      </c>
    </row>
    <row r="63" spans="16:39" x14ac:dyDescent="0.25">
      <c r="P63">
        <v>789.05983660556592</v>
      </c>
      <c r="U63">
        <v>8009.0979036685139</v>
      </c>
      <c r="Y63">
        <v>789.05983660556592</v>
      </c>
      <c r="AD63">
        <v>76481.251264546823</v>
      </c>
      <c r="AI63">
        <v>789.05983660556592</v>
      </c>
      <c r="AK63">
        <v>7425.0134809929896</v>
      </c>
      <c r="AM63">
        <v>70903.655881439699</v>
      </c>
    </row>
    <row r="64" spans="16:39" x14ac:dyDescent="0.25">
      <c r="P64">
        <v>832.89649419476393</v>
      </c>
      <c r="U64">
        <v>8386.9449161710381</v>
      </c>
      <c r="Y64">
        <v>832.89649419476393</v>
      </c>
      <c r="AD64">
        <v>80089.424450883758</v>
      </c>
      <c r="AI64">
        <v>832.89649419476393</v>
      </c>
      <c r="AK64">
        <v>7775.3050113661102</v>
      </c>
      <c r="AM64">
        <v>74248.693596366109</v>
      </c>
    </row>
    <row r="65" spans="16:39" x14ac:dyDescent="0.25">
      <c r="P65">
        <v>876.73315178396206</v>
      </c>
      <c r="U65">
        <v>8766.0279701981235</v>
      </c>
      <c r="Y65">
        <v>876.73315178396206</v>
      </c>
      <c r="AD65">
        <v>83709.400964330707</v>
      </c>
      <c r="AI65">
        <v>876.73315178396206</v>
      </c>
      <c r="AK65">
        <v>8126.7424417011589</v>
      </c>
      <c r="AM65">
        <v>77604.673849886312</v>
      </c>
    </row>
    <row r="66" spans="16:39" x14ac:dyDescent="0.25">
      <c r="P66">
        <v>920.56980937316018</v>
      </c>
      <c r="U66">
        <v>9135.4740651281627</v>
      </c>
      <c r="Y66">
        <v>920.56980937316018</v>
      </c>
      <c r="AD66">
        <v>87237.35129717752</v>
      </c>
      <c r="AI66">
        <v>920.56980937316018</v>
      </c>
      <c r="AK66">
        <v>8469.2457133991229</v>
      </c>
      <c r="AM66">
        <v>80875.339172838954</v>
      </c>
    </row>
    <row r="67" spans="16:39" x14ac:dyDescent="0.25">
      <c r="P67">
        <v>964.40646696235831</v>
      </c>
      <c r="U67">
        <v>9505.8383717729248</v>
      </c>
      <c r="Y67">
        <v>964.40646696235831</v>
      </c>
      <c r="AD67">
        <v>90774.069906016492</v>
      </c>
      <c r="AI67">
        <v>964.40646696235831</v>
      </c>
      <c r="AK67">
        <v>8812.6002338197522</v>
      </c>
      <c r="AM67">
        <v>84154.133322312366</v>
      </c>
    </row>
    <row r="68" spans="16:39" x14ac:dyDescent="0.25">
      <c r="P68">
        <v>1008.2431245515564</v>
      </c>
      <c r="U68">
        <v>9865.5661486784284</v>
      </c>
      <c r="Y68">
        <v>1008.2431245515564</v>
      </c>
      <c r="AD68">
        <v>94209.217137734653</v>
      </c>
      <c r="AI68">
        <v>1008.2431245515564</v>
      </c>
      <c r="AK68">
        <v>9146.0939212658213</v>
      </c>
      <c r="AM68">
        <v>87338.763453131498</v>
      </c>
    </row>
    <row r="69" spans="16:39" x14ac:dyDescent="0.25">
      <c r="P69">
        <v>1052.0797821407546</v>
      </c>
      <c r="U69">
        <v>10225.862468963605</v>
      </c>
      <c r="Y69">
        <v>1052.0797821407546</v>
      </c>
      <c r="AD69">
        <v>97649.793558807054</v>
      </c>
      <c r="AI69">
        <v>1052.0797821407546</v>
      </c>
      <c r="AK69">
        <v>9480.1146895778493</v>
      </c>
      <c r="AM69">
        <v>90528.426835464226</v>
      </c>
    </row>
    <row r="70" spans="16:39" x14ac:dyDescent="0.25">
      <c r="P70">
        <v>1095.9164397299526</v>
      </c>
      <c r="U70">
        <v>10576.577126133319</v>
      </c>
      <c r="Y70">
        <v>1095.9164397299526</v>
      </c>
      <c r="AD70">
        <v>100998.87183700742</v>
      </c>
      <c r="AI70">
        <v>1095.9164397299526</v>
      </c>
      <c r="AK70">
        <v>9805.2525626302195</v>
      </c>
      <c r="AM70">
        <v>93633.264816424402</v>
      </c>
    </row>
    <row r="71" spans="16:39" x14ac:dyDescent="0.25">
      <c r="P71">
        <v>1139.7530973191508</v>
      </c>
      <c r="U71">
        <v>10927.595559481311</v>
      </c>
      <c r="Y71">
        <v>1139.7530973191508</v>
      </c>
      <c r="AD71">
        <v>104350.85096402979</v>
      </c>
      <c r="AI71">
        <v>1139.7530973191508</v>
      </c>
      <c r="AK71">
        <v>10130.672058188149</v>
      </c>
      <c r="AM71">
        <v>96740.792094215358</v>
      </c>
    </row>
    <row r="72" spans="16:39" x14ac:dyDescent="0.25">
      <c r="P72">
        <v>1183.5897549083488</v>
      </c>
      <c r="U72">
        <v>11272.557254551717</v>
      </c>
      <c r="Y72">
        <v>1183.5897549083488</v>
      </c>
      <c r="AD72">
        <v>107644.99250089862</v>
      </c>
      <c r="AI72">
        <v>1183.5897549083488</v>
      </c>
      <c r="AK72">
        <v>10450.476518956537</v>
      </c>
      <c r="AM72">
        <v>99794.699739462973</v>
      </c>
    </row>
    <row r="73" spans="16:39" x14ac:dyDescent="0.25">
      <c r="P73">
        <v>1215</v>
      </c>
      <c r="U73">
        <v>11519.863389226244</v>
      </c>
      <c r="Y73">
        <v>1215</v>
      </c>
      <c r="AD73">
        <v>110006.59212832269</v>
      </c>
      <c r="AI73">
        <v>1215</v>
      </c>
      <c r="AK73">
        <v>10679.74720661408</v>
      </c>
      <c r="AM73">
        <v>101984.07353426951</v>
      </c>
    </row>
    <row r="74" spans="16:39" x14ac:dyDescent="0.25">
      <c r="P74">
        <v>1265</v>
      </c>
      <c r="U74">
        <v>11908.072933064346</v>
      </c>
      <c r="Y74">
        <v>1265</v>
      </c>
      <c r="AD74">
        <v>113713.7201997597</v>
      </c>
      <c r="AI74">
        <v>1265</v>
      </c>
      <c r="AK74">
        <v>11039.645553608658</v>
      </c>
      <c r="AM74">
        <v>105420.84959035687</v>
      </c>
    </row>
    <row r="75" spans="16:39" x14ac:dyDescent="0.25">
      <c r="P75">
        <v>1315</v>
      </c>
      <c r="U75">
        <v>12294.553847599964</v>
      </c>
      <c r="Y75">
        <v>1315</v>
      </c>
      <c r="AD75">
        <v>117404.34107730089</v>
      </c>
      <c r="AI75">
        <v>1315</v>
      </c>
      <c r="AK75">
        <v>11397.941336116077</v>
      </c>
      <c r="AM75">
        <v>108842.32228285894</v>
      </c>
    </row>
    <row r="76" spans="16:39" x14ac:dyDescent="0.25">
      <c r="P76">
        <v>1365</v>
      </c>
      <c r="U76">
        <v>12675.925643493354</v>
      </c>
      <c r="Y76">
        <v>1365</v>
      </c>
      <c r="AD76">
        <v>121046.17346563691</v>
      </c>
      <c r="AI76">
        <v>1365</v>
      </c>
      <c r="AK76">
        <v>11751.500595827703</v>
      </c>
      <c r="AM76">
        <v>112218.56451439991</v>
      </c>
    </row>
    <row r="78" spans="16:39" x14ac:dyDescent="0.25">
      <c r="P78">
        <v>0</v>
      </c>
      <c r="U78">
        <v>0</v>
      </c>
      <c r="Y78">
        <v>0</v>
      </c>
      <c r="AD78">
        <v>0</v>
      </c>
      <c r="AI78">
        <v>0</v>
      </c>
      <c r="AK78">
        <v>0</v>
      </c>
      <c r="AM78">
        <v>0</v>
      </c>
    </row>
    <row r="79" spans="16:39" x14ac:dyDescent="0.25">
      <c r="P79">
        <v>21.918328794599052</v>
      </c>
      <c r="U79">
        <v>134.29168500827561</v>
      </c>
      <c r="Y79">
        <v>21.918328794599052</v>
      </c>
      <c r="AD79">
        <v>1282.3911291124105</v>
      </c>
      <c r="AI79">
        <v>21.918328794599052</v>
      </c>
      <c r="AK79">
        <v>114.7237428475555</v>
      </c>
      <c r="AM79">
        <v>1095.5310458515157</v>
      </c>
    </row>
    <row r="80" spans="16:39" x14ac:dyDescent="0.25">
      <c r="P80">
        <v>43.836657589198104</v>
      </c>
      <c r="U80">
        <v>345.82098410933406</v>
      </c>
      <c r="Y80">
        <v>43.836657589198104</v>
      </c>
      <c r="AD80">
        <v>3302.3471427542586</v>
      </c>
      <c r="AI80">
        <v>43.836657589198104</v>
      </c>
      <c r="AK80">
        <v>295.43063406943594</v>
      </c>
      <c r="AM80">
        <v>2821.1547451754177</v>
      </c>
    </row>
    <row r="81" spans="16:39" x14ac:dyDescent="0.25">
      <c r="P81">
        <v>65.75498638379716</v>
      </c>
      <c r="U81">
        <v>592.4266443401001</v>
      </c>
      <c r="Y81">
        <v>65.75498638379716</v>
      </c>
      <c r="AD81">
        <v>5657.2577319642687</v>
      </c>
      <c r="AI81">
        <v>65.75498638379716</v>
      </c>
      <c r="AK81">
        <v>506.10283128940966</v>
      </c>
      <c r="AM81">
        <v>4832.9260387507866</v>
      </c>
    </row>
    <row r="82" spans="16:39" x14ac:dyDescent="0.25">
      <c r="P82">
        <v>87.673315178396209</v>
      </c>
      <c r="U82">
        <v>857.66097602561638</v>
      </c>
      <c r="Y82">
        <v>87.673315178396209</v>
      </c>
      <c r="AD82">
        <v>8190.0590298897823</v>
      </c>
      <c r="AI82">
        <v>87.673315178396209</v>
      </c>
      <c r="AK82">
        <v>732.68927452867104</v>
      </c>
      <c r="AM82">
        <v>6996.6671874991625</v>
      </c>
    </row>
    <row r="83" spans="16:39" x14ac:dyDescent="0.25">
      <c r="P83">
        <v>109.59164397299526</v>
      </c>
      <c r="U83">
        <v>1130.2498154579675</v>
      </c>
      <c r="Y83">
        <v>109.59164397299526</v>
      </c>
      <c r="AD83">
        <v>10793.090703530283</v>
      </c>
      <c r="AI83">
        <v>109.59164397299526</v>
      </c>
      <c r="AK83">
        <v>965.5585837209976</v>
      </c>
      <c r="AM83">
        <v>9220.4052866403836</v>
      </c>
    </row>
    <row r="84" spans="16:39" x14ac:dyDescent="0.25">
      <c r="P84">
        <v>131.50997276759432</v>
      </c>
      <c r="U84">
        <v>1395.1589461212366</v>
      </c>
      <c r="Y84">
        <v>131.50997276759432</v>
      </c>
      <c r="AD84">
        <v>13322.786560444445</v>
      </c>
      <c r="AI84">
        <v>131.50997276759432</v>
      </c>
      <c r="AK84">
        <v>1191.8672117072317</v>
      </c>
      <c r="AM84">
        <v>11381.493495141625</v>
      </c>
    </row>
    <row r="85" spans="16:39" x14ac:dyDescent="0.25">
      <c r="P85">
        <v>153.42830156219335</v>
      </c>
      <c r="U85">
        <v>1674.1090030768778</v>
      </c>
      <c r="Y85">
        <v>153.42830156219335</v>
      </c>
      <c r="AD85">
        <v>15986.563386859807</v>
      </c>
      <c r="AI85">
        <v>153.42830156219335</v>
      </c>
      <c r="AK85">
        <v>1430.1708311719647</v>
      </c>
      <c r="AM85">
        <v>13657.125434811762</v>
      </c>
    </row>
    <row r="86" spans="16:39" x14ac:dyDescent="0.25">
      <c r="P86">
        <v>175.34663035679242</v>
      </c>
      <c r="U86">
        <v>1937.837710123978</v>
      </c>
      <c r="Y86">
        <v>175.34663035679242</v>
      </c>
      <c r="AD86">
        <v>18504.987028566629</v>
      </c>
      <c r="AI86">
        <v>175.34663035679242</v>
      </c>
      <c r="AK86">
        <v>1655.4710377106298</v>
      </c>
      <c r="AM86">
        <v>15808.583927826972</v>
      </c>
    </row>
    <row r="87" spans="16:39" x14ac:dyDescent="0.25">
      <c r="P87">
        <v>219.18328794599051</v>
      </c>
      <c r="U87">
        <v>2457.9548408838778</v>
      </c>
      <c r="Y87">
        <v>219.18328794599051</v>
      </c>
      <c r="AD87">
        <v>23471.739769399333</v>
      </c>
      <c r="AI87">
        <v>219.18328794599051</v>
      </c>
      <c r="AK87">
        <v>2099.8007365764233</v>
      </c>
      <c r="AM87">
        <v>20051.620004048433</v>
      </c>
    </row>
    <row r="88" spans="16:39" x14ac:dyDescent="0.25">
      <c r="P88">
        <v>263.01994553518864</v>
      </c>
      <c r="U88">
        <v>2957.6231151091938</v>
      </c>
      <c r="Y88">
        <v>263.01994553518864</v>
      </c>
      <c r="AD88">
        <v>28243.220314348677</v>
      </c>
      <c r="AI88">
        <v>263.01994553518864</v>
      </c>
      <c r="AK88">
        <v>2526.661227587274</v>
      </c>
      <c r="AM88">
        <v>24127.837433349057</v>
      </c>
    </row>
    <row r="89" spans="16:39" x14ac:dyDescent="0.25">
      <c r="P89">
        <v>306.85660312438671</v>
      </c>
      <c r="U89">
        <v>3444.3188768874102</v>
      </c>
      <c r="Y89">
        <v>306.85660312438671</v>
      </c>
      <c r="AD89">
        <v>32890.822490481398</v>
      </c>
      <c r="AI89">
        <v>306.85660312438671</v>
      </c>
      <c r="AK89">
        <v>2942.4394599908542</v>
      </c>
      <c r="AM89">
        <v>28098.227088371499</v>
      </c>
    </row>
    <row r="90" spans="16:39" x14ac:dyDescent="0.25">
      <c r="P90">
        <v>350.69326071358483</v>
      </c>
      <c r="U90">
        <v>3921.203420961092</v>
      </c>
      <c r="Y90">
        <v>350.69326071358483</v>
      </c>
      <c r="AD90">
        <v>37444.734438888474</v>
      </c>
      <c r="AI90">
        <v>350.69326071358483</v>
      </c>
      <c r="AK90">
        <v>3349.8360891932607</v>
      </c>
      <c r="AM90">
        <v>31988.578328563839</v>
      </c>
    </row>
    <row r="91" spans="16:39" x14ac:dyDescent="0.25">
      <c r="P91">
        <v>394.52991830278296</v>
      </c>
      <c r="U91">
        <v>4382.5210336629443</v>
      </c>
      <c r="Y91">
        <v>394.52991830278296</v>
      </c>
      <c r="AD91">
        <v>41849.993142699612</v>
      </c>
      <c r="AI91">
        <v>394.52991830278296</v>
      </c>
      <c r="AK91">
        <v>3743.934079455235</v>
      </c>
      <c r="AM91">
        <v>35751.936921330329</v>
      </c>
    </row>
    <row r="92" spans="16:39" x14ac:dyDescent="0.25">
      <c r="P92">
        <v>438.36657589198103</v>
      </c>
      <c r="U92">
        <v>4836.9587314002747</v>
      </c>
      <c r="Y92">
        <v>438.36657589198103</v>
      </c>
      <c r="AD92">
        <v>46189.553498031419</v>
      </c>
      <c r="AI92">
        <v>438.36657589198103</v>
      </c>
      <c r="AK92">
        <v>4132.1546425693241</v>
      </c>
      <c r="AM92">
        <v>39459.170219101907</v>
      </c>
    </row>
    <row r="93" spans="16:39" x14ac:dyDescent="0.25">
      <c r="P93">
        <v>482.20323348117915</v>
      </c>
      <c r="U93">
        <v>5276.8756000141693</v>
      </c>
      <c r="Y93">
        <v>482.20323348117915</v>
      </c>
      <c r="AD93">
        <v>50390.450149395969</v>
      </c>
      <c r="AI93">
        <v>482.20323348117915</v>
      </c>
      <c r="AK93">
        <v>4507.9702390900784</v>
      </c>
      <c r="AM93">
        <v>43047.944811740352</v>
      </c>
    </row>
    <row r="94" spans="16:39" x14ac:dyDescent="0.25">
      <c r="P94">
        <v>526.03989107037728</v>
      </c>
      <c r="U94">
        <v>5722.7184273470812</v>
      </c>
      <c r="Y94">
        <v>526.03989107037728</v>
      </c>
      <c r="AD94">
        <v>54647.935538121928</v>
      </c>
      <c r="AI94">
        <v>526.03989107037728</v>
      </c>
      <c r="AK94">
        <v>4888.8483096140726</v>
      </c>
      <c r="AM94">
        <v>46685.062470092184</v>
      </c>
    </row>
    <row r="95" spans="16:39" x14ac:dyDescent="0.25">
      <c r="P95">
        <v>569.87654865957541</v>
      </c>
      <c r="U95">
        <v>6146.9920974021888</v>
      </c>
      <c r="Y95">
        <v>569.87654865957541</v>
      </c>
      <c r="AD95">
        <v>58699.450646902544</v>
      </c>
      <c r="AI95">
        <v>569.87654865957541</v>
      </c>
      <c r="AK95">
        <v>5251.3001130700432</v>
      </c>
      <c r="AM95">
        <v>50146.222239247581</v>
      </c>
    </row>
    <row r="96" spans="16:39" x14ac:dyDescent="0.25">
      <c r="P96">
        <v>613.71320624877342</v>
      </c>
      <c r="U96">
        <v>6575.214622288071</v>
      </c>
      <c r="Y96">
        <v>613.71320624877342</v>
      </c>
      <c r="AD96">
        <v>62788.674541635359</v>
      </c>
      <c r="AI96">
        <v>613.71320624877342</v>
      </c>
      <c r="AK96">
        <v>5617.1253748761746</v>
      </c>
      <c r="AM96">
        <v>53639.59616270753</v>
      </c>
    </row>
    <row r="97" spans="16:39" x14ac:dyDescent="0.25">
      <c r="P97">
        <v>657.54986383797154</v>
      </c>
      <c r="U97">
        <v>6986.3451666001274</v>
      </c>
      <c r="Y97">
        <v>657.54986383797154</v>
      </c>
      <c r="AD97">
        <v>66714.682044634887</v>
      </c>
      <c r="AI97">
        <v>657.54986383797154</v>
      </c>
      <c r="AK97">
        <v>5968.3491668743573</v>
      </c>
      <c r="AM97">
        <v>56993.536320386957</v>
      </c>
    </row>
    <row r="98" spans="16:39" x14ac:dyDescent="0.25">
      <c r="P98">
        <v>701.38652142716967</v>
      </c>
      <c r="U98">
        <v>7400.2317013300026</v>
      </c>
      <c r="Y98">
        <v>701.38652142716967</v>
      </c>
      <c r="AD98">
        <v>70667.007317520984</v>
      </c>
      <c r="AI98">
        <v>701.38652142716967</v>
      </c>
      <c r="AK98">
        <v>6321.9273677547026</v>
      </c>
      <c r="AM98">
        <v>60369.95942676573</v>
      </c>
    </row>
    <row r="99" spans="16:39" x14ac:dyDescent="0.25">
      <c r="P99">
        <v>745.22317901636779</v>
      </c>
      <c r="U99">
        <v>7798.974907470094</v>
      </c>
      <c r="Y99">
        <v>745.22317901636779</v>
      </c>
      <c r="AD99">
        <v>74474.724454411335</v>
      </c>
      <c r="AI99">
        <v>745.22317901636779</v>
      </c>
      <c r="AK99">
        <v>6662.5688083666537</v>
      </c>
      <c r="AM99">
        <v>63622.845572485894</v>
      </c>
    </row>
    <row r="100" spans="16:39" x14ac:dyDescent="0.25">
      <c r="P100">
        <v>789.05983660556592</v>
      </c>
      <c r="U100">
        <v>8199.624201770901</v>
      </c>
      <c r="Y100">
        <v>789.05983660556592</v>
      </c>
      <c r="AD100">
        <v>78300.643392466518</v>
      </c>
      <c r="AI100">
        <v>789.05983660556592</v>
      </c>
      <c r="AK100">
        <v>7004.8385967648555</v>
      </c>
      <c r="AM100">
        <v>66891.281294161352</v>
      </c>
    </row>
    <row r="101" spans="16:39" x14ac:dyDescent="0.25">
      <c r="P101">
        <v>832.89649419476393</v>
      </c>
      <c r="U101">
        <v>8586.4597162754053</v>
      </c>
      <c r="Y101">
        <v>832.89649419476393</v>
      </c>
      <c r="AD101">
        <v>81994.65045027982</v>
      </c>
      <c r="AI101">
        <v>832.89649419476393</v>
      </c>
      <c r="AK101">
        <v>7335.3074421560013</v>
      </c>
      <c r="AM101">
        <v>70047.026311073685</v>
      </c>
    </row>
    <row r="102" spans="16:39" x14ac:dyDescent="0.25">
      <c r="P102">
        <v>876.73315178396206</v>
      </c>
      <c r="U102">
        <v>8974.5606761672734</v>
      </c>
      <c r="Y102">
        <v>876.73315178396206</v>
      </c>
      <c r="AD102">
        <v>85700.741621409834</v>
      </c>
      <c r="AI102">
        <v>876.73315178396206</v>
      </c>
      <c r="AK102">
        <v>7666.857342053233</v>
      </c>
      <c r="AM102">
        <v>73213.094638089737</v>
      </c>
    </row>
    <row r="103" spans="16:39" x14ac:dyDescent="0.25">
      <c r="P103">
        <v>920.56980937316018</v>
      </c>
      <c r="U103">
        <v>9352.7954259073813</v>
      </c>
      <c r="Y103">
        <v>920.56980937316018</v>
      </c>
      <c r="AD103">
        <v>89312.617425625707</v>
      </c>
      <c r="AI103">
        <v>920.56980937316018</v>
      </c>
      <c r="AK103">
        <v>7989.978659374704</v>
      </c>
      <c r="AM103">
        <v>76298.675930294354</v>
      </c>
    </row>
    <row r="104" spans="16:39" x14ac:dyDescent="0.25">
      <c r="P104">
        <v>964.40646696235831</v>
      </c>
      <c r="U104">
        <v>9731.9702304562798</v>
      </c>
      <c r="Y104">
        <v>964.40646696235831</v>
      </c>
      <c r="AD104">
        <v>92933.47009201732</v>
      </c>
      <c r="AI104">
        <v>964.40646696235831</v>
      </c>
      <c r="AK104">
        <v>8313.9030540135755</v>
      </c>
      <c r="AM104">
        <v>79391.926045983928</v>
      </c>
    </row>
    <row r="105" spans="16:39" x14ac:dyDescent="0.25">
      <c r="P105">
        <v>1008.2431245515564</v>
      </c>
      <c r="U105">
        <v>10100.25547569127</v>
      </c>
      <c r="Y105">
        <v>1008.2431245515564</v>
      </c>
      <c r="AD105">
        <v>96450.335126834892</v>
      </c>
      <c r="AI105">
        <v>1008.2431245515564</v>
      </c>
      <c r="AK105">
        <v>8628.5246314126853</v>
      </c>
      <c r="AM105">
        <v>82396.340800770195</v>
      </c>
    </row>
    <row r="106" spans="16:39" x14ac:dyDescent="0.25">
      <c r="P106">
        <v>1052.0797821407546</v>
      </c>
      <c r="U106">
        <v>10469.122789233053</v>
      </c>
      <c r="Y106">
        <v>1052.0797821407546</v>
      </c>
      <c r="AD106">
        <v>99972.758504547062</v>
      </c>
      <c r="AI106">
        <v>1052.0797821407546</v>
      </c>
      <c r="AK106">
        <v>8943.643462642096</v>
      </c>
      <c r="AM106">
        <v>85405.503979860267</v>
      </c>
    </row>
    <row r="107" spans="16:39" x14ac:dyDescent="0.25">
      <c r="P107">
        <v>1095.9164397299526</v>
      </c>
      <c r="U107">
        <v>10828.18050402605</v>
      </c>
      <c r="Y107">
        <v>1095.9164397299526</v>
      </c>
      <c r="AD107">
        <v>103401.50711442217</v>
      </c>
      <c r="AI107">
        <v>1095.9164397299526</v>
      </c>
      <c r="AK107">
        <v>9250.3820737244132</v>
      </c>
      <c r="AM107">
        <v>88334.641951313853</v>
      </c>
    </row>
    <row r="108" spans="16:39" x14ac:dyDescent="0.25">
      <c r="P108">
        <v>1139.7530973191508</v>
      </c>
      <c r="U108">
        <v>11187.549221447964</v>
      </c>
      <c r="Y108">
        <v>1139.7530973191508</v>
      </c>
      <c r="AD108">
        <v>106833.22558063973</v>
      </c>
      <c r="AI108">
        <v>1139.7530973191508</v>
      </c>
      <c r="AK108">
        <v>9557.3863705461208</v>
      </c>
      <c r="AM108">
        <v>91266.317034691441</v>
      </c>
    </row>
    <row r="109" spans="16:39" x14ac:dyDescent="0.25">
      <c r="P109">
        <v>1183.5897549083488</v>
      </c>
      <c r="U109">
        <v>11540.717118457638</v>
      </c>
      <c r="Y109">
        <v>1183.5897549083488</v>
      </c>
      <c r="AD109">
        <v>110205.73057366726</v>
      </c>
      <c r="AI109">
        <v>1183.5897549083488</v>
      </c>
      <c r="AK109">
        <v>9859.093382384217</v>
      </c>
      <c r="AM109">
        <v>94147.406772662507</v>
      </c>
    </row>
    <row r="110" spans="16:39" x14ac:dyDescent="0.25">
      <c r="P110">
        <v>1215</v>
      </c>
      <c r="U110">
        <v>11793.906352939945</v>
      </c>
      <c r="Y110">
        <v>1215</v>
      </c>
      <c r="AD110">
        <v>112623.50966599799</v>
      </c>
      <c r="AI110">
        <v>1215</v>
      </c>
      <c r="AK110">
        <v>10075.38984650802</v>
      </c>
      <c r="AM110">
        <v>96212.88585897864</v>
      </c>
    </row>
    <row r="111" spans="16:39" x14ac:dyDescent="0.25">
      <c r="P111">
        <v>1265</v>
      </c>
      <c r="U111">
        <v>12191.350910279582</v>
      </c>
      <c r="Y111">
        <v>1265</v>
      </c>
      <c r="AD111">
        <v>116418.82562033238</v>
      </c>
      <c r="AI111">
        <v>1265</v>
      </c>
      <c r="AK111">
        <v>10414.921867344478</v>
      </c>
      <c r="AM111">
        <v>99455.177826224797</v>
      </c>
    </row>
    <row r="112" spans="16:39" x14ac:dyDescent="0.25">
      <c r="P112">
        <v>1315</v>
      </c>
      <c r="U112">
        <v>12587.025716414397</v>
      </c>
      <c r="Y112">
        <v>1315</v>
      </c>
      <c r="AD112">
        <v>120197.24169552937</v>
      </c>
      <c r="AI112">
        <v>1315</v>
      </c>
      <c r="AK112">
        <v>10752.94201138742</v>
      </c>
      <c r="AM112">
        <v>102683.03243356894</v>
      </c>
    </row>
    <row r="114" spans="16:39" x14ac:dyDescent="0.25">
      <c r="P114">
        <v>0</v>
      </c>
      <c r="U114">
        <v>0</v>
      </c>
      <c r="Y114">
        <v>0</v>
      </c>
      <c r="AD114">
        <v>0</v>
      </c>
      <c r="AI114">
        <v>0</v>
      </c>
      <c r="AK114">
        <v>0</v>
      </c>
      <c r="AM114">
        <v>0</v>
      </c>
    </row>
    <row r="115" spans="16:39" x14ac:dyDescent="0.25">
      <c r="P115">
        <v>21.918328794599052</v>
      </c>
      <c r="U115">
        <v>137.61168616552334</v>
      </c>
      <c r="Y115">
        <v>21.918328794599052</v>
      </c>
      <c r="AD115">
        <v>1314.0948048272176</v>
      </c>
      <c r="AI115">
        <v>21.918328794599052</v>
      </c>
      <c r="AK115">
        <v>107.56206315427605</v>
      </c>
      <c r="AM115">
        <v>1027.1420424099394</v>
      </c>
    </row>
    <row r="116" spans="16:39" x14ac:dyDescent="0.25">
      <c r="P116">
        <v>43.836657589198104</v>
      </c>
      <c r="U116">
        <v>354.37047894494344</v>
      </c>
      <c r="Y116">
        <v>43.836657589198104</v>
      </c>
      <c r="AD116">
        <v>3383.9888045958105</v>
      </c>
      <c r="AI116">
        <v>43.836657589198104</v>
      </c>
      <c r="AK116">
        <v>276.98824786173356</v>
      </c>
      <c r="AM116">
        <v>2645.0429295334802</v>
      </c>
    </row>
    <row r="117" spans="16:39" x14ac:dyDescent="0.25">
      <c r="P117">
        <v>65.75498638379716</v>
      </c>
      <c r="U117">
        <v>607.07280165559075</v>
      </c>
      <c r="Y117">
        <v>65.75498638379716</v>
      </c>
      <c r="AD117">
        <v>5797.1182320079797</v>
      </c>
      <c r="AI117">
        <v>65.75498638379716</v>
      </c>
      <c r="AK117">
        <v>474.50914126856657</v>
      </c>
      <c r="AM117">
        <v>4531.2285225109699</v>
      </c>
    </row>
    <row r="118" spans="16:39" x14ac:dyDescent="0.25">
      <c r="P118">
        <v>87.673315178396209</v>
      </c>
      <c r="U118">
        <v>878.86433967955952</v>
      </c>
      <c r="Y118">
        <v>87.673315178396209</v>
      </c>
      <c r="AD118">
        <v>8392.5362380317893</v>
      </c>
      <c r="AI118">
        <v>87.673315178396209</v>
      </c>
      <c r="AK118">
        <v>686.95082694464998</v>
      </c>
      <c r="AM118">
        <v>6559.8971861583723</v>
      </c>
    </row>
    <row r="119" spans="16:39" x14ac:dyDescent="0.25">
      <c r="P119">
        <v>109.59164397299526</v>
      </c>
      <c r="U119">
        <v>1158.1922058976154</v>
      </c>
      <c r="Y119">
        <v>109.59164397299526</v>
      </c>
      <c r="AD119">
        <v>11059.920877146702</v>
      </c>
      <c r="AI119">
        <v>109.59164397299526</v>
      </c>
      <c r="AK119">
        <v>905.28316792589953</v>
      </c>
      <c r="AM119">
        <v>8644.8174643978346</v>
      </c>
    </row>
    <row r="120" spans="16:39" x14ac:dyDescent="0.25">
      <c r="P120">
        <v>131.50997276759432</v>
      </c>
      <c r="U120">
        <v>1429.6505031776662</v>
      </c>
      <c r="Y120">
        <v>131.50997276759432</v>
      </c>
      <c r="AD120">
        <v>13652.15666847246</v>
      </c>
      <c r="AI120">
        <v>131.50997276759432</v>
      </c>
      <c r="AK120">
        <v>1117.4643810873174</v>
      </c>
      <c r="AM120">
        <v>10670.998798750323</v>
      </c>
    </row>
    <row r="121" spans="16:39" x14ac:dyDescent="0.25">
      <c r="P121">
        <v>153.42830156219335</v>
      </c>
      <c r="U121">
        <v>1715.4968509338132</v>
      </c>
      <c r="Y121">
        <v>153.42830156219335</v>
      </c>
      <c r="AD121">
        <v>16381.788221081801</v>
      </c>
      <c r="AI121">
        <v>153.42830156219335</v>
      </c>
      <c r="AK121">
        <v>1340.8917931516053</v>
      </c>
      <c r="AM121">
        <v>12804.573421885993</v>
      </c>
    </row>
    <row r="122" spans="16:39" x14ac:dyDescent="0.25">
      <c r="P122">
        <v>175.34663035679242</v>
      </c>
      <c r="U122">
        <v>1985.7455417948179</v>
      </c>
      <c r="Y122">
        <v>175.34663035679242</v>
      </c>
      <c r="AD122">
        <v>18962.473121960345</v>
      </c>
      <c r="AI122">
        <v>175.34663035679242</v>
      </c>
      <c r="AK122">
        <v>1552.1275360142236</v>
      </c>
      <c r="AM122">
        <v>14821.726179942449</v>
      </c>
    </row>
    <row r="123" spans="16:39" x14ac:dyDescent="0.25">
      <c r="P123">
        <v>219.18328794599051</v>
      </c>
      <c r="U123">
        <v>2518.7211713956599</v>
      </c>
      <c r="Y123">
        <v>219.18328794599051</v>
      </c>
      <c r="AD123">
        <v>24052.015481869694</v>
      </c>
      <c r="AI123">
        <v>219.18328794599051</v>
      </c>
      <c r="AK123">
        <v>1968.7197595980556</v>
      </c>
      <c r="AM123">
        <v>18799.888878163107</v>
      </c>
    </row>
    <row r="124" spans="16:39" x14ac:dyDescent="0.25">
      <c r="P124">
        <v>263.01994553518864</v>
      </c>
      <c r="U124">
        <v>3030.7424014169055</v>
      </c>
      <c r="Y124">
        <v>263.01994553518864</v>
      </c>
      <c r="AD124">
        <v>28941.458065422103</v>
      </c>
      <c r="AI124">
        <v>263.01994553518864</v>
      </c>
      <c r="AK124">
        <v>2368.933298247895</v>
      </c>
      <c r="AM124">
        <v>22621.646656268382</v>
      </c>
    </row>
    <row r="125" spans="16:39" x14ac:dyDescent="0.25">
      <c r="P125">
        <v>306.85660312438671</v>
      </c>
      <c r="U125">
        <v>3529.470408469515</v>
      </c>
      <c r="Y125">
        <v>306.85660312438671</v>
      </c>
      <c r="AD125">
        <v>33703.95972026966</v>
      </c>
      <c r="AI125">
        <v>306.85660312438671</v>
      </c>
      <c r="AK125">
        <v>2758.7563931184445</v>
      </c>
      <c r="AM125">
        <v>26344.183005070114</v>
      </c>
    </row>
    <row r="126" spans="16:39" x14ac:dyDescent="0.25">
      <c r="P126">
        <v>350.69326071358483</v>
      </c>
      <c r="U126">
        <v>4018.1446418162204</v>
      </c>
      <c r="Y126">
        <v>350.69326071358483</v>
      </c>
      <c r="AD126">
        <v>38370.454908195883</v>
      </c>
      <c r="AI126">
        <v>350.69326071358483</v>
      </c>
      <c r="AK126">
        <v>3140.721110023967</v>
      </c>
      <c r="AM126">
        <v>29991.67737200273</v>
      </c>
    </row>
    <row r="127" spans="16:39" x14ac:dyDescent="0.25">
      <c r="P127">
        <v>394.52991830278296</v>
      </c>
      <c r="U127">
        <v>4490.8670932311643</v>
      </c>
      <c r="Y127">
        <v>394.52991830278296</v>
      </c>
      <c r="AD127">
        <v>42884.621799388282</v>
      </c>
      <c r="AI127">
        <v>394.52991830278296</v>
      </c>
      <c r="AK127">
        <v>3510.2173613261875</v>
      </c>
      <c r="AM127">
        <v>33520.106662923143</v>
      </c>
    </row>
    <row r="128" spans="16:39" x14ac:dyDescent="0.25">
      <c r="P128">
        <v>438.36657589198103</v>
      </c>
      <c r="U128">
        <v>4956.5395422659558</v>
      </c>
      <c r="Y128">
        <v>438.36657589198103</v>
      </c>
      <c r="AD128">
        <v>47331.466126924031</v>
      </c>
      <c r="AI128">
        <v>438.36657589198103</v>
      </c>
      <c r="AK128">
        <v>3874.2030864341446</v>
      </c>
      <c r="AM128">
        <v>36995.914304872291</v>
      </c>
    </row>
    <row r="129" spans="16:39" x14ac:dyDescent="0.25">
      <c r="P129">
        <v>482.20323348117915</v>
      </c>
      <c r="U129">
        <v>5407.3321736852768</v>
      </c>
      <c r="Y129">
        <v>482.20323348117915</v>
      </c>
      <c r="AD129">
        <v>51636.218662911291</v>
      </c>
      <c r="AI129">
        <v>482.20323348117915</v>
      </c>
      <c r="AK129">
        <v>4226.5582303997835</v>
      </c>
      <c r="AM129">
        <v>40360.658078031556</v>
      </c>
    </row>
    <row r="130" spans="16:39" x14ac:dyDescent="0.25">
      <c r="P130">
        <v>526.03989107037728</v>
      </c>
      <c r="U130">
        <v>5864.197267233737</v>
      </c>
      <c r="Y130">
        <v>526.03989107037728</v>
      </c>
      <c r="AD130">
        <v>55998.958940774013</v>
      </c>
      <c r="AI130">
        <v>526.03989107037728</v>
      </c>
      <c r="AK130">
        <v>4583.6598212206036</v>
      </c>
      <c r="AM130">
        <v>43770.727079938333</v>
      </c>
    </row>
    <row r="131" spans="16:39" x14ac:dyDescent="0.25">
      <c r="P131">
        <v>569.87654865957541</v>
      </c>
      <c r="U131">
        <v>6298.9599640330262</v>
      </c>
      <c r="Y131">
        <v>569.87654865957541</v>
      </c>
      <c r="AD131">
        <v>60150.636876828197</v>
      </c>
      <c r="AI131">
        <v>569.87654865957541</v>
      </c>
      <c r="AK131">
        <v>4923.4854127332255</v>
      </c>
      <c r="AM131">
        <v>47015.822440639997</v>
      </c>
    </row>
    <row r="132" spans="16:39" x14ac:dyDescent="0.25">
      <c r="P132">
        <v>613.71320624877342</v>
      </c>
      <c r="U132">
        <v>6737.7691404907664</v>
      </c>
      <c r="Y132">
        <v>613.71320624877342</v>
      </c>
      <c r="AD132">
        <v>64340.955847268197</v>
      </c>
      <c r="AI132">
        <v>613.71320624877342</v>
      </c>
      <c r="AK132">
        <v>5266.4738729868895</v>
      </c>
      <c r="AM132">
        <v>50291.120973010933</v>
      </c>
    </row>
    <row r="133" spans="16:39" x14ac:dyDescent="0.25">
      <c r="P133">
        <v>657.54986383797154</v>
      </c>
      <c r="U133">
        <v>7159.0637830700534</v>
      </c>
      <c r="Y133">
        <v>657.54986383797154</v>
      </c>
      <c r="AD133">
        <v>68364.023339145802</v>
      </c>
      <c r="AI133">
        <v>657.54986383797154</v>
      </c>
      <c r="AK133">
        <v>5595.7723665549784</v>
      </c>
      <c r="AM133">
        <v>53435.689953255489</v>
      </c>
    </row>
    <row r="134" spans="16:39" x14ac:dyDescent="0.25">
      <c r="P134">
        <v>701.38652142716967</v>
      </c>
      <c r="U134">
        <v>7583.1825505266825</v>
      </c>
      <c r="Y134">
        <v>701.38652142716967</v>
      </c>
      <c r="AD134">
        <v>72414.059237071677</v>
      </c>
      <c r="AI134">
        <v>701.38652142716967</v>
      </c>
      <c r="AK134">
        <v>5927.2782940036968</v>
      </c>
      <c r="AM134">
        <v>56601.338374319093</v>
      </c>
    </row>
    <row r="135" spans="16:39" x14ac:dyDescent="0.25">
      <c r="P135">
        <v>745.22317901636779</v>
      </c>
      <c r="U135">
        <v>7991.7836112744353</v>
      </c>
      <c r="Y135">
        <v>745.22317901636779</v>
      </c>
      <c r="AD135">
        <v>76315.911951307469</v>
      </c>
      <c r="AI135">
        <v>745.22317901636779</v>
      </c>
      <c r="AK135">
        <v>6246.6550440871861</v>
      </c>
      <c r="AM135">
        <v>59651.16168338382</v>
      </c>
    </row>
    <row r="136" spans="16:39" x14ac:dyDescent="0.25">
      <c r="P136">
        <v>789.05983660556592</v>
      </c>
      <c r="U136">
        <v>8402.3378830922593</v>
      </c>
      <c r="Y136">
        <v>789.05983660556592</v>
      </c>
      <c r="AD136">
        <v>80236.416457345476</v>
      </c>
      <c r="AI136">
        <v>789.05983660556592</v>
      </c>
      <c r="AK136">
        <v>6567.5584916360349</v>
      </c>
      <c r="AM136">
        <v>62715.563879341622</v>
      </c>
    </row>
    <row r="137" spans="16:39" x14ac:dyDescent="0.25">
      <c r="P137">
        <v>832.89649419476393</v>
      </c>
      <c r="U137">
        <v>8798.7368665169706</v>
      </c>
      <c r="Y137">
        <v>832.89649419476393</v>
      </c>
      <c r="AD137">
        <v>84021.747916264198</v>
      </c>
      <c r="AI137">
        <v>832.89649419476393</v>
      </c>
      <c r="AK137">
        <v>6877.3976751929767</v>
      </c>
      <c r="AM137">
        <v>65674.310136940287</v>
      </c>
    </row>
    <row r="138" spans="16:39" x14ac:dyDescent="0.25">
      <c r="P138">
        <v>876.73315178396206</v>
      </c>
      <c r="U138">
        <v>9196.4325800668248</v>
      </c>
      <c r="Y138">
        <v>876.73315178396206</v>
      </c>
      <c r="AD138">
        <v>87819.462235739265</v>
      </c>
      <c r="AI138">
        <v>876.73315178396206</v>
      </c>
      <c r="AK138">
        <v>7188.2504279568711</v>
      </c>
      <c r="AM138">
        <v>68642.735267506097</v>
      </c>
    </row>
    <row r="139" spans="16:39" x14ac:dyDescent="0.25">
      <c r="P139">
        <v>920.56980937316018</v>
      </c>
      <c r="U139">
        <v>9584.0181679230191</v>
      </c>
      <c r="Y139">
        <v>920.56980937316018</v>
      </c>
      <c r="AD139">
        <v>91520.631966448753</v>
      </c>
      <c r="AI139">
        <v>920.56980937316018</v>
      </c>
      <c r="AK139">
        <v>7491.2007560891052</v>
      </c>
      <c r="AM139">
        <v>71535.697801519491</v>
      </c>
    </row>
    <row r="140" spans="16:39" x14ac:dyDescent="0.25">
      <c r="P140">
        <v>964.40646696235831</v>
      </c>
      <c r="U140">
        <v>9972.5670509178326</v>
      </c>
      <c r="Y140">
        <v>964.40646696235831</v>
      </c>
      <c r="AD140">
        <v>95231.000488136284</v>
      </c>
      <c r="AI140">
        <v>964.40646696235831</v>
      </c>
      <c r="AK140">
        <v>7794.9040290868743</v>
      </c>
      <c r="AM140">
        <v>74435.85042936643</v>
      </c>
    </row>
    <row r="141" spans="16:39" x14ac:dyDescent="0.25">
      <c r="P141">
        <v>1008.2431245515564</v>
      </c>
      <c r="U141">
        <v>10349.957159497875</v>
      </c>
      <c r="Y141">
        <v>1008.2431245515564</v>
      </c>
      <c r="AD141">
        <v>98834.810563406325</v>
      </c>
      <c r="AI141">
        <v>1008.2431245515564</v>
      </c>
      <c r="AK141">
        <v>8089.8852172692468</v>
      </c>
      <c r="AM141">
        <v>77252.713282467128</v>
      </c>
    </row>
    <row r="142" spans="16:39" x14ac:dyDescent="0.25">
      <c r="P142">
        <v>1052.0797821407546</v>
      </c>
      <c r="U142">
        <v>10727.943726459956</v>
      </c>
      <c r="Y142">
        <v>1052.0797821407546</v>
      </c>
      <c r="AD142">
        <v>102444.3163966674</v>
      </c>
      <c r="AI142">
        <v>1052.0797821407546</v>
      </c>
      <c r="AK142">
        <v>8385.3326179946471</v>
      </c>
      <c r="AM142">
        <v>80074.028137413115</v>
      </c>
    </row>
    <row r="143" spans="16:39" x14ac:dyDescent="0.25">
      <c r="P143">
        <v>1095.9164397299526</v>
      </c>
      <c r="U143">
        <v>11095.878178696214</v>
      </c>
      <c r="Y143">
        <v>1095.9164397299526</v>
      </c>
      <c r="AD143">
        <v>105957.83160509993</v>
      </c>
      <c r="AI143">
        <v>1095.9164397299526</v>
      </c>
      <c r="AK143">
        <v>8672.9229374713468</v>
      </c>
      <c r="AM143">
        <v>82820.313393218748</v>
      </c>
    </row>
    <row r="144" spans="16:39" x14ac:dyDescent="0.25">
      <c r="P144">
        <v>1139.7530973191508</v>
      </c>
      <c r="U144">
        <v>11464.13132226593</v>
      </c>
      <c r="Y144">
        <v>1139.7530973191508</v>
      </c>
      <c r="AD144">
        <v>109474.39009159493</v>
      </c>
      <c r="AI144">
        <v>1139.7530973191508</v>
      </c>
      <c r="AK144">
        <v>8960.7623571392542</v>
      </c>
      <c r="AM144">
        <v>85568.97738062976</v>
      </c>
    </row>
    <row r="145" spans="16:39" x14ac:dyDescent="0.25">
      <c r="P145">
        <v>1183.5897549083488</v>
      </c>
      <c r="U145">
        <v>11826.030346796284</v>
      </c>
      <c r="Y145">
        <v>1183.5897549083488</v>
      </c>
      <c r="AD145">
        <v>112930.27121084339</v>
      </c>
      <c r="AI145">
        <v>1183.5897549083488</v>
      </c>
      <c r="AK145">
        <v>9243.6351771494901</v>
      </c>
      <c r="AM145">
        <v>88270.213834888127</v>
      </c>
    </row>
    <row r="146" spans="16:39" x14ac:dyDescent="0.25">
      <c r="P146">
        <v>1215</v>
      </c>
      <c r="U146">
        <v>12085.479004946052</v>
      </c>
      <c r="Y146">
        <v>1215</v>
      </c>
      <c r="AD146">
        <v>115407.82339622908</v>
      </c>
      <c r="AI146">
        <v>1215</v>
      </c>
      <c r="AK146">
        <v>9446.4292401452021</v>
      </c>
      <c r="AM146">
        <v>90206.754488215549</v>
      </c>
    </row>
    <row r="147" spans="16:39" x14ac:dyDescent="0.25">
      <c r="P147">
        <v>1265</v>
      </c>
      <c r="U147">
        <v>12492.749311290385</v>
      </c>
      <c r="Y147">
        <v>1265</v>
      </c>
      <c r="AD147">
        <v>119296.96834198415</v>
      </c>
      <c r="AI147">
        <v>1265</v>
      </c>
      <c r="AK147">
        <v>9764.7658264666479</v>
      </c>
      <c r="AM147">
        <v>93246.644965019019</v>
      </c>
    </row>
    <row r="149" spans="16:39" x14ac:dyDescent="0.25">
      <c r="P149">
        <v>0</v>
      </c>
      <c r="U149">
        <v>0</v>
      </c>
      <c r="Y149">
        <v>0</v>
      </c>
      <c r="AD149">
        <v>0</v>
      </c>
      <c r="AI149">
        <v>0</v>
      </c>
      <c r="AK149">
        <v>0</v>
      </c>
      <c r="AM149">
        <v>0</v>
      </c>
    </row>
    <row r="150" spans="16:39" x14ac:dyDescent="0.25">
      <c r="P150">
        <v>21.918328794599052</v>
      </c>
      <c r="U150">
        <v>141.15273329964305</v>
      </c>
      <c r="Y150">
        <v>21.918328794599052</v>
      </c>
      <c r="AD150">
        <v>1347.90931413421</v>
      </c>
      <c r="AI150">
        <v>21.918328794599052</v>
      </c>
      <c r="AK150">
        <v>100.09164033135983</v>
      </c>
      <c r="AM150">
        <v>955.8047592547216</v>
      </c>
    </row>
    <row r="151" spans="16:39" x14ac:dyDescent="0.25">
      <c r="P151">
        <v>43.836657589198104</v>
      </c>
      <c r="U151">
        <v>363.48919991879495</v>
      </c>
      <c r="Y151">
        <v>43.836657589198104</v>
      </c>
      <c r="AD151">
        <v>3471.0661756556628</v>
      </c>
      <c r="AI151">
        <v>43.836657589198104</v>
      </c>
      <c r="AK151">
        <v>257.75080235515196</v>
      </c>
      <c r="AM151">
        <v>2461.3388568434743</v>
      </c>
    </row>
    <row r="152" spans="16:39" x14ac:dyDescent="0.25">
      <c r="P152">
        <v>65.75498638379716</v>
      </c>
      <c r="U152">
        <v>622.69410144781079</v>
      </c>
      <c r="Y152">
        <v>65.75498638379716</v>
      </c>
      <c r="AD152">
        <v>5946.2906567751133</v>
      </c>
      <c r="AI152">
        <v>65.75498638379716</v>
      </c>
      <c r="AK152">
        <v>441.55343351563135</v>
      </c>
      <c r="AM152">
        <v>4216.5246949926777</v>
      </c>
    </row>
    <row r="153" spans="16:39" x14ac:dyDescent="0.25">
      <c r="P153">
        <v>87.673315178396209</v>
      </c>
      <c r="U153">
        <v>901.47942520041397</v>
      </c>
      <c r="Y153">
        <v>87.673315178396209</v>
      </c>
      <c r="AD153">
        <v>8608.4943969771848</v>
      </c>
      <c r="AI153">
        <v>87.673315178396209</v>
      </c>
      <c r="AK153">
        <v>639.24057497162914</v>
      </c>
      <c r="AM153">
        <v>6104.297839898406</v>
      </c>
    </row>
    <row r="154" spans="16:39" x14ac:dyDescent="0.25">
      <c r="P154">
        <v>109.59164397299526</v>
      </c>
      <c r="U154">
        <v>1187.9950032161551</v>
      </c>
      <c r="Y154">
        <v>109.59164397299526</v>
      </c>
      <c r="AD154">
        <v>11344.516627819388</v>
      </c>
      <c r="AI154">
        <v>109.59164397299526</v>
      </c>
      <c r="AK154">
        <v>842.40925271310164</v>
      </c>
      <c r="AM154">
        <v>8044.4158005383861</v>
      </c>
    </row>
    <row r="155" spans="16:39" x14ac:dyDescent="0.25">
      <c r="P155">
        <v>131.50997276759432</v>
      </c>
      <c r="U155">
        <v>1466.438511217774</v>
      </c>
      <c r="Y155">
        <v>131.50997276759432</v>
      </c>
      <c r="AD155">
        <v>14003.456268037713</v>
      </c>
      <c r="AI155">
        <v>131.50997276759432</v>
      </c>
      <c r="AK155">
        <v>1039.8540120457974</v>
      </c>
      <c r="AM155">
        <v>9929.8743666616756</v>
      </c>
    </row>
    <row r="156" spans="16:39" x14ac:dyDescent="0.25">
      <c r="P156">
        <v>153.42830156219335</v>
      </c>
      <c r="U156">
        <v>1759.6403054387149</v>
      </c>
      <c r="Y156">
        <v>153.42830156219335</v>
      </c>
      <c r="AD156">
        <v>16803.327160458241</v>
      </c>
      <c r="AI156">
        <v>153.42830156219335</v>
      </c>
      <c r="AK156">
        <v>1247.7638969317879</v>
      </c>
      <c r="AM156">
        <v>11915.267520498017</v>
      </c>
    </row>
    <row r="157" spans="16:39" x14ac:dyDescent="0.25">
      <c r="P157">
        <v>175.34663035679242</v>
      </c>
      <c r="U157">
        <v>2036.8430812247589</v>
      </c>
      <c r="Y157">
        <v>175.34663035679242</v>
      </c>
      <c r="AD157">
        <v>19450.418680766834</v>
      </c>
      <c r="AI157">
        <v>175.34663035679242</v>
      </c>
      <c r="AK157">
        <v>1444.3288509658839</v>
      </c>
      <c r="AM157">
        <v>13792.324564887469</v>
      </c>
    </row>
    <row r="158" spans="16:39" x14ac:dyDescent="0.25">
      <c r="P158">
        <v>219.18328794599051</v>
      </c>
      <c r="U158">
        <v>2583.5333296805984</v>
      </c>
      <c r="Y158">
        <v>219.18328794599051</v>
      </c>
      <c r="AD158">
        <v>24670.926003679833</v>
      </c>
      <c r="AI158">
        <v>219.18328794599051</v>
      </c>
      <c r="AK158">
        <v>1831.9878246319788</v>
      </c>
      <c r="AM158">
        <v>17494.195078460863</v>
      </c>
    </row>
    <row r="159" spans="16:39" x14ac:dyDescent="0.25">
      <c r="P159">
        <v>263.01994553518864</v>
      </c>
      <c r="U159">
        <v>3108.7299764102354</v>
      </c>
      <c r="Y159">
        <v>263.01994553518864</v>
      </c>
      <c r="AD159">
        <v>29686.184549018406</v>
      </c>
      <c r="AI159">
        <v>263.01994553518864</v>
      </c>
      <c r="AK159">
        <v>2204.4056492029467</v>
      </c>
      <c r="AM159">
        <v>21050.523339020852</v>
      </c>
    </row>
    <row r="160" spans="16:39" x14ac:dyDescent="0.25">
      <c r="P160">
        <v>306.85660312438671</v>
      </c>
      <c r="U160">
        <v>3620.291336714216</v>
      </c>
      <c r="Y160">
        <v>306.85660312438671</v>
      </c>
      <c r="AD160">
        <v>34571.23570024997</v>
      </c>
      <c r="AI160">
        <v>306.85660312438671</v>
      </c>
      <c r="AK160">
        <v>2567.1546692610423</v>
      </c>
      <c r="AM160">
        <v>24514.521317660074</v>
      </c>
    </row>
    <row r="161" spans="16:39" x14ac:dyDescent="0.25">
      <c r="P161">
        <v>350.69326071358483</v>
      </c>
      <c r="U161">
        <v>4121.540217910444</v>
      </c>
      <c r="Y161">
        <v>350.69326071358483</v>
      </c>
      <c r="AD161">
        <v>39357.809929949675</v>
      </c>
      <c r="AI161">
        <v>350.69326071358483</v>
      </c>
      <c r="AK161">
        <v>2922.5910930579889</v>
      </c>
      <c r="AM161">
        <v>27908.689145791464</v>
      </c>
    </row>
    <row r="162" spans="16:39" x14ac:dyDescent="0.25">
      <c r="P162">
        <v>394.52991830278296</v>
      </c>
      <c r="U162">
        <v>4606.4268432299468</v>
      </c>
      <c r="Y162">
        <v>394.52991830278296</v>
      </c>
      <c r="AD162">
        <v>43988.136125474477</v>
      </c>
      <c r="AI162">
        <v>394.52991830278296</v>
      </c>
      <c r="AK162">
        <v>3266.4250137227714</v>
      </c>
      <c r="AM162">
        <v>31192.061230379466</v>
      </c>
    </row>
    <row r="163" spans="16:39" x14ac:dyDescent="0.25">
      <c r="P163">
        <v>438.36657589198103</v>
      </c>
      <c r="U163">
        <v>5084.0820543181708</v>
      </c>
      <c r="Y163">
        <v>438.36657589198103</v>
      </c>
      <c r="AD163">
        <v>48549.407401772085</v>
      </c>
      <c r="AI163">
        <v>438.36657589198103</v>
      </c>
      <c r="AK163">
        <v>3605.1311264067626</v>
      </c>
      <c r="AM163">
        <v>34426.466355725323</v>
      </c>
    </row>
    <row r="164" spans="16:39" x14ac:dyDescent="0.25">
      <c r="P164">
        <v>482.20323348117915</v>
      </c>
      <c r="U164">
        <v>5546.4745578126694</v>
      </c>
      <c r="Y164">
        <v>482.20323348117915</v>
      </c>
      <c r="AD164">
        <v>52964.930556559244</v>
      </c>
      <c r="AI164">
        <v>482.20323348117915</v>
      </c>
      <c r="AK164">
        <v>3933.0144274933969</v>
      </c>
      <c r="AM164">
        <v>37557.521243238894</v>
      </c>
    </row>
    <row r="165" spans="16:39" x14ac:dyDescent="0.25">
      <c r="P165">
        <v>526.03989107037728</v>
      </c>
      <c r="U165">
        <v>6015.0957810567088</v>
      </c>
      <c r="Y165">
        <v>526.03989107037728</v>
      </c>
      <c r="AD165">
        <v>57439.933603582809</v>
      </c>
      <c r="AI165">
        <v>526.03989107037728</v>
      </c>
      <c r="AK165">
        <v>4265.3145242192095</v>
      </c>
      <c r="AM165">
        <v>40730.753422268579</v>
      </c>
    </row>
    <row r="166" spans="16:39" x14ac:dyDescent="0.25">
      <c r="P166">
        <v>569.87654865957541</v>
      </c>
      <c r="U166">
        <v>6461.0458649480461</v>
      </c>
      <c r="Y166">
        <v>569.87654865957541</v>
      </c>
      <c r="AD166">
        <v>61698.443216995904</v>
      </c>
      <c r="AI166">
        <v>569.87654865957541</v>
      </c>
      <c r="AK166">
        <v>4581.5384779405813</v>
      </c>
      <c r="AM166">
        <v>43750.469743797716</v>
      </c>
    </row>
    <row r="167" spans="16:39" x14ac:dyDescent="0.25">
      <c r="P167">
        <v>613.71320624877342</v>
      </c>
      <c r="U167">
        <v>6911.1465531953609</v>
      </c>
      <c r="Y167">
        <v>613.71320624877342</v>
      </c>
      <c r="AD167">
        <v>65996.588182413383</v>
      </c>
      <c r="AI167">
        <v>613.71320624877342</v>
      </c>
      <c r="AK167">
        <v>4900.7056321841465</v>
      </c>
      <c r="AM167">
        <v>46798.291560023921</v>
      </c>
    </row>
    <row r="168" spans="16:39" x14ac:dyDescent="0.25">
      <c r="P168">
        <v>657.54986383797154</v>
      </c>
      <c r="U168">
        <v>7343.2820206224078</v>
      </c>
      <c r="Y168">
        <v>657.54986383797154</v>
      </c>
      <c r="AD168">
        <v>70123.177925993848</v>
      </c>
      <c r="AI168">
        <v>657.54986383797154</v>
      </c>
      <c r="AK168">
        <v>5207.1336181609586</v>
      </c>
      <c r="AM168">
        <v>49724.463280218151</v>
      </c>
    </row>
    <row r="169" spans="16:39" x14ac:dyDescent="0.25">
      <c r="P169">
        <v>701.38652142716967</v>
      </c>
      <c r="U169">
        <v>7778.3142837847863</v>
      </c>
      <c r="Y169">
        <v>701.38652142716967</v>
      </c>
      <c r="AD169">
        <v>74277.430031198674</v>
      </c>
      <c r="AI169">
        <v>701.38652142716967</v>
      </c>
      <c r="AK169">
        <v>5515.615726860563</v>
      </c>
      <c r="AM169">
        <v>52670.250427515348</v>
      </c>
    </row>
    <row r="170" spans="16:39" x14ac:dyDescent="0.25">
      <c r="P170">
        <v>745.22317901636779</v>
      </c>
      <c r="U170">
        <v>8197.4295359902262</v>
      </c>
      <c r="Y170">
        <v>745.22317901636779</v>
      </c>
      <c r="AD170">
        <v>78279.685878020784</v>
      </c>
      <c r="AI170">
        <v>745.22317901636779</v>
      </c>
      <c r="AK170">
        <v>5812.8110563486653</v>
      </c>
      <c r="AM170">
        <v>55508.256772626708</v>
      </c>
    </row>
    <row r="171" spans="16:39" x14ac:dyDescent="0.25">
      <c r="P171">
        <v>789.05983660556592</v>
      </c>
      <c r="U171">
        <v>8618.5482596226466</v>
      </c>
      <c r="Y171">
        <v>789.05983660556592</v>
      </c>
      <c r="AD171">
        <v>82301.073467699753</v>
      </c>
      <c r="AI171">
        <v>789.05983660556592</v>
      </c>
      <c r="AK171">
        <v>6111.4270507916453</v>
      </c>
      <c r="AM171">
        <v>58359.829468740842</v>
      </c>
    </row>
    <row r="172" spans="16:39" x14ac:dyDescent="0.25">
      <c r="P172">
        <v>832.89649419476393</v>
      </c>
      <c r="U172">
        <v>9025.1474485919371</v>
      </c>
      <c r="Y172">
        <v>832.89649419476393</v>
      </c>
      <c r="AD172">
        <v>86183.80971459685</v>
      </c>
      <c r="AI172">
        <v>832.89649419476393</v>
      </c>
      <c r="AK172">
        <v>6399.7472188109468</v>
      </c>
      <c r="AM172">
        <v>61113.084264742298</v>
      </c>
    </row>
    <row r="173" spans="16:39" x14ac:dyDescent="0.25">
      <c r="P173">
        <v>876.73315178396206</v>
      </c>
      <c r="U173">
        <v>9433.0767353648025</v>
      </c>
      <c r="Y173">
        <v>876.73315178396206</v>
      </c>
      <c r="AD173">
        <v>90079.247459908016</v>
      </c>
      <c r="AI173">
        <v>876.73315178396206</v>
      </c>
      <c r="AK173">
        <v>6689.0105614174436</v>
      </c>
      <c r="AM173">
        <v>63875.345714608797</v>
      </c>
    </row>
    <row r="174" spans="16:39" x14ac:dyDescent="0.25">
      <c r="P174">
        <v>920.56980937316018</v>
      </c>
      <c r="U174">
        <v>9830.6357409833054</v>
      </c>
      <c r="Y174">
        <v>920.56980937316018</v>
      </c>
      <c r="AD174">
        <v>93875.656314801032</v>
      </c>
      <c r="AI174">
        <v>920.56980937316018</v>
      </c>
      <c r="AK174">
        <v>6970.9203202344243</v>
      </c>
      <c r="AM174">
        <v>66567.385611902791</v>
      </c>
    </row>
    <row r="175" spans="16:39" x14ac:dyDescent="0.25">
      <c r="P175">
        <v>964.40646696235831</v>
      </c>
      <c r="U175">
        <v>10229.18282941351</v>
      </c>
      <c r="Y175">
        <v>964.40646696235831</v>
      </c>
      <c r="AD175">
        <v>97681.500665514017</v>
      </c>
      <c r="AI175">
        <v>964.40646696235831</v>
      </c>
      <c r="AK175">
        <v>7253.5307302332503</v>
      </c>
      <c r="AM175">
        <v>69266.116235135225</v>
      </c>
    </row>
    <row r="176" spans="16:39" x14ac:dyDescent="0.25">
      <c r="P176">
        <v>1008.2431245515564</v>
      </c>
      <c r="U176">
        <v>10616.284003962364</v>
      </c>
      <c r="Y176">
        <v>1008.2431245515564</v>
      </c>
      <c r="AD176">
        <v>101378.04458988173</v>
      </c>
      <c r="AI176">
        <v>1008.2431245515564</v>
      </c>
      <c r="AK176">
        <v>7528.0248234686987</v>
      </c>
      <c r="AM176">
        <v>71887.341742412173</v>
      </c>
    </row>
    <row r="177" spans="16:39" x14ac:dyDescent="0.25">
      <c r="P177">
        <v>1052.0797821407546</v>
      </c>
      <c r="U177">
        <v>11003.996985061014</v>
      </c>
      <c r="Y177">
        <v>1052.0797821407546</v>
      </c>
      <c r="AD177">
        <v>105080.43083644641</v>
      </c>
      <c r="AI177">
        <v>1052.0797821407546</v>
      </c>
      <c r="AK177">
        <v>7802.952749756495</v>
      </c>
      <c r="AM177">
        <v>74512.710050174588</v>
      </c>
    </row>
    <row r="178" spans="16:39" x14ac:dyDescent="0.25">
      <c r="P178">
        <v>1095.9164397299526</v>
      </c>
      <c r="U178">
        <v>11381.399188721138</v>
      </c>
      <c r="Y178">
        <v>1095.9164397299526</v>
      </c>
      <c r="AD178">
        <v>108684.35641122337</v>
      </c>
      <c r="AI178">
        <v>1095.9164397299526</v>
      </c>
      <c r="AK178">
        <v>8070.5692864396524</v>
      </c>
      <c r="AM178">
        <v>77068.259730150065</v>
      </c>
    </row>
    <row r="179" spans="16:39" x14ac:dyDescent="0.25">
      <c r="P179">
        <v>1139.7530973191508</v>
      </c>
      <c r="U179">
        <v>11759.12828433391</v>
      </c>
      <c r="Y179">
        <v>1139.7530973191508</v>
      </c>
      <c r="AD179">
        <v>112291.40357420762</v>
      </c>
      <c r="AI179">
        <v>1139.7530973191508</v>
      </c>
      <c r="AK179">
        <v>8338.4176227556363</v>
      </c>
      <c r="AM179">
        <v>79626.02293356783</v>
      </c>
    </row>
    <row r="180" spans="16:39" x14ac:dyDescent="0.25">
      <c r="P180">
        <v>1183.5897549083488</v>
      </c>
      <c r="U180">
        <v>12130.339755643767</v>
      </c>
      <c r="Y180">
        <v>1183.5897549083488</v>
      </c>
      <c r="AD180">
        <v>115836.21200969035</v>
      </c>
      <c r="AI180">
        <v>1183.5897549083488</v>
      </c>
      <c r="AK180">
        <v>8601.6443007282633</v>
      </c>
      <c r="AM180">
        <v>82139.652550747953</v>
      </c>
    </row>
    <row r="181" spans="16:39" x14ac:dyDescent="0.25">
      <c r="P181">
        <v>1215</v>
      </c>
      <c r="U181">
        <v>12396.464590454047</v>
      </c>
      <c r="Y181">
        <v>1215</v>
      </c>
      <c r="AD181">
        <v>118377.51698606457</v>
      </c>
      <c r="AI181">
        <v>1215</v>
      </c>
      <c r="AK181">
        <v>8790.3538682045655</v>
      </c>
      <c r="AM181">
        <v>83941.696179103179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891BB-6D64-477F-AEBF-19ED2F4851F0}">
  <dimension ref="A1:S24"/>
  <sheetViews>
    <sheetView workbookViewId="0">
      <selection activeCell="O6" sqref="O6"/>
    </sheetView>
  </sheetViews>
  <sheetFormatPr defaultRowHeight="15" x14ac:dyDescent="0.25"/>
  <cols>
    <col min="1" max="1" width="20.7109375" customWidth="1"/>
    <col min="2" max="2" width="12" bestFit="1" customWidth="1"/>
    <col min="3" max="3" width="15.7109375" customWidth="1"/>
    <col min="5" max="5" width="30.7109375" customWidth="1"/>
    <col min="6" max="7" width="20.7109375" customWidth="1"/>
  </cols>
  <sheetData>
    <row r="1" spans="1:9" ht="30" customHeight="1" x14ac:dyDescent="0.25">
      <c r="A1" s="121" t="s">
        <v>8</v>
      </c>
      <c r="B1" s="121"/>
      <c r="C1" s="113" t="s">
        <v>16</v>
      </c>
      <c r="D1" s="113"/>
      <c r="E1" s="38" t="s">
        <v>67</v>
      </c>
      <c r="F1" s="112" t="s">
        <v>12</v>
      </c>
      <c r="G1" s="112"/>
      <c r="H1" s="112"/>
    </row>
    <row r="2" spans="1:9" ht="30" customHeight="1" x14ac:dyDescent="0.25">
      <c r="A2" s="39" t="s">
        <v>2</v>
      </c>
      <c r="B2" s="7">
        <v>5.4859999999999997E-6</v>
      </c>
      <c r="C2" s="119" t="s">
        <v>9</v>
      </c>
      <c r="D2" s="119">
        <v>6.9160000000000004</v>
      </c>
      <c r="E2" s="79">
        <f>((2*B2^2)/(B3*PI()*0.01991^3))*(D6^2/B7^2)*(1/B8)*(1/B4)</f>
        <v>2.8073916452493628</v>
      </c>
      <c r="F2" s="120" t="s">
        <v>68</v>
      </c>
      <c r="G2" s="120"/>
      <c r="H2" s="120"/>
      <c r="I2" s="6"/>
    </row>
    <row r="3" spans="1:9" ht="30" customHeight="1" x14ac:dyDescent="0.25">
      <c r="A3" s="39" t="s">
        <v>3</v>
      </c>
      <c r="B3" s="7">
        <v>4.0899999999999998E-5</v>
      </c>
      <c r="C3" s="119"/>
      <c r="D3" s="119"/>
      <c r="E3" s="79"/>
      <c r="F3" s="120"/>
      <c r="G3" s="120"/>
      <c r="H3" s="120"/>
    </row>
    <row r="4" spans="1:9" ht="30" customHeight="1" x14ac:dyDescent="0.25">
      <c r="A4" s="40" t="s">
        <v>69</v>
      </c>
      <c r="B4" s="7">
        <v>1.2250000000000001</v>
      </c>
      <c r="C4" s="122" t="s">
        <v>10</v>
      </c>
      <c r="D4" s="119">
        <f>(PI())/(TAN(D2*(PI()/180)))</f>
        <v>25.900077976914922</v>
      </c>
      <c r="E4" s="79"/>
      <c r="F4" s="120"/>
      <c r="G4" s="120"/>
      <c r="H4" s="120"/>
    </row>
    <row r="5" spans="1:9" ht="30" customHeight="1" x14ac:dyDescent="0.25">
      <c r="A5" s="40" t="s">
        <v>4</v>
      </c>
      <c r="B5" s="7">
        <f>(PI()*B6^2)/4</f>
        <v>3.1133819369587204E-4</v>
      </c>
      <c r="C5" s="122"/>
      <c r="D5" s="119"/>
      <c r="E5" s="79"/>
      <c r="F5" s="120"/>
      <c r="G5" s="120"/>
      <c r="H5" s="120"/>
    </row>
    <row r="6" spans="1:9" ht="30" customHeight="1" x14ac:dyDescent="0.25">
      <c r="A6" s="40" t="s">
        <v>5</v>
      </c>
      <c r="B6" s="7">
        <v>1.9910000000000001E-2</v>
      </c>
      <c r="C6" s="123" t="s">
        <v>11</v>
      </c>
      <c r="D6" s="125">
        <v>10828.8881310057</v>
      </c>
      <c r="E6" s="79"/>
      <c r="F6" s="120"/>
      <c r="G6" s="120"/>
      <c r="H6" s="120"/>
    </row>
    <row r="7" spans="1:9" ht="30" customHeight="1" x14ac:dyDescent="0.25">
      <c r="A7" s="40" t="s">
        <v>6</v>
      </c>
      <c r="B7" s="7">
        <v>1040.3293204565</v>
      </c>
      <c r="C7" s="124"/>
      <c r="D7" s="126"/>
      <c r="E7" s="79"/>
      <c r="F7" s="120"/>
      <c r="G7" s="120"/>
      <c r="H7" s="120"/>
    </row>
    <row r="8" spans="1:9" ht="30" customHeight="1" x14ac:dyDescent="0.25">
      <c r="A8" s="40" t="s">
        <v>7</v>
      </c>
      <c r="B8" s="7">
        <v>1.87</v>
      </c>
      <c r="C8" s="10" t="s">
        <v>13</v>
      </c>
      <c r="D8" s="11">
        <v>121888.71256828601</v>
      </c>
      <c r="E8" s="79"/>
      <c r="F8" s="120"/>
      <c r="G8" s="120"/>
      <c r="H8" s="120"/>
    </row>
    <row r="13" spans="1:9" x14ac:dyDescent="0.25">
      <c r="A13" s="41">
        <v>1215</v>
      </c>
      <c r="B13">
        <v>1017.39359681949</v>
      </c>
      <c r="C13">
        <v>12396.464590453999</v>
      </c>
      <c r="D13">
        <v>8790.3538682045692</v>
      </c>
      <c r="E13">
        <v>3.8467559538747258</v>
      </c>
      <c r="F13">
        <v>1.9342458037742545</v>
      </c>
    </row>
    <row r="14" spans="1:9" x14ac:dyDescent="0.25">
      <c r="A14" s="41">
        <v>1265</v>
      </c>
      <c r="B14">
        <v>1025.2958061740701</v>
      </c>
      <c r="C14">
        <v>12492.749311290399</v>
      </c>
      <c r="D14">
        <v>9764.7658264666497</v>
      </c>
      <c r="E14">
        <v>3.8467559538747862</v>
      </c>
      <c r="F14">
        <v>2.3501860803897148</v>
      </c>
    </row>
    <row r="15" spans="1:9" x14ac:dyDescent="0.25">
      <c r="A15" s="41">
        <v>1315</v>
      </c>
      <c r="B15">
        <v>1033.0331905068799</v>
      </c>
      <c r="C15">
        <v>12587.0257164144</v>
      </c>
      <c r="D15">
        <v>10752.9420113874</v>
      </c>
      <c r="E15">
        <v>3.8467559538747302</v>
      </c>
      <c r="F15">
        <v>2.8073916452493131</v>
      </c>
    </row>
    <row r="16" spans="1:9" x14ac:dyDescent="0.25">
      <c r="A16" s="41">
        <v>1365</v>
      </c>
      <c r="B16">
        <v>1040.3293204565</v>
      </c>
      <c r="C16">
        <v>12675.9256434934</v>
      </c>
      <c r="D16">
        <v>11751.5005958277</v>
      </c>
      <c r="E16">
        <v>3.8467559538747751</v>
      </c>
      <c r="F16">
        <v>3.3061451960786825</v>
      </c>
    </row>
    <row r="17" spans="2:19" x14ac:dyDescent="0.25">
      <c r="E17">
        <v>3.8467559538746992</v>
      </c>
      <c r="M17" s="116"/>
      <c r="N17" s="116"/>
      <c r="O17" s="87" t="s">
        <v>96</v>
      </c>
      <c r="P17" s="87"/>
      <c r="Q17" s="87"/>
      <c r="R17" s="87"/>
      <c r="S17" s="87"/>
    </row>
    <row r="18" spans="2:19" x14ac:dyDescent="0.25">
      <c r="M18" s="116"/>
      <c r="N18" s="116"/>
      <c r="O18" s="73">
        <v>6.9160000000000004</v>
      </c>
      <c r="P18" s="73">
        <v>6.4160000000000004</v>
      </c>
      <c r="Q18" s="73">
        <v>5.9160000000000004</v>
      </c>
      <c r="R18" s="73">
        <v>5.4160000000000004</v>
      </c>
      <c r="S18" s="73">
        <v>4.9160000000000004</v>
      </c>
    </row>
    <row r="19" spans="2:19" x14ac:dyDescent="0.25">
      <c r="B19" s="41"/>
      <c r="M19" s="115" t="s">
        <v>95</v>
      </c>
      <c r="N19" s="73">
        <v>1215</v>
      </c>
      <c r="O19" s="76">
        <v>3.8467559538746992</v>
      </c>
      <c r="P19" s="76">
        <v>3.3061451960786825</v>
      </c>
      <c r="Q19" s="76">
        <v>2.8073916452493131</v>
      </c>
      <c r="R19" s="76">
        <v>2.3501860803897148</v>
      </c>
      <c r="S19" s="76">
        <v>1.9342458037742545</v>
      </c>
    </row>
    <row r="20" spans="2:19" x14ac:dyDescent="0.25">
      <c r="B20" s="41"/>
      <c r="M20" s="115"/>
      <c r="N20" s="73">
        <v>1265</v>
      </c>
      <c r="O20" s="76">
        <v>3.8467559538746992</v>
      </c>
      <c r="P20" s="76">
        <v>3.3061451960786825</v>
      </c>
      <c r="Q20" s="76">
        <v>2.8073916452493131</v>
      </c>
      <c r="R20" s="76">
        <v>2.3501860803897148</v>
      </c>
      <c r="S20" s="76">
        <v>1.9342458037742545</v>
      </c>
    </row>
    <row r="21" spans="2:19" x14ac:dyDescent="0.25">
      <c r="B21" s="41"/>
      <c r="M21" s="115"/>
      <c r="N21" s="73">
        <v>1315</v>
      </c>
      <c r="O21" s="76">
        <v>3.8467559538746992</v>
      </c>
      <c r="P21" s="76">
        <v>3.3061451960786825</v>
      </c>
      <c r="Q21" s="76">
        <v>2.8073916452493131</v>
      </c>
      <c r="R21" s="76">
        <v>2.3501860803897148</v>
      </c>
      <c r="S21" s="76">
        <v>1.9342458037742545</v>
      </c>
    </row>
    <row r="22" spans="2:19" x14ac:dyDescent="0.25">
      <c r="B22" s="41"/>
      <c r="M22" s="115"/>
      <c r="N22" s="73">
        <v>1365</v>
      </c>
      <c r="O22" s="76">
        <v>3.8467559538746992</v>
      </c>
      <c r="P22" s="76">
        <v>3.3061451960786825</v>
      </c>
      <c r="Q22" s="76">
        <v>2.8073916452493131</v>
      </c>
      <c r="R22" s="76">
        <v>2.3501860803897148</v>
      </c>
      <c r="S22" s="76">
        <v>1.9342458037742545</v>
      </c>
    </row>
    <row r="23" spans="2:19" x14ac:dyDescent="0.25">
      <c r="B23" s="74"/>
      <c r="M23" s="115"/>
      <c r="N23" s="75">
        <v>1415</v>
      </c>
      <c r="O23" s="76">
        <v>3.8467559538746992</v>
      </c>
      <c r="P23" s="76">
        <v>3.3061451960786825</v>
      </c>
      <c r="Q23" s="76">
        <v>2.8073916452493131</v>
      </c>
      <c r="R23" s="76">
        <v>2.3501860803897148</v>
      </c>
      <c r="S23" s="76">
        <v>1.9342458037742545</v>
      </c>
    </row>
    <row r="24" spans="2:19" x14ac:dyDescent="0.25">
      <c r="F24">
        <v>10828.8881310057</v>
      </c>
      <c r="M24" s="117"/>
      <c r="N24" s="118"/>
      <c r="O24" s="87" t="s">
        <v>97</v>
      </c>
      <c r="P24" s="87"/>
      <c r="Q24" s="87"/>
      <c r="R24" s="87"/>
      <c r="S24" s="87"/>
    </row>
  </sheetData>
  <mergeCells count="16">
    <mergeCell ref="D2:D3"/>
    <mergeCell ref="E2:E8"/>
    <mergeCell ref="F1:H1"/>
    <mergeCell ref="F2:H8"/>
    <mergeCell ref="A1:B1"/>
    <mergeCell ref="C1:D1"/>
    <mergeCell ref="C4:C5"/>
    <mergeCell ref="D4:D5"/>
    <mergeCell ref="C2:C3"/>
    <mergeCell ref="C6:C7"/>
    <mergeCell ref="D6:D7"/>
    <mergeCell ref="O17:S17"/>
    <mergeCell ref="M19:M23"/>
    <mergeCell ref="M17:N18"/>
    <mergeCell ref="O24:S24"/>
    <mergeCell ref="M24:N2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65348-5963-47BD-8C0B-EB0CD2FBEFD3}">
  <dimension ref="A1:BH182"/>
  <sheetViews>
    <sheetView tabSelected="1" zoomScale="85" zoomScaleNormal="85" workbookViewId="0">
      <selection activeCell="M8" sqref="M8:P40"/>
    </sheetView>
  </sheetViews>
  <sheetFormatPr defaultRowHeight="15" x14ac:dyDescent="0.25"/>
  <cols>
    <col min="1" max="8" width="15.7109375" customWidth="1"/>
    <col min="9" max="12" width="15.7109375" style="13" customWidth="1"/>
    <col min="13" max="19" width="15.7109375" customWidth="1"/>
    <col min="22" max="22" width="9.28515625" bestFit="1" customWidth="1"/>
    <col min="23" max="23" width="11.7109375" bestFit="1" customWidth="1"/>
    <col min="24" max="25" width="13.85546875" bestFit="1" customWidth="1"/>
    <col min="26" max="29" width="15" bestFit="1" customWidth="1"/>
  </cols>
  <sheetData>
    <row r="1" spans="1:60" x14ac:dyDescent="0.25">
      <c r="A1" s="134" t="s">
        <v>1</v>
      </c>
      <c r="B1" s="135"/>
      <c r="C1" s="135"/>
      <c r="D1" s="135"/>
      <c r="E1" s="135"/>
      <c r="F1" s="135"/>
      <c r="G1" s="135"/>
      <c r="H1" s="135"/>
      <c r="I1" s="139" t="s">
        <v>17</v>
      </c>
      <c r="J1" s="140"/>
      <c r="K1" s="140"/>
      <c r="L1" s="141"/>
      <c r="M1" s="121" t="s">
        <v>18</v>
      </c>
      <c r="N1" s="121"/>
      <c r="O1" s="121"/>
      <c r="P1" s="136"/>
      <c r="Q1" s="132" t="s">
        <v>21</v>
      </c>
      <c r="R1" s="132" t="s">
        <v>22</v>
      </c>
      <c r="S1" s="114" t="s">
        <v>19</v>
      </c>
      <c r="V1" s="137" t="s">
        <v>93</v>
      </c>
      <c r="W1" s="137"/>
      <c r="X1" s="137"/>
      <c r="Y1" s="137"/>
      <c r="Z1" s="137"/>
      <c r="AA1" s="137"/>
      <c r="AB1" s="137"/>
      <c r="AC1" s="137"/>
      <c r="AF1" s="137" t="s">
        <v>94</v>
      </c>
      <c r="AG1" s="137"/>
      <c r="AH1" s="137"/>
      <c r="AI1" s="137"/>
      <c r="AJ1" s="137"/>
      <c r="AK1" s="137"/>
      <c r="AL1" s="137"/>
      <c r="AM1" s="137"/>
      <c r="AQ1" s="137" t="s">
        <v>93</v>
      </c>
      <c r="AR1" s="137"/>
      <c r="AS1" s="137"/>
      <c r="AT1" s="137"/>
      <c r="AU1" s="137"/>
      <c r="AV1" s="137"/>
      <c r="AW1" s="137"/>
      <c r="AX1" s="137"/>
      <c r="BA1" s="137" t="s">
        <v>94</v>
      </c>
      <c r="BB1" s="137"/>
      <c r="BC1" s="137"/>
      <c r="BD1" s="137"/>
      <c r="BE1" s="137"/>
      <c r="BF1" s="137"/>
      <c r="BG1" s="137"/>
      <c r="BH1" s="137"/>
    </row>
    <row r="2" spans="1:60" ht="30" x14ac:dyDescent="0.25">
      <c r="A2" s="9" t="s">
        <v>24</v>
      </c>
      <c r="B2" s="20" t="s">
        <v>73</v>
      </c>
      <c r="C2" s="9" t="s">
        <v>74</v>
      </c>
      <c r="D2" s="9" t="s">
        <v>29</v>
      </c>
      <c r="E2" s="9" t="s">
        <v>75</v>
      </c>
      <c r="F2" s="12" t="s">
        <v>72</v>
      </c>
      <c r="G2" s="12" t="s">
        <v>71</v>
      </c>
      <c r="H2" s="9" t="s">
        <v>76</v>
      </c>
      <c r="I2" s="14" t="s">
        <v>20</v>
      </c>
      <c r="J2" s="14" t="s">
        <v>14</v>
      </c>
      <c r="K2" s="14" t="s">
        <v>15</v>
      </c>
      <c r="L2" s="14" t="s">
        <v>23</v>
      </c>
      <c r="M2" s="121"/>
      <c r="N2" s="121"/>
      <c r="O2" s="121"/>
      <c r="P2" s="136"/>
      <c r="Q2" s="133"/>
      <c r="R2" s="133"/>
      <c r="S2" s="114"/>
      <c r="V2" s="138"/>
      <c r="W2" s="138"/>
      <c r="X2" s="138"/>
      <c r="Y2" s="138"/>
      <c r="Z2" s="138"/>
      <c r="AA2" s="138"/>
      <c r="AB2" s="138"/>
      <c r="AC2" s="138"/>
      <c r="AF2" s="138"/>
      <c r="AG2" s="138"/>
      <c r="AH2" s="138"/>
      <c r="AI2" s="138"/>
      <c r="AJ2" s="138"/>
      <c r="AK2" s="138"/>
      <c r="AL2" s="138"/>
      <c r="AM2" s="138"/>
      <c r="AQ2" s="138"/>
      <c r="AR2" s="138"/>
      <c r="AS2" s="138"/>
      <c r="AT2" s="138"/>
      <c r="AU2" s="138"/>
      <c r="AV2" s="138"/>
      <c r="AW2" s="138"/>
      <c r="AX2" s="138"/>
      <c r="BA2" s="138"/>
      <c r="BB2" s="138"/>
      <c r="BC2" s="138"/>
      <c r="BD2" s="138"/>
      <c r="BE2" s="138"/>
      <c r="BF2" s="138"/>
      <c r="BG2" s="138"/>
      <c r="BH2" s="138"/>
    </row>
    <row r="3" spans="1:60" x14ac:dyDescent="0.25">
      <c r="A3" s="4">
        <v>0</v>
      </c>
      <c r="B3" s="20">
        <f>A3/1000</f>
        <v>0</v>
      </c>
      <c r="C3" s="9">
        <f>TAN((6.91602062-1)*(PI()/180))</f>
        <v>0.10362255415127347</v>
      </c>
      <c r="D3" s="9">
        <v>1.63</v>
      </c>
      <c r="E3" s="9">
        <v>1.365</v>
      </c>
      <c r="F3" s="12">
        <f t="shared" ref="F3:F40" si="0">(($C$3)/($E$3^($D$3-1)))*(B3^($D$3-1))</f>
        <v>0</v>
      </c>
      <c r="G3" s="12">
        <f>ATAN(F3)*(180/PI())</f>
        <v>0</v>
      </c>
      <c r="H3" s="8" t="e">
        <f t="shared" ref="H3:H40" si="1">((($D$3-1)*$C$3)/($E$3^($D$3-1)))*(B3^($D$3-2))</f>
        <v>#DIV/0!</v>
      </c>
      <c r="I3" s="1">
        <v>0</v>
      </c>
      <c r="J3" s="1">
        <v>0</v>
      </c>
      <c r="K3" s="1">
        <v>0</v>
      </c>
      <c r="L3" s="1">
        <v>0</v>
      </c>
      <c r="M3" s="131" t="s">
        <v>85</v>
      </c>
      <c r="N3" s="131"/>
      <c r="O3" s="131"/>
      <c r="P3" s="16">
        <v>0.1</v>
      </c>
      <c r="Q3" s="19">
        <f>(J3*F3)/$P$5</f>
        <v>0</v>
      </c>
      <c r="R3" s="19" t="e">
        <f>(1/$P$6)*((L3*F3)+((J3^2)*(H3)))</f>
        <v>#DIV/0!</v>
      </c>
      <c r="S3" s="5" t="e">
        <f>(($P$3*($P$4^2))/($P$5))*(((($P$7*I3)/($P$3))*(F3))+((J3^2)*(H3)))</f>
        <v>#DIV/0!</v>
      </c>
      <c r="V3" s="59">
        <v>0</v>
      </c>
      <c r="W3" s="59">
        <v>0</v>
      </c>
      <c r="X3" s="59">
        <v>0</v>
      </c>
      <c r="Y3" s="59">
        <v>0</v>
      </c>
      <c r="Z3" s="59">
        <v>0</v>
      </c>
      <c r="AA3" s="59">
        <v>0</v>
      </c>
      <c r="AB3" s="59">
        <v>0</v>
      </c>
      <c r="AC3" s="59">
        <v>0</v>
      </c>
      <c r="AF3" s="59">
        <v>0</v>
      </c>
      <c r="AG3" s="59">
        <v>0</v>
      </c>
      <c r="AH3" s="59">
        <v>0</v>
      </c>
      <c r="AI3" s="59">
        <v>0</v>
      </c>
      <c r="AJ3" s="59">
        <v>0</v>
      </c>
      <c r="AK3" s="59">
        <v>0</v>
      </c>
      <c r="AL3" s="59">
        <v>0</v>
      </c>
      <c r="AM3" s="59">
        <v>0</v>
      </c>
      <c r="AQ3" s="59">
        <v>0</v>
      </c>
      <c r="AR3" s="59">
        <v>0</v>
      </c>
      <c r="AS3" s="59">
        <v>0</v>
      </c>
      <c r="AT3" s="59">
        <v>0</v>
      </c>
      <c r="AU3" s="59">
        <v>0</v>
      </c>
      <c r="AV3" s="59">
        <v>0</v>
      </c>
      <c r="AW3" s="59">
        <v>0</v>
      </c>
      <c r="AX3" s="59">
        <v>0</v>
      </c>
      <c r="BA3" s="59">
        <v>0</v>
      </c>
      <c r="BB3" s="59">
        <v>0</v>
      </c>
      <c r="BC3" s="59">
        <v>0</v>
      </c>
      <c r="BD3" s="59">
        <v>0</v>
      </c>
      <c r="BE3" s="59">
        <v>0</v>
      </c>
      <c r="BF3" s="59">
        <v>0</v>
      </c>
      <c r="BG3" s="59">
        <v>0</v>
      </c>
      <c r="BH3" s="59">
        <v>0</v>
      </c>
    </row>
    <row r="4" spans="1:60" x14ac:dyDescent="0.25">
      <c r="A4" s="4">
        <v>21.918328794599052</v>
      </c>
      <c r="B4" s="37">
        <f t="shared" ref="B4:B40" si="2">A4/1000</f>
        <v>2.1918328794599051E-2</v>
      </c>
      <c r="C4" s="127"/>
      <c r="D4" s="128"/>
      <c r="E4" s="129"/>
      <c r="F4" s="61">
        <f t="shared" si="0"/>
        <v>7.6741345267176547E-3</v>
      </c>
      <c r="G4" s="61">
        <f t="shared" ref="G4:G40" si="3">ATAN(F4)*(180/PI())</f>
        <v>0.43968688853541049</v>
      </c>
      <c r="H4" s="60">
        <f t="shared" si="1"/>
        <v>0.22057816529440211</v>
      </c>
      <c r="I4" s="1">
        <v>287729999.99999994</v>
      </c>
      <c r="J4" s="1">
        <v>145.36331469990984</v>
      </c>
      <c r="K4" s="1">
        <v>0.57467481386322872</v>
      </c>
      <c r="L4" s="1">
        <v>648.69043692607374</v>
      </c>
      <c r="M4" s="131" t="s">
        <v>86</v>
      </c>
      <c r="N4" s="131"/>
      <c r="O4" s="131"/>
      <c r="P4" s="16">
        <f>SQRT(P6/P3)</f>
        <v>7.4067536748564818E-3</v>
      </c>
      <c r="Q4" s="19">
        <f t="shared" ref="Q4:Q40" si="4">(J4*F4)/$P$5</f>
        <v>112.05802433517852</v>
      </c>
      <c r="R4" s="57">
        <f>(1/$P$6)*((L4*F4)+((J4^2)*(H4)))</f>
        <v>850511041.35178924</v>
      </c>
      <c r="S4" s="18">
        <f>(($P$3*($P$4^2))/($P$5))*(((($P$7*I4)/($P$3))*(F4))+((J4^2)*(H4)))</f>
        <v>6.2641031188522938</v>
      </c>
      <c r="V4" s="59">
        <v>21.918328794599052</v>
      </c>
      <c r="W4" s="72">
        <v>14342729.270984102</v>
      </c>
      <c r="X4" s="72">
        <v>1858640423.3545406</v>
      </c>
      <c r="Y4" s="72">
        <v>1612526445.6931341</v>
      </c>
      <c r="Z4" s="72">
        <v>1050425178.6793619</v>
      </c>
      <c r="AA4" s="72">
        <v>973268763.16849136</v>
      </c>
      <c r="AB4" s="72">
        <v>608404500.10974336</v>
      </c>
      <c r="AC4" s="72">
        <v>330399688.23213321</v>
      </c>
      <c r="AF4" s="59">
        <v>21.918328794599052</v>
      </c>
      <c r="AG4" s="59">
        <v>58.411865172977656</v>
      </c>
      <c r="AH4" s="59">
        <v>30.981393879209879</v>
      </c>
      <c r="AI4" s="59">
        <v>15.895469489870754</v>
      </c>
      <c r="AJ4" s="59">
        <v>7.9642773279337682</v>
      </c>
      <c r="AK4" s="59">
        <v>7.1682266289633683</v>
      </c>
      <c r="AL4" s="59">
        <v>3.9200905475554602</v>
      </c>
      <c r="AM4" s="59">
        <v>1.9029995534073809</v>
      </c>
      <c r="AQ4" s="59">
        <v>21.918328794599052</v>
      </c>
      <c r="AR4" s="72">
        <v>14342729.270984102</v>
      </c>
      <c r="AS4" s="72">
        <v>1858640423.3545406</v>
      </c>
      <c r="AT4" s="72">
        <v>1612526445.6931341</v>
      </c>
      <c r="AU4" s="72">
        <v>1050425178.6793619</v>
      </c>
      <c r="AV4" s="72">
        <v>973268763.16849136</v>
      </c>
      <c r="AW4" s="72">
        <v>608404500.10974336</v>
      </c>
      <c r="AX4" s="72">
        <v>330399688.23213321</v>
      </c>
      <c r="BA4" s="59">
        <v>21.918328794599052</v>
      </c>
      <c r="BB4" s="59">
        <v>58.411865172977656</v>
      </c>
      <c r="BC4" s="59">
        <v>30.981393879209879</v>
      </c>
      <c r="BD4" s="59">
        <v>15.895469489870754</v>
      </c>
      <c r="BE4" s="59">
        <v>7.9642773279337682</v>
      </c>
      <c r="BF4" s="59">
        <v>7.1682266289633683</v>
      </c>
      <c r="BG4" s="59">
        <v>3.9200905475554602</v>
      </c>
      <c r="BH4" s="59">
        <v>1.9029995534073809</v>
      </c>
    </row>
    <row r="5" spans="1:60" x14ac:dyDescent="0.25">
      <c r="A5" s="4">
        <v>43.836657589198104</v>
      </c>
      <c r="B5" s="37">
        <f t="shared" si="2"/>
        <v>4.3836657589198101E-2</v>
      </c>
      <c r="C5" s="81"/>
      <c r="D5" s="82"/>
      <c r="E5" s="130"/>
      <c r="F5" s="61">
        <f t="shared" si="0"/>
        <v>1.1876221949283238E-2</v>
      </c>
      <c r="G5" s="61">
        <f t="shared" si="3"/>
        <v>0.68042540533713425</v>
      </c>
      <c r="H5" s="60">
        <f t="shared" si="1"/>
        <v>0.17067952347471174</v>
      </c>
      <c r="I5" s="1">
        <v>371130000</v>
      </c>
      <c r="J5" s="1">
        <v>241.88455566064997</v>
      </c>
      <c r="K5" s="1">
        <v>0.69227880334757597</v>
      </c>
      <c r="L5" s="1">
        <v>977.42475660284617</v>
      </c>
      <c r="M5" s="131" t="s">
        <v>87</v>
      </c>
      <c r="N5" s="131"/>
      <c r="O5" s="131"/>
      <c r="P5" s="56">
        <v>9.9550000000000003E-3</v>
      </c>
      <c r="Q5" s="19">
        <f t="shared" si="4"/>
        <v>288.56601397585479</v>
      </c>
      <c r="R5" s="57">
        <f>(1/$P$6)*((L5*F5)+((J5^2)*(H5)))</f>
        <v>1822411460.4771893</v>
      </c>
      <c r="S5" s="18">
        <f t="shared" ref="S5:S40" si="5">(($P$3*($P$4^2))/($P$5))*(((($P$7*I5)/($P$3))*(F5))+((J5^2)*(H5)))</f>
        <v>12.879998255700631</v>
      </c>
      <c r="V5" s="59">
        <v>43.836657589198104</v>
      </c>
      <c r="W5" s="72">
        <v>21611138.177314896</v>
      </c>
      <c r="X5" s="72">
        <v>2956695954.5746694</v>
      </c>
      <c r="Y5" s="72">
        <v>2946184401.6510572</v>
      </c>
      <c r="Z5" s="72">
        <v>2204462673.530108</v>
      </c>
      <c r="AA5" s="72">
        <v>2085447527.2932758</v>
      </c>
      <c r="AB5" s="72">
        <v>1466646018.0527236</v>
      </c>
      <c r="AC5" s="72">
        <v>914896725.64214182</v>
      </c>
      <c r="AF5" s="59">
        <v>43.836657589198104</v>
      </c>
      <c r="AG5" s="59">
        <v>75.342840585434956</v>
      </c>
      <c r="AH5" s="59">
        <v>46.512234142495416</v>
      </c>
      <c r="AI5" s="59">
        <v>27.661135642491093</v>
      </c>
      <c r="AJ5" s="59">
        <v>16.025402969422942</v>
      </c>
      <c r="AK5" s="59">
        <v>14.739020850351373</v>
      </c>
      <c r="AL5" s="59">
        <v>9.1062919865849459</v>
      </c>
      <c r="AM5" s="59">
        <v>5.09803269480902</v>
      </c>
      <c r="AQ5" s="59">
        <v>43.836657589198104</v>
      </c>
      <c r="AR5" s="72">
        <v>21611138.177314896</v>
      </c>
      <c r="AS5" s="72">
        <v>2956695954.5746694</v>
      </c>
      <c r="AT5" s="72">
        <v>2946184401.6510572</v>
      </c>
      <c r="AU5" s="72">
        <v>2204462673.530108</v>
      </c>
      <c r="AV5" s="72">
        <v>2085447527.2932758</v>
      </c>
      <c r="AW5" s="72">
        <v>1466646018.0527236</v>
      </c>
      <c r="AX5" s="72">
        <v>914896725.64214182</v>
      </c>
      <c r="BA5" s="59">
        <v>43.836657589198104</v>
      </c>
      <c r="BB5" s="59">
        <v>75.342840585434956</v>
      </c>
      <c r="BC5" s="59">
        <v>46.512234142495416</v>
      </c>
      <c r="BD5" s="59">
        <v>27.661135642491093</v>
      </c>
      <c r="BE5" s="59">
        <v>16.025402969422942</v>
      </c>
      <c r="BF5" s="59">
        <v>14.739020850351373</v>
      </c>
      <c r="BG5" s="59">
        <v>9.1062919865849459</v>
      </c>
      <c r="BH5" s="59">
        <v>5.09803269480902</v>
      </c>
    </row>
    <row r="6" spans="1:60" x14ac:dyDescent="0.25">
      <c r="A6" s="4">
        <v>65.75498638379716</v>
      </c>
      <c r="B6" s="37">
        <f t="shared" si="2"/>
        <v>6.5754986383797162E-2</v>
      </c>
      <c r="C6" s="81"/>
      <c r="D6" s="82"/>
      <c r="E6" s="130"/>
      <c r="F6" s="61">
        <f t="shared" si="0"/>
        <v>1.5332599741444103E-2</v>
      </c>
      <c r="G6" s="61">
        <f t="shared" si="3"/>
        <v>0.87842442260268572</v>
      </c>
      <c r="H6" s="60">
        <f t="shared" si="1"/>
        <v>0.14690198216648118</v>
      </c>
      <c r="I6" s="1">
        <v>404490000</v>
      </c>
      <c r="J6" s="1">
        <v>320.96219885740089</v>
      </c>
      <c r="K6" s="1">
        <v>0.77068146300380758</v>
      </c>
      <c r="L6" s="1">
        <v>1042.0019988375934</v>
      </c>
      <c r="M6" s="131" t="s">
        <v>88</v>
      </c>
      <c r="N6" s="131"/>
      <c r="O6" s="131"/>
      <c r="P6" s="17">
        <v>5.4859999999999997E-6</v>
      </c>
      <c r="Q6" s="19">
        <f t="shared" si="4"/>
        <v>494.34303638516474</v>
      </c>
      <c r="R6" s="57">
        <f t="shared" ref="R6:R40" si="6">(1/$P$6)*((L6*F6)+((J6^2)*(H6)))</f>
        <v>2761454408.9690661</v>
      </c>
      <c r="S6" s="18">
        <f t="shared" si="5"/>
        <v>18.719501248392191</v>
      </c>
      <c r="V6" s="59">
        <v>65.75498638379716</v>
      </c>
      <c r="W6" s="72">
        <v>23038959.291541211</v>
      </c>
      <c r="X6" s="72">
        <v>3762527571.5174394</v>
      </c>
      <c r="Y6" s="72">
        <v>4066528368.3529892</v>
      </c>
      <c r="Z6" s="72">
        <v>3299963526.5211382</v>
      </c>
      <c r="AA6" s="72">
        <v>3160026368.254797</v>
      </c>
      <c r="AB6" s="72">
        <v>2381014767.1082807</v>
      </c>
      <c r="AC6" s="72">
        <v>1610773194.174655</v>
      </c>
      <c r="AF6" s="59">
        <v>65.75498638379716</v>
      </c>
      <c r="AG6" s="59">
        <v>82.115230750417894</v>
      </c>
      <c r="AH6" s="59">
        <v>55.785870127489865</v>
      </c>
      <c r="AI6" s="59">
        <v>36.333452076408186</v>
      </c>
      <c r="AJ6" s="59">
        <v>22.988963136076777</v>
      </c>
      <c r="AK6" s="59">
        <v>21.42136308800475</v>
      </c>
      <c r="AL6" s="59">
        <v>14.241913679666846</v>
      </c>
      <c r="AM6" s="59">
        <v>8.6823827127454063</v>
      </c>
      <c r="AQ6" s="59">
        <v>65.75498638379716</v>
      </c>
      <c r="AR6" s="72">
        <v>23038959.291541211</v>
      </c>
      <c r="AS6" s="72">
        <v>3762527571.5174394</v>
      </c>
      <c r="AT6" s="72">
        <v>4066528368.3529892</v>
      </c>
      <c r="AU6" s="72">
        <v>3299963526.5211382</v>
      </c>
      <c r="AV6" s="72">
        <v>3160026368.254797</v>
      </c>
      <c r="AW6" s="72">
        <v>2381014767.1082807</v>
      </c>
      <c r="AX6" s="72">
        <v>1610773194.174655</v>
      </c>
      <c r="BA6" s="59">
        <v>65.75498638379716</v>
      </c>
      <c r="BB6" s="59">
        <v>82.115230750417894</v>
      </c>
      <c r="BC6" s="59">
        <v>55.785870127489865</v>
      </c>
      <c r="BD6" s="59">
        <v>36.333452076408186</v>
      </c>
      <c r="BE6" s="59">
        <v>22.988963136076777</v>
      </c>
      <c r="BF6" s="59">
        <v>21.42136308800475</v>
      </c>
      <c r="BG6" s="59">
        <v>14.241913679666846</v>
      </c>
      <c r="BH6" s="59">
        <v>8.6823827127454063</v>
      </c>
    </row>
    <row r="7" spans="1:60" x14ac:dyDescent="0.25">
      <c r="A7" s="4">
        <v>87.673315178396209</v>
      </c>
      <c r="B7" s="37">
        <f t="shared" si="2"/>
        <v>8.7673315178396202E-2</v>
      </c>
      <c r="C7" s="81"/>
      <c r="D7" s="82"/>
      <c r="E7" s="130"/>
      <c r="F7" s="61">
        <f t="shared" si="0"/>
        <v>1.8379225344250502E-2</v>
      </c>
      <c r="G7" s="61">
        <f t="shared" si="3"/>
        <v>1.0529334947421856</v>
      </c>
      <c r="H7" s="60">
        <f t="shared" si="1"/>
        <v>0.13206882782198026</v>
      </c>
      <c r="I7" s="1">
        <v>417000000</v>
      </c>
      <c r="J7" s="15">
        <v>387.63550586642623</v>
      </c>
      <c r="K7" s="15">
        <v>0.83407084740671811</v>
      </c>
      <c r="L7" s="1">
        <v>1033.735600873064</v>
      </c>
      <c r="M7" s="131" t="s">
        <v>89</v>
      </c>
      <c r="N7" s="131"/>
      <c r="O7" s="131"/>
      <c r="P7" s="17">
        <v>3.0370453773522399E-4</v>
      </c>
      <c r="Q7" s="19">
        <f t="shared" si="4"/>
        <v>715.66452172291167</v>
      </c>
      <c r="R7" s="57">
        <f t="shared" si="6"/>
        <v>3620822291.369977</v>
      </c>
      <c r="S7" s="18">
        <f t="shared" si="5"/>
        <v>23.763204762867854</v>
      </c>
      <c r="V7" s="59">
        <v>87.673315178396209</v>
      </c>
      <c r="W7" s="72">
        <v>22856186.891483504</v>
      </c>
      <c r="X7" s="72">
        <v>4358468743.0204573</v>
      </c>
      <c r="Y7" s="72">
        <v>4990369905.7400761</v>
      </c>
      <c r="Z7" s="72">
        <v>4289712433.8891144</v>
      </c>
      <c r="AA7" s="72">
        <v>4143430316.4054341</v>
      </c>
      <c r="AB7" s="72">
        <v>3278536818.7118125</v>
      </c>
      <c r="AC7" s="72">
        <v>2349345196.0277748</v>
      </c>
      <c r="AF7" s="59">
        <v>87.673315178396209</v>
      </c>
      <c r="AG7" s="59">
        <v>84.654877062286474</v>
      </c>
      <c r="AH7" s="59">
        <v>61.674149294896004</v>
      </c>
      <c r="AI7" s="59">
        <v>42.893213011885038</v>
      </c>
      <c r="AJ7" s="59">
        <v>28.911537892637096</v>
      </c>
      <c r="AK7" s="59">
        <v>27.193044868314388</v>
      </c>
      <c r="AL7" s="59">
        <v>19.052592193910172</v>
      </c>
      <c r="AM7" s="59">
        <v>12.343526750821296</v>
      </c>
      <c r="AQ7" s="59">
        <v>87.673315178396209</v>
      </c>
      <c r="AR7" s="72">
        <v>22856186.891483504</v>
      </c>
      <c r="AS7" s="72">
        <v>4358468743.0204573</v>
      </c>
      <c r="AT7" s="72">
        <v>4990369905.7400761</v>
      </c>
      <c r="AU7" s="72">
        <v>4289712433.8891144</v>
      </c>
      <c r="AV7" s="72">
        <v>4143430316.4054341</v>
      </c>
      <c r="AW7" s="72">
        <v>3278536818.7118125</v>
      </c>
      <c r="AX7" s="72">
        <v>2349345196.0277748</v>
      </c>
      <c r="BA7" s="59">
        <v>87.673315178396209</v>
      </c>
      <c r="BB7" s="59">
        <v>84.654877062286474</v>
      </c>
      <c r="BC7" s="59">
        <v>61.674149294896004</v>
      </c>
      <c r="BD7" s="59">
        <v>42.893213011885038</v>
      </c>
      <c r="BE7" s="59">
        <v>28.911537892637096</v>
      </c>
      <c r="BF7" s="59">
        <v>27.193044868314388</v>
      </c>
      <c r="BG7" s="59">
        <v>19.052592193910172</v>
      </c>
      <c r="BH7" s="59">
        <v>12.343526750821296</v>
      </c>
    </row>
    <row r="8" spans="1:60" x14ac:dyDescent="0.25">
      <c r="A8" s="4">
        <v>109.59164397299526</v>
      </c>
      <c r="B8" s="37">
        <f t="shared" si="2"/>
        <v>0.10959164397299526</v>
      </c>
      <c r="C8" s="81"/>
      <c r="D8" s="82"/>
      <c r="E8" s="130"/>
      <c r="F8" s="61">
        <f t="shared" si="0"/>
        <v>2.1153416026376638E-2</v>
      </c>
      <c r="G8" s="61">
        <f t="shared" si="3"/>
        <v>1.2118207322255585</v>
      </c>
      <c r="H8" s="60">
        <f t="shared" si="1"/>
        <v>0.12160281216240476</v>
      </c>
      <c r="I8" s="1">
        <v>402822000</v>
      </c>
      <c r="J8" s="1">
        <v>443.84265421705805</v>
      </c>
      <c r="K8" s="1">
        <v>0.88661731079334127</v>
      </c>
      <c r="L8" s="1">
        <v>998.29055900048843</v>
      </c>
      <c r="M8" s="80"/>
      <c r="N8" s="80"/>
      <c r="O8" s="80"/>
      <c r="P8" s="80"/>
      <c r="Q8" s="19">
        <f t="shared" si="4"/>
        <v>943.1228844705837</v>
      </c>
      <c r="R8" s="57">
        <f t="shared" si="6"/>
        <v>4370474212.1983833</v>
      </c>
      <c r="S8" s="18">
        <f t="shared" si="5"/>
        <v>27.462598719912652</v>
      </c>
      <c r="V8" s="59">
        <v>109.59164397299526</v>
      </c>
      <c r="W8" s="72">
        <v>22072486.97756758</v>
      </c>
      <c r="X8" s="72">
        <v>4778740141.7633343</v>
      </c>
      <c r="Y8" s="72">
        <v>5721974095.5966244</v>
      </c>
      <c r="Z8" s="72">
        <v>5143284960.1405067</v>
      </c>
      <c r="AA8" s="72">
        <v>5001282551.4944839</v>
      </c>
      <c r="AB8" s="72">
        <v>4110390743.9211607</v>
      </c>
      <c r="AC8" s="72">
        <v>3079903166.4723539</v>
      </c>
      <c r="AF8" s="59">
        <v>109.59164397299526</v>
      </c>
      <c r="AG8" s="59">
        <v>81.776611242168727</v>
      </c>
      <c r="AH8" s="59">
        <v>63.433969539137259</v>
      </c>
      <c r="AI8" s="59">
        <v>46.667392144106607</v>
      </c>
      <c r="AJ8" s="59">
        <v>33.15637670465555</v>
      </c>
      <c r="AK8" s="59">
        <v>31.426387418839532</v>
      </c>
      <c r="AL8" s="59">
        <v>22.982437918392446</v>
      </c>
      <c r="AM8" s="59">
        <v>15.639661678521483</v>
      </c>
      <c r="AQ8" s="59">
        <v>109.59164397299526</v>
      </c>
      <c r="AR8" s="72">
        <v>22072486.97756758</v>
      </c>
      <c r="AS8" s="72">
        <v>4778740141.7633343</v>
      </c>
      <c r="AT8" s="72">
        <v>5721974095.5966244</v>
      </c>
      <c r="AU8" s="72">
        <v>5143284960.1405067</v>
      </c>
      <c r="AV8" s="72">
        <v>5001282551.4944839</v>
      </c>
      <c r="AW8" s="72">
        <v>4110390743.9211607</v>
      </c>
      <c r="AX8" s="72">
        <v>3079903166.4723539</v>
      </c>
      <c r="BA8" s="59">
        <v>109.59164397299526</v>
      </c>
      <c r="BB8" s="59">
        <v>81.776611242168727</v>
      </c>
      <c r="BC8" s="59">
        <v>63.433969539137259</v>
      </c>
      <c r="BD8" s="59">
        <v>46.667392144106607</v>
      </c>
      <c r="BE8" s="59">
        <v>33.15637670465555</v>
      </c>
      <c r="BF8" s="59">
        <v>31.426387418839532</v>
      </c>
      <c r="BG8" s="59">
        <v>22.982437918392446</v>
      </c>
      <c r="BH8" s="59">
        <v>15.639661678521483</v>
      </c>
    </row>
    <row r="9" spans="1:60" x14ac:dyDescent="0.25">
      <c r="A9" s="4">
        <v>131.50997276759432</v>
      </c>
      <c r="B9" s="37">
        <f t="shared" si="2"/>
        <v>0.13150997276759432</v>
      </c>
      <c r="C9" s="81"/>
      <c r="D9" s="82"/>
      <c r="E9" s="130"/>
      <c r="F9" s="61">
        <f t="shared" si="0"/>
        <v>2.3728194619855994E-2</v>
      </c>
      <c r="G9" s="61">
        <f t="shared" si="3"/>
        <v>1.3592703434051379</v>
      </c>
      <c r="H9" s="60">
        <f t="shared" si="1"/>
        <v>0.11367018254141735</v>
      </c>
      <c r="I9" s="1">
        <v>372381000</v>
      </c>
      <c r="J9" s="1">
        <v>488.42073739169706</v>
      </c>
      <c r="K9" s="1">
        <v>0.93332527824811751</v>
      </c>
      <c r="L9" s="1">
        <v>951.65604847270151</v>
      </c>
      <c r="M9" s="80"/>
      <c r="N9" s="80"/>
      <c r="O9" s="80"/>
      <c r="P9" s="80"/>
      <c r="Q9" s="19">
        <f t="shared" si="4"/>
        <v>1164.1730098647679</v>
      </c>
      <c r="R9" s="57">
        <f t="shared" si="6"/>
        <v>4946983347.0602226</v>
      </c>
      <c r="S9" s="18">
        <f t="shared" si="5"/>
        <v>29.731687755263813</v>
      </c>
      <c r="V9" s="59">
        <v>131.50997276759432</v>
      </c>
      <c r="W9" s="72">
        <v>21041384.74280297</v>
      </c>
      <c r="X9" s="72">
        <v>5000713501.26194</v>
      </c>
      <c r="Y9" s="72">
        <v>6210605321.3395185</v>
      </c>
      <c r="Z9" s="72">
        <v>5789965530.3999205</v>
      </c>
      <c r="AA9" s="72">
        <v>5661001597.2937241</v>
      </c>
      <c r="AB9" s="72">
        <v>4799105559.3847466</v>
      </c>
      <c r="AC9" s="72">
        <v>3729527709.3510337</v>
      </c>
      <c r="AF9" s="59">
        <v>131.50997276759432</v>
      </c>
      <c r="AG9" s="59">
        <v>75.596805216621817</v>
      </c>
      <c r="AH9" s="59">
        <v>62.083706221612623</v>
      </c>
      <c r="AI9" s="59">
        <v>47.97846479562179</v>
      </c>
      <c r="AJ9" s="59">
        <v>35.661994509812203</v>
      </c>
      <c r="AK9" s="59">
        <v>34.022983314226572</v>
      </c>
      <c r="AL9" s="59">
        <v>25.798919725152547</v>
      </c>
      <c r="AM9" s="59">
        <v>18.295246193665214</v>
      </c>
      <c r="AQ9" s="59">
        <v>131.50997276759432</v>
      </c>
      <c r="AR9" s="72">
        <v>21041384.74280297</v>
      </c>
      <c r="AS9" s="72">
        <v>5000713501.26194</v>
      </c>
      <c r="AT9" s="72">
        <v>6210605321.3395185</v>
      </c>
      <c r="AU9" s="72">
        <v>5789965530.3999205</v>
      </c>
      <c r="AV9" s="72">
        <v>5661001597.2937241</v>
      </c>
      <c r="AW9" s="72">
        <v>4799105559.3847466</v>
      </c>
      <c r="AX9" s="72">
        <v>3729527709.3510337</v>
      </c>
      <c r="BA9" s="59">
        <v>131.50997276759432</v>
      </c>
      <c r="BB9" s="59">
        <v>75.596805216621817</v>
      </c>
      <c r="BC9" s="59">
        <v>62.083706221612623</v>
      </c>
      <c r="BD9" s="59">
        <v>47.97846479562179</v>
      </c>
      <c r="BE9" s="59">
        <v>35.661994509812203</v>
      </c>
      <c r="BF9" s="59">
        <v>34.022983314226572</v>
      </c>
      <c r="BG9" s="59">
        <v>25.798919725152547</v>
      </c>
      <c r="BH9" s="59">
        <v>18.295246193665214</v>
      </c>
    </row>
    <row r="10" spans="1:60" x14ac:dyDescent="0.25">
      <c r="A10" s="4">
        <v>153.42830156219335</v>
      </c>
      <c r="B10" s="37">
        <f t="shared" si="2"/>
        <v>0.15342830156219336</v>
      </c>
      <c r="C10" s="81"/>
      <c r="D10" s="82"/>
      <c r="E10" s="130"/>
      <c r="F10" s="61">
        <f t="shared" si="0"/>
        <v>2.6148162380123685E-2</v>
      </c>
      <c r="G10" s="61">
        <f t="shared" si="3"/>
        <v>1.497838038154824</v>
      </c>
      <c r="H10" s="60">
        <f t="shared" si="1"/>
        <v>0.10736834164067392</v>
      </c>
      <c r="I10" s="1">
        <v>345276000</v>
      </c>
      <c r="J10" s="1">
        <v>531.83591404873687</v>
      </c>
      <c r="K10" s="1">
        <v>0.97586289146586014</v>
      </c>
      <c r="L10" s="1">
        <v>900.81674133347406</v>
      </c>
      <c r="M10" s="80"/>
      <c r="N10" s="80"/>
      <c r="O10" s="80"/>
      <c r="P10" s="80"/>
      <c r="Q10" s="19">
        <f t="shared" si="4"/>
        <v>1396.9394113639253</v>
      </c>
      <c r="R10" s="57">
        <f t="shared" si="6"/>
        <v>5540034624.9609718</v>
      </c>
      <c r="S10" s="18">
        <f t="shared" si="5"/>
        <v>31.846096082990893</v>
      </c>
      <c r="V10" s="59">
        <v>153.42830156219335</v>
      </c>
      <c r="W10" s="72">
        <v>19917313.264151827</v>
      </c>
      <c r="X10" s="72">
        <v>5240391358.1496582</v>
      </c>
      <c r="Y10" s="72">
        <v>6712649390.4817858</v>
      </c>
      <c r="Z10" s="72">
        <v>6454139778.3455524</v>
      </c>
      <c r="AA10" s="72">
        <v>6339650380.9950657</v>
      </c>
      <c r="AB10" s="72">
        <v>5517197769.8054237</v>
      </c>
      <c r="AC10" s="72">
        <v>4421863667.739934</v>
      </c>
      <c r="AF10" s="59">
        <v>153.42830156219335</v>
      </c>
      <c r="AG10" s="59">
        <v>70.094238207573198</v>
      </c>
      <c r="AH10" s="59">
        <v>60.75244641237078</v>
      </c>
      <c r="AI10" s="59">
        <v>49.092265634531707</v>
      </c>
      <c r="AJ10" s="59">
        <v>37.979402493837625</v>
      </c>
      <c r="AK10" s="59">
        <v>36.442572805609679</v>
      </c>
      <c r="AL10" s="59">
        <v>28.521813987168159</v>
      </c>
      <c r="AM10" s="59">
        <v>20.962066688411888</v>
      </c>
      <c r="AQ10" s="59">
        <v>153.42830156219335</v>
      </c>
      <c r="AR10" s="72">
        <v>19917313.264151827</v>
      </c>
      <c r="AS10" s="72">
        <v>5240391358.1496582</v>
      </c>
      <c r="AT10" s="72">
        <v>6712649390.4817858</v>
      </c>
      <c r="AU10" s="72">
        <v>6454139778.3455524</v>
      </c>
      <c r="AV10" s="72">
        <v>6339650380.9950657</v>
      </c>
      <c r="AW10" s="72">
        <v>5517197769.8054237</v>
      </c>
      <c r="AX10" s="72">
        <v>4421863667.739934</v>
      </c>
      <c r="BA10" s="59">
        <v>153.42830156219335</v>
      </c>
      <c r="BB10" s="59">
        <v>70.094238207573198</v>
      </c>
      <c r="BC10" s="59">
        <v>60.75244641237078</v>
      </c>
      <c r="BD10" s="59">
        <v>49.092265634531707</v>
      </c>
      <c r="BE10" s="59">
        <v>37.979402493837625</v>
      </c>
      <c r="BF10" s="59">
        <v>36.442572805609679</v>
      </c>
      <c r="BG10" s="59">
        <v>28.521813987168159</v>
      </c>
      <c r="BH10" s="59">
        <v>20.962066688411888</v>
      </c>
    </row>
    <row r="11" spans="1:60" x14ac:dyDescent="0.25">
      <c r="A11" s="4">
        <v>175.34663035679242</v>
      </c>
      <c r="B11" s="37">
        <f t="shared" si="2"/>
        <v>0.1753466303567924</v>
      </c>
      <c r="C11" s="81"/>
      <c r="D11" s="82"/>
      <c r="E11" s="130"/>
      <c r="F11" s="61">
        <f t="shared" si="0"/>
        <v>2.8443045751189156E-2</v>
      </c>
      <c r="G11" s="61">
        <f t="shared" si="3"/>
        <v>1.6292272207893621</v>
      </c>
      <c r="H11" s="60">
        <f t="shared" si="1"/>
        <v>0.1021925473377369</v>
      </c>
      <c r="I11" s="1">
        <v>320673000</v>
      </c>
      <c r="J11" s="1">
        <v>565.94783856498225</v>
      </c>
      <c r="K11" s="1">
        <v>1.0158982921413826</v>
      </c>
      <c r="L11" s="1">
        <v>848.4020229335656</v>
      </c>
      <c r="M11" s="80"/>
      <c r="N11" s="80"/>
      <c r="O11" s="80"/>
      <c r="P11" s="80"/>
      <c r="Q11" s="19">
        <f t="shared" si="4"/>
        <v>1617.0045469704073</v>
      </c>
      <c r="R11" s="57">
        <f t="shared" si="6"/>
        <v>5970851799.727025</v>
      </c>
      <c r="S11" s="18">
        <f t="shared" si="5"/>
        <v>33.303188748479592</v>
      </c>
      <c r="V11" s="59">
        <v>175.34663035679242</v>
      </c>
      <c r="W11" s="72">
        <v>18758408.996367116</v>
      </c>
      <c r="X11" s="72">
        <v>5332308565.5546713</v>
      </c>
      <c r="Y11" s="72">
        <v>7015684712.8376856</v>
      </c>
      <c r="Z11" s="72">
        <v>6928218709.8221807</v>
      </c>
      <c r="AA11" s="72">
        <v>6832649152.8509512</v>
      </c>
      <c r="AB11" s="72">
        <v>6082813946.1514158</v>
      </c>
      <c r="AC11" s="72">
        <v>5007170056.0025091</v>
      </c>
      <c r="AF11" s="59">
        <v>175.34663035679242</v>
      </c>
      <c r="AG11" s="59">
        <v>65.099600460898287</v>
      </c>
      <c r="AH11" s="59">
        <v>58.95864912664522</v>
      </c>
      <c r="AI11" s="59">
        <v>49.423438779671805</v>
      </c>
      <c r="AJ11" s="59">
        <v>39.527213913690062</v>
      </c>
      <c r="AK11" s="59">
        <v>38.109973588682514</v>
      </c>
      <c r="AL11" s="59">
        <v>30.62777079773484</v>
      </c>
      <c r="AM11" s="59">
        <v>23.197904308236897</v>
      </c>
      <c r="AQ11" s="59">
        <v>175.34663035679242</v>
      </c>
      <c r="AR11" s="72">
        <v>18758408.996367116</v>
      </c>
      <c r="AS11" s="72">
        <v>5332308565.5546713</v>
      </c>
      <c r="AT11" s="72">
        <v>7015684712.8376856</v>
      </c>
      <c r="AU11" s="72">
        <v>6928218709.8221807</v>
      </c>
      <c r="AV11" s="72">
        <v>6832649152.8509512</v>
      </c>
      <c r="AW11" s="72">
        <v>6082813946.1514158</v>
      </c>
      <c r="AX11" s="72">
        <v>5007170056.0025091</v>
      </c>
      <c r="BA11" s="59">
        <v>175.34663035679242</v>
      </c>
      <c r="BB11" s="59">
        <v>65.099600460898287</v>
      </c>
      <c r="BC11" s="59">
        <v>58.95864912664522</v>
      </c>
      <c r="BD11" s="59">
        <v>49.423438779671805</v>
      </c>
      <c r="BE11" s="59">
        <v>39.527213913690062</v>
      </c>
      <c r="BF11" s="59">
        <v>38.109973588682514</v>
      </c>
      <c r="BG11" s="59">
        <v>30.62777079773484</v>
      </c>
      <c r="BH11" s="59">
        <v>23.197904308236897</v>
      </c>
    </row>
    <row r="12" spans="1:60" x14ac:dyDescent="0.25">
      <c r="A12" s="4">
        <v>219.18328794599051</v>
      </c>
      <c r="B12" s="37">
        <f t="shared" si="2"/>
        <v>0.21918328794599051</v>
      </c>
      <c r="C12" s="81"/>
      <c r="D12" s="82"/>
      <c r="E12" s="130"/>
      <c r="F12" s="61">
        <f t="shared" si="0"/>
        <v>3.2736286136259049E-2</v>
      </c>
      <c r="G12" s="61">
        <f t="shared" si="3"/>
        <v>1.8749814402029912</v>
      </c>
      <c r="H12" s="60">
        <f t="shared" si="1"/>
        <v>9.4094127609424164E-2</v>
      </c>
      <c r="I12" s="1">
        <v>278556000.00000006</v>
      </c>
      <c r="J12" s="1">
        <v>623.70552893907984</v>
      </c>
      <c r="K12" s="1">
        <v>1.0892965267131738</v>
      </c>
      <c r="L12" s="1">
        <v>747.60392242228409</v>
      </c>
      <c r="M12" s="80"/>
      <c r="N12" s="80"/>
      <c r="O12" s="80"/>
      <c r="P12" s="80"/>
      <c r="Q12" s="19">
        <f t="shared" si="4"/>
        <v>2051.0098101573599</v>
      </c>
      <c r="R12" s="57">
        <f t="shared" si="6"/>
        <v>6676612720.7778664</v>
      </c>
      <c r="S12" s="18">
        <f t="shared" si="5"/>
        <v>35.433279372762165</v>
      </c>
      <c r="V12" s="59">
        <v>219.18328794599051</v>
      </c>
      <c r="W12" s="72">
        <v>16529734.447820453</v>
      </c>
      <c r="X12" s="72">
        <v>5416265931.5057201</v>
      </c>
      <c r="Y12" s="72">
        <v>7452183678.9052334</v>
      </c>
      <c r="Z12" s="72">
        <v>7695426499.989254</v>
      </c>
      <c r="AA12" s="72">
        <v>7640275421.4436178</v>
      </c>
      <c r="AB12" s="72">
        <v>7064890796.4348192</v>
      </c>
      <c r="AC12" s="72">
        <v>6081069303.4768362</v>
      </c>
      <c r="AF12" s="59">
        <v>219.18328794599051</v>
      </c>
      <c r="AG12" s="59">
        <v>56.549457877607374</v>
      </c>
      <c r="AH12" s="59">
        <v>55.283999469114377</v>
      </c>
      <c r="AI12" s="59">
        <v>49.325307767693161</v>
      </c>
      <c r="AJ12" s="59">
        <v>41.718343273844312</v>
      </c>
      <c r="AK12" s="59">
        <v>40.547508866340131</v>
      </c>
      <c r="AL12" s="59">
        <v>34.066984596930361</v>
      </c>
      <c r="AM12" s="59">
        <v>27.13619704990035</v>
      </c>
      <c r="AQ12" s="59">
        <v>219.18328794599051</v>
      </c>
      <c r="AR12" s="72">
        <v>16529734.447820453</v>
      </c>
      <c r="AS12" s="72">
        <v>5416265931.5057201</v>
      </c>
      <c r="AT12" s="72">
        <v>7452183678.9052334</v>
      </c>
      <c r="AU12" s="72">
        <v>7695426499.989254</v>
      </c>
      <c r="AV12" s="72">
        <v>7640275421.4436178</v>
      </c>
      <c r="AW12" s="72">
        <v>7064890796.4348192</v>
      </c>
      <c r="AX12" s="72">
        <v>6081069303.4768362</v>
      </c>
      <c r="BA12" s="59">
        <v>219.18328794599051</v>
      </c>
      <c r="BB12" s="59">
        <v>56.549457877607374</v>
      </c>
      <c r="BC12" s="59">
        <v>55.283999469114377</v>
      </c>
      <c r="BD12" s="59">
        <v>49.325307767693161</v>
      </c>
      <c r="BE12" s="59">
        <v>41.718343273844312</v>
      </c>
      <c r="BF12" s="59">
        <v>40.547508866340131</v>
      </c>
      <c r="BG12" s="59">
        <v>34.066984596930361</v>
      </c>
      <c r="BH12" s="59">
        <v>27.13619704990035</v>
      </c>
    </row>
    <row r="13" spans="1:60" x14ac:dyDescent="0.25">
      <c r="A13" s="4">
        <v>263.01994553518864</v>
      </c>
      <c r="B13" s="37">
        <f t="shared" si="2"/>
        <v>0.26301994553518865</v>
      </c>
      <c r="C13" s="81"/>
      <c r="D13" s="82"/>
      <c r="E13" s="130"/>
      <c r="F13" s="61">
        <f t="shared" si="0"/>
        <v>3.6720923353650001E-2</v>
      </c>
      <c r="G13" s="61">
        <f t="shared" si="3"/>
        <v>2.1030090168138513</v>
      </c>
      <c r="H13" s="60">
        <f t="shared" si="1"/>
        <v>8.7955997655335405E-2</v>
      </c>
      <c r="I13" s="1">
        <v>246030000</v>
      </c>
      <c r="J13" s="1">
        <v>669.05888312545164</v>
      </c>
      <c r="K13" s="1">
        <v>1.156856265353118</v>
      </c>
      <c r="L13" s="1">
        <v>656.48473748912511</v>
      </c>
      <c r="M13" s="80"/>
      <c r="N13" s="80"/>
      <c r="O13" s="80"/>
      <c r="P13" s="80"/>
      <c r="Q13" s="19">
        <f t="shared" si="4"/>
        <v>2467.9517796412238</v>
      </c>
      <c r="R13" s="57">
        <f t="shared" si="6"/>
        <v>7181318076.0630417</v>
      </c>
      <c r="S13" s="18">
        <f t="shared" si="5"/>
        <v>36.817995407043263</v>
      </c>
      <c r="V13" s="59">
        <v>263.01994553518864</v>
      </c>
      <c r="W13" s="72">
        <v>14515063.463796111</v>
      </c>
      <c r="X13" s="72">
        <v>5385766819.1815481</v>
      </c>
      <c r="Y13" s="72">
        <v>7686095803.8563929</v>
      </c>
      <c r="Z13" s="72">
        <v>8231974426.9321985</v>
      </c>
      <c r="AA13" s="72">
        <v>8217826955.7801847</v>
      </c>
      <c r="AB13" s="72">
        <v>7838255877.9163389</v>
      </c>
      <c r="AC13" s="72">
        <v>6997357074.5775127</v>
      </c>
      <c r="AF13" s="59">
        <v>263.01994553518864</v>
      </c>
      <c r="AG13" s="59">
        <v>49.946377466749027</v>
      </c>
      <c r="AH13" s="59">
        <v>51.924925376400644</v>
      </c>
      <c r="AI13" s="59">
        <v>48.694255336392949</v>
      </c>
      <c r="AJ13" s="59">
        <v>43.069938957518822</v>
      </c>
      <c r="AK13" s="59">
        <v>42.132086604310864</v>
      </c>
      <c r="AL13" s="59">
        <v>36.683780685865713</v>
      </c>
      <c r="AM13" s="59">
        <v>30.430445432899685</v>
      </c>
      <c r="AQ13" s="59">
        <v>263.01994553518864</v>
      </c>
      <c r="AR13" s="72">
        <v>14515063.463796111</v>
      </c>
      <c r="AS13" s="72">
        <v>5385766819.1815481</v>
      </c>
      <c r="AT13" s="72">
        <v>7686095803.8563929</v>
      </c>
      <c r="AU13" s="72">
        <v>8231974426.9321985</v>
      </c>
      <c r="AV13" s="72">
        <v>8217826955.7801847</v>
      </c>
      <c r="AW13" s="72">
        <v>7838255877.9163389</v>
      </c>
      <c r="AX13" s="72">
        <v>6997357074.5775127</v>
      </c>
      <c r="BA13" s="59">
        <v>263.01994553518864</v>
      </c>
      <c r="BB13" s="59">
        <v>49.946377466749027</v>
      </c>
      <c r="BC13" s="59">
        <v>51.924925376400644</v>
      </c>
      <c r="BD13" s="59">
        <v>48.694255336392949</v>
      </c>
      <c r="BE13" s="59">
        <v>43.069938957518822</v>
      </c>
      <c r="BF13" s="59">
        <v>42.132086604310864</v>
      </c>
      <c r="BG13" s="59">
        <v>36.683780685865713</v>
      </c>
      <c r="BH13" s="59">
        <v>30.430445432899685</v>
      </c>
    </row>
    <row r="14" spans="1:60" x14ac:dyDescent="0.25">
      <c r="A14" s="4">
        <v>306.85660312438671</v>
      </c>
      <c r="B14" s="37">
        <f t="shared" si="2"/>
        <v>0.30685660312438673</v>
      </c>
      <c r="C14" s="81"/>
      <c r="D14" s="82"/>
      <c r="E14" s="130"/>
      <c r="F14" s="61">
        <f t="shared" si="0"/>
        <v>4.0465980744941468E-2</v>
      </c>
      <c r="G14" s="61">
        <f t="shared" si="3"/>
        <v>2.3172656249606023</v>
      </c>
      <c r="H14" s="60">
        <f t="shared" si="1"/>
        <v>8.3079743468903303E-2</v>
      </c>
      <c r="I14" s="1">
        <v>219759000</v>
      </c>
      <c r="J14" s="1">
        <v>707.04716270036147</v>
      </c>
      <c r="K14" s="1">
        <v>1.2202456497560286</v>
      </c>
      <c r="L14" s="1">
        <v>577.44713619901449</v>
      </c>
      <c r="M14" s="80"/>
      <c r="N14" s="80"/>
      <c r="O14" s="80"/>
      <c r="P14" s="80"/>
      <c r="Q14" s="19">
        <f t="shared" si="4"/>
        <v>2874.068997649254</v>
      </c>
      <c r="R14" s="57">
        <f t="shared" si="6"/>
        <v>7574960676.1675882</v>
      </c>
      <c r="S14" s="18">
        <f t="shared" si="5"/>
        <v>37.77134061067369</v>
      </c>
      <c r="V14" s="59">
        <v>306.85660312438671</v>
      </c>
      <c r="W14" s="72">
        <v>12767519.715650445</v>
      </c>
      <c r="X14" s="72">
        <v>5316066343.3132706</v>
      </c>
      <c r="Y14" s="72">
        <v>7824775204.9765034</v>
      </c>
      <c r="Z14" s="72">
        <v>8643124155.5929356</v>
      </c>
      <c r="AA14" s="72">
        <v>8668285595.2415314</v>
      </c>
      <c r="AB14" s="72">
        <v>8487527387.5009832</v>
      </c>
      <c r="AC14" s="72">
        <v>7814272287.6994028</v>
      </c>
      <c r="AF14" s="59">
        <v>306.85660312438671</v>
      </c>
      <c r="AG14" s="59">
        <v>44.61312021182497</v>
      </c>
      <c r="AH14" s="59">
        <v>48.905561577602029</v>
      </c>
      <c r="AI14" s="59">
        <v>47.841728883985482</v>
      </c>
      <c r="AJ14" s="59">
        <v>43.945440954628545</v>
      </c>
      <c r="AK14" s="59">
        <v>43.223032003132801</v>
      </c>
      <c r="AL14" s="59">
        <v>38.782600244152597</v>
      </c>
      <c r="AM14" s="59">
        <v>33.290717672534861</v>
      </c>
      <c r="AQ14" s="59">
        <v>306.85660312438671</v>
      </c>
      <c r="AR14" s="72">
        <v>12767519.715650445</v>
      </c>
      <c r="AS14" s="72">
        <v>5316066343.3132706</v>
      </c>
      <c r="AT14" s="72">
        <v>7824775204.9765034</v>
      </c>
      <c r="AU14" s="72">
        <v>8643124155.5929356</v>
      </c>
      <c r="AV14" s="72">
        <v>8668285595.2415314</v>
      </c>
      <c r="AW14" s="72">
        <v>8487527387.5009832</v>
      </c>
      <c r="AX14" s="72">
        <v>7814272287.6994028</v>
      </c>
      <c r="BA14" s="59">
        <v>306.85660312438671</v>
      </c>
      <c r="BB14" s="59">
        <v>44.61312021182497</v>
      </c>
      <c r="BC14" s="59">
        <v>48.905561577602029</v>
      </c>
      <c r="BD14" s="59">
        <v>47.841728883985482</v>
      </c>
      <c r="BE14" s="59">
        <v>43.945440954628545</v>
      </c>
      <c r="BF14" s="59">
        <v>43.223032003132801</v>
      </c>
      <c r="BG14" s="59">
        <v>38.782600244152597</v>
      </c>
      <c r="BH14" s="59">
        <v>33.290717672534861</v>
      </c>
    </row>
    <row r="15" spans="1:60" x14ac:dyDescent="0.25">
      <c r="A15" s="4">
        <v>350.69326071358483</v>
      </c>
      <c r="B15" s="37">
        <f t="shared" si="2"/>
        <v>0.35069326071358481</v>
      </c>
      <c r="C15" s="81"/>
      <c r="D15" s="82"/>
      <c r="E15" s="130"/>
      <c r="F15" s="61">
        <f t="shared" si="0"/>
        <v>4.4017461914264942E-2</v>
      </c>
      <c r="G15" s="61">
        <f t="shared" si="3"/>
        <v>2.5203878512163693</v>
      </c>
      <c r="H15" s="60">
        <f t="shared" si="1"/>
        <v>7.9074804430402601E-2</v>
      </c>
      <c r="I15" s="1">
        <v>196823999.99999997</v>
      </c>
      <c r="J15" s="1">
        <v>739.99618069900771</v>
      </c>
      <c r="K15" s="1">
        <v>1.281132821616719</v>
      </c>
      <c r="L15" s="1">
        <v>510.12228814961418</v>
      </c>
      <c r="M15" s="80"/>
      <c r="N15" s="80"/>
      <c r="O15" s="80"/>
      <c r="P15" s="80"/>
      <c r="Q15" s="19">
        <f t="shared" si="4"/>
        <v>3271.9993672144742</v>
      </c>
      <c r="R15" s="57">
        <f t="shared" si="6"/>
        <v>7897078056.8944998</v>
      </c>
      <c r="S15" s="18">
        <f t="shared" si="5"/>
        <v>38.362291652407997</v>
      </c>
      <c r="V15" s="59">
        <v>350.69326071358483</v>
      </c>
      <c r="W15" s="72">
        <v>11278948.258734187</v>
      </c>
      <c r="X15" s="72">
        <v>5232375027.758543</v>
      </c>
      <c r="Y15" s="72">
        <v>7910588346.5711823</v>
      </c>
      <c r="Z15" s="72">
        <v>8974620348.0183601</v>
      </c>
      <c r="AA15" s="72">
        <v>9036895489.1670361</v>
      </c>
      <c r="AB15" s="72">
        <v>9051695359.7547417</v>
      </c>
      <c r="AC15" s="72">
        <v>8559308518.1325388</v>
      </c>
      <c r="AF15" s="59">
        <v>350.69326071358483</v>
      </c>
      <c r="AG15" s="59">
        <v>39.957101973399212</v>
      </c>
      <c r="AH15" s="59">
        <v>46.022151179368393</v>
      </c>
      <c r="AI15" s="59">
        <v>46.765765050694881</v>
      </c>
      <c r="AJ15" s="59">
        <v>44.419533781995952</v>
      </c>
      <c r="AK15" s="59">
        <v>43.8992774150298</v>
      </c>
      <c r="AL15" s="59">
        <v>40.443865395287517</v>
      </c>
      <c r="AM15" s="59">
        <v>35.771215400729858</v>
      </c>
      <c r="AQ15" s="59">
        <v>350.69326071358483</v>
      </c>
      <c r="AR15" s="72">
        <v>11278948.258734187</v>
      </c>
      <c r="AS15" s="72">
        <v>5232375027.758543</v>
      </c>
      <c r="AT15" s="72">
        <v>7910588346.5711823</v>
      </c>
      <c r="AU15" s="72">
        <v>8974620348.0183601</v>
      </c>
      <c r="AV15" s="72">
        <v>9036895489.1670361</v>
      </c>
      <c r="AW15" s="72">
        <v>9051695359.7547417</v>
      </c>
      <c r="AX15" s="72">
        <v>8559308518.1325388</v>
      </c>
      <c r="BA15" s="59">
        <v>350.69326071358483</v>
      </c>
      <c r="BB15" s="59">
        <v>39.957101973399212</v>
      </c>
      <c r="BC15" s="59">
        <v>46.022151179368393</v>
      </c>
      <c r="BD15" s="59">
        <v>46.765765050694881</v>
      </c>
      <c r="BE15" s="59">
        <v>44.419533781995952</v>
      </c>
      <c r="BF15" s="59">
        <v>43.8992774150298</v>
      </c>
      <c r="BG15" s="59">
        <v>40.443865395287517</v>
      </c>
      <c r="BH15" s="59">
        <v>35.771215400729858</v>
      </c>
    </row>
    <row r="16" spans="1:60" x14ac:dyDescent="0.25">
      <c r="A16" s="4">
        <v>394.52991830278296</v>
      </c>
      <c r="B16" s="37">
        <f t="shared" si="2"/>
        <v>0.39452991830278294</v>
      </c>
      <c r="C16" s="81"/>
      <c r="D16" s="82"/>
      <c r="E16" s="130"/>
      <c r="F16" s="61">
        <f t="shared" si="0"/>
        <v>4.7407940195302846E-2</v>
      </c>
      <c r="G16" s="61">
        <f t="shared" si="3"/>
        <v>2.7142426741654737</v>
      </c>
      <c r="H16" s="60">
        <f t="shared" si="1"/>
        <v>7.5702756464008605E-2</v>
      </c>
      <c r="I16" s="1">
        <v>180561000</v>
      </c>
      <c r="J16" s="1">
        <v>767.90593712139037</v>
      </c>
      <c r="K16" s="1">
        <v>1.3395177809351893</v>
      </c>
      <c r="L16" s="1">
        <v>454.7167677224279</v>
      </c>
      <c r="M16" s="80"/>
      <c r="N16" s="80"/>
      <c r="O16" s="80"/>
      <c r="P16" s="80"/>
      <c r="Q16" s="19">
        <f t="shared" si="4"/>
        <v>3656.9401047382084</v>
      </c>
      <c r="R16" s="57">
        <f t="shared" si="6"/>
        <v>8141072348.7939701</v>
      </c>
      <c r="S16" s="18">
        <f t="shared" si="5"/>
        <v>38.926931312121816</v>
      </c>
      <c r="V16" s="59">
        <v>394.52991830278296</v>
      </c>
      <c r="W16" s="72">
        <v>10053916.511124695</v>
      </c>
      <c r="X16" s="72">
        <v>5127258799.8396616</v>
      </c>
      <c r="Y16" s="72">
        <v>7936883324.8655386</v>
      </c>
      <c r="Z16" s="72">
        <v>9219256967.0622387</v>
      </c>
      <c r="AA16" s="72">
        <v>9316106470.7431679</v>
      </c>
      <c r="AB16" s="72">
        <v>9520161791.6786289</v>
      </c>
      <c r="AC16" s="72">
        <v>9216924338.768631</v>
      </c>
      <c r="AF16" s="59">
        <v>394.52991830278296</v>
      </c>
      <c r="AG16" s="59">
        <v>36.655561767970042</v>
      </c>
      <c r="AH16" s="59">
        <v>43.869870784942727</v>
      </c>
      <c r="AI16" s="59">
        <v>45.968971392141498</v>
      </c>
      <c r="AJ16" s="59">
        <v>44.892434623947416</v>
      </c>
      <c r="AK16" s="59">
        <v>44.545413816001272</v>
      </c>
      <c r="AL16" s="59">
        <v>41.965315983393893</v>
      </c>
      <c r="AM16" s="59">
        <v>38.076646917966421</v>
      </c>
      <c r="AQ16" s="59">
        <v>394.52991830278296</v>
      </c>
      <c r="AR16" s="72">
        <v>10053916.511124695</v>
      </c>
      <c r="AS16" s="72">
        <v>5127258799.8396616</v>
      </c>
      <c r="AT16" s="72">
        <v>7936883324.8655386</v>
      </c>
      <c r="AU16" s="72">
        <v>9219256967.0622387</v>
      </c>
      <c r="AV16" s="72">
        <v>9316106470.7431679</v>
      </c>
      <c r="AW16" s="72">
        <v>9520161791.6786289</v>
      </c>
      <c r="AX16" s="72">
        <v>9216924338.768631</v>
      </c>
      <c r="BA16" s="59">
        <v>394.52991830278296</v>
      </c>
      <c r="BB16" s="59">
        <v>36.655561767970042</v>
      </c>
      <c r="BC16" s="59">
        <v>43.869870784942727</v>
      </c>
      <c r="BD16" s="59">
        <v>45.968971392141498</v>
      </c>
      <c r="BE16" s="59">
        <v>44.892434623947416</v>
      </c>
      <c r="BF16" s="59">
        <v>44.545413816001272</v>
      </c>
      <c r="BG16" s="59">
        <v>41.965315983393893</v>
      </c>
      <c r="BH16" s="59">
        <v>38.076646917966421</v>
      </c>
    </row>
    <row r="17" spans="1:60" x14ac:dyDescent="0.25">
      <c r="A17" s="4">
        <v>438.36657589198103</v>
      </c>
      <c r="B17" s="37">
        <f t="shared" si="2"/>
        <v>0.43836657589198103</v>
      </c>
      <c r="C17" s="81"/>
      <c r="D17" s="82"/>
      <c r="E17" s="130"/>
      <c r="F17" s="61">
        <f t="shared" si="0"/>
        <v>5.0661530443061556E-2</v>
      </c>
      <c r="G17" s="61">
        <f t="shared" si="3"/>
        <v>2.9002123546677305</v>
      </c>
      <c r="H17" s="60">
        <f t="shared" si="1"/>
        <v>7.2808388993127665E-2</v>
      </c>
      <c r="I17" s="1">
        <v>165549000</v>
      </c>
      <c r="J17" s="1">
        <v>793.10224500270795</v>
      </c>
      <c r="K17" s="1">
        <v>1.3945664568640326</v>
      </c>
      <c r="L17" s="1">
        <v>410.9701974789059</v>
      </c>
      <c r="M17" s="80"/>
      <c r="N17" s="80"/>
      <c r="O17" s="80"/>
      <c r="P17" s="80"/>
      <c r="Q17" s="19">
        <f t="shared" si="4"/>
        <v>4036.1399828895183</v>
      </c>
      <c r="R17" s="57">
        <f t="shared" si="6"/>
        <v>8351824717.5400229</v>
      </c>
      <c r="S17" s="18">
        <f t="shared" si="5"/>
        <v>39.274847365820243</v>
      </c>
      <c r="V17" s="59">
        <v>438.36657589198103</v>
      </c>
      <c r="W17" s="72">
        <v>9086667.453916179</v>
      </c>
      <c r="X17" s="72">
        <v>5026699380.729847</v>
      </c>
      <c r="Y17" s="72">
        <v>7947279270.9510384</v>
      </c>
      <c r="Z17" s="72">
        <v>9428060019.0090294</v>
      </c>
      <c r="AA17" s="72">
        <v>9557277587.0384808</v>
      </c>
      <c r="AB17" s="72">
        <v>9943183806.3925018</v>
      </c>
      <c r="AC17" s="72">
        <v>9831518318.0721283</v>
      </c>
      <c r="AF17" s="59">
        <v>438.36657589198103</v>
      </c>
      <c r="AG17" s="59">
        <v>33.607986193727726</v>
      </c>
      <c r="AH17" s="59">
        <v>41.761455404023721</v>
      </c>
      <c r="AI17" s="59">
        <v>45.040939698138473</v>
      </c>
      <c r="AJ17" s="59">
        <v>45.127154428041749</v>
      </c>
      <c r="AK17" s="59">
        <v>44.943546010418572</v>
      </c>
      <c r="AL17" s="59">
        <v>43.211272272708264</v>
      </c>
      <c r="AM17" s="59">
        <v>40.126116734455252</v>
      </c>
      <c r="AQ17" s="59">
        <v>438.36657589198103</v>
      </c>
      <c r="AR17" s="72">
        <v>9086667.453916179</v>
      </c>
      <c r="AS17" s="72">
        <v>5026699380.729847</v>
      </c>
      <c r="AT17" s="72">
        <v>7947279270.9510384</v>
      </c>
      <c r="AU17" s="72">
        <v>9428060019.0090294</v>
      </c>
      <c r="AV17" s="72">
        <v>9557277587.0384808</v>
      </c>
      <c r="AW17" s="72">
        <v>9943183806.3925018</v>
      </c>
      <c r="AX17" s="72">
        <v>9831518318.0721283</v>
      </c>
      <c r="BA17" s="59">
        <v>438.36657589198103</v>
      </c>
      <c r="BB17" s="59">
        <v>33.607986193727726</v>
      </c>
      <c r="BC17" s="59">
        <v>41.761455404023721</v>
      </c>
      <c r="BD17" s="59">
        <v>45.040939698138473</v>
      </c>
      <c r="BE17" s="59">
        <v>45.127154428041749</v>
      </c>
      <c r="BF17" s="59">
        <v>44.943546010418572</v>
      </c>
      <c r="BG17" s="59">
        <v>43.211272272708264</v>
      </c>
      <c r="BH17" s="59">
        <v>40.126116734455252</v>
      </c>
    </row>
    <row r="18" spans="1:60" x14ac:dyDescent="0.25">
      <c r="A18" s="4">
        <v>482.20323348117915</v>
      </c>
      <c r="B18" s="37">
        <f t="shared" si="2"/>
        <v>0.48220323348117916</v>
      </c>
      <c r="C18" s="81"/>
      <c r="D18" s="82"/>
      <c r="E18" s="130"/>
      <c r="F18" s="61">
        <f t="shared" si="0"/>
        <v>5.3796707557656878E-2</v>
      </c>
      <c r="G18" s="61">
        <f t="shared" si="3"/>
        <v>3.0793559438481983</v>
      </c>
      <c r="H18" s="60">
        <f t="shared" si="1"/>
        <v>7.0285563032514708E-2</v>
      </c>
      <c r="I18" s="1">
        <v>153664500.00000003</v>
      </c>
      <c r="J18" s="1">
        <v>814.80983333122788</v>
      </c>
      <c r="K18" s="1">
        <v>1.4483640265217659</v>
      </c>
      <c r="L18" s="1">
        <v>375.87947762495605</v>
      </c>
      <c r="M18" s="80"/>
      <c r="N18" s="80"/>
      <c r="O18" s="80"/>
      <c r="P18" s="80"/>
      <c r="Q18" s="19">
        <f t="shared" si="4"/>
        <v>4403.2231359942953</v>
      </c>
      <c r="R18" s="57">
        <f t="shared" si="6"/>
        <v>8509636382.06563</v>
      </c>
      <c r="S18" s="18">
        <f t="shared" si="5"/>
        <v>39.55090097428284</v>
      </c>
      <c r="V18" s="59">
        <v>482.20323348117915</v>
      </c>
      <c r="W18" s="72">
        <v>8310801.7001768406</v>
      </c>
      <c r="X18" s="72">
        <v>4915796025.0425644</v>
      </c>
      <c r="Y18" s="72">
        <v>7921774581.0522985</v>
      </c>
      <c r="Z18" s="72">
        <v>9578769622.2432995</v>
      </c>
      <c r="AA18" s="72">
        <v>9737866851.7025585</v>
      </c>
      <c r="AB18" s="72">
        <v>10296599456.531961</v>
      </c>
      <c r="AC18" s="72">
        <v>10376931161.5513</v>
      </c>
      <c r="AF18" s="59">
        <v>482.20323348117915</v>
      </c>
      <c r="AG18" s="59">
        <v>31.195322197452569</v>
      </c>
      <c r="AH18" s="59">
        <v>39.993971372175828</v>
      </c>
      <c r="AI18" s="59">
        <v>44.213479004849788</v>
      </c>
      <c r="AJ18" s="59">
        <v>45.2977024786599</v>
      </c>
      <c r="AK18" s="59">
        <v>45.259443560260564</v>
      </c>
      <c r="AL18" s="59">
        <v>44.302952819106643</v>
      </c>
      <c r="AM18" s="59">
        <v>41.993957842220247</v>
      </c>
      <c r="AQ18" s="59">
        <v>482.20323348117915</v>
      </c>
      <c r="AR18" s="72">
        <v>8310801.7001768406</v>
      </c>
      <c r="AS18" s="72">
        <v>4915796025.0425644</v>
      </c>
      <c r="AT18" s="72">
        <v>7921774581.0522985</v>
      </c>
      <c r="AU18" s="72">
        <v>9578769622.2432995</v>
      </c>
      <c r="AV18" s="72">
        <v>9737866851.7025585</v>
      </c>
      <c r="AW18" s="72">
        <v>10296599456.531961</v>
      </c>
      <c r="AX18" s="72">
        <v>10376931161.5513</v>
      </c>
      <c r="BA18" s="59">
        <v>482.20323348117915</v>
      </c>
      <c r="BB18" s="59">
        <v>31.195322197452569</v>
      </c>
      <c r="BC18" s="59">
        <v>39.993971372175828</v>
      </c>
      <c r="BD18" s="59">
        <v>44.213479004849788</v>
      </c>
      <c r="BE18" s="59">
        <v>45.2977024786599</v>
      </c>
      <c r="BF18" s="59">
        <v>45.259443560260564</v>
      </c>
      <c r="BG18" s="59">
        <v>44.302952819106643</v>
      </c>
      <c r="BH18" s="59">
        <v>41.993957842220247</v>
      </c>
    </row>
    <row r="19" spans="1:60" x14ac:dyDescent="0.25">
      <c r="A19" s="4">
        <v>526.03989107037728</v>
      </c>
      <c r="B19" s="37">
        <f t="shared" si="2"/>
        <v>0.5260398910703773</v>
      </c>
      <c r="C19" s="81"/>
      <c r="D19" s="82"/>
      <c r="E19" s="130"/>
      <c r="F19" s="61">
        <f t="shared" si="0"/>
        <v>5.6828015512661964E-2</v>
      </c>
      <c r="G19" s="61">
        <f t="shared" si="3"/>
        <v>3.2525072161732345</v>
      </c>
      <c r="H19" s="60">
        <f t="shared" si="1"/>
        <v>6.8058811471746791E-2</v>
      </c>
      <c r="I19" s="1">
        <v>141780000</v>
      </c>
      <c r="J19" s="1">
        <v>836.51742165974781</v>
      </c>
      <c r="K19" s="1">
        <v>1.5021615961794992</v>
      </c>
      <c r="L19" s="1">
        <v>347.65179922174138</v>
      </c>
      <c r="M19" s="80"/>
      <c r="N19" s="80"/>
      <c r="O19" s="80"/>
      <c r="P19" s="80"/>
      <c r="Q19" s="19">
        <f t="shared" si="4"/>
        <v>4775.2511315612392</v>
      </c>
      <c r="R19" s="57">
        <f t="shared" si="6"/>
        <v>8684776765.9116993</v>
      </c>
      <c r="S19" s="18">
        <f t="shared" si="5"/>
        <v>39.729901050392407</v>
      </c>
      <c r="V19" s="59">
        <v>526.03989107037728</v>
      </c>
      <c r="W19" s="72">
        <v>7686679.7365415851</v>
      </c>
      <c r="X19" s="72">
        <v>4832536931.8670692</v>
      </c>
      <c r="Y19" s="72">
        <v>7924541644.1272602</v>
      </c>
      <c r="Z19" s="72">
        <v>9750420074.8520756</v>
      </c>
      <c r="AA19" s="72">
        <v>9938285960.3078918</v>
      </c>
      <c r="AB19" s="72">
        <v>10665156615.241928</v>
      </c>
      <c r="AC19" s="72">
        <v>10937078555.515692</v>
      </c>
      <c r="AF19" s="59">
        <v>526.03989107037728</v>
      </c>
      <c r="AG19" s="59">
        <v>28.782658201177401</v>
      </c>
      <c r="AH19" s="59">
        <v>38.205525854246645</v>
      </c>
      <c r="AI19" s="59">
        <v>43.316758679876749</v>
      </c>
      <c r="AJ19" s="59">
        <v>45.360885177373198</v>
      </c>
      <c r="AK19" s="59">
        <v>45.464279446230165</v>
      </c>
      <c r="AL19" s="59">
        <v>45.274523602453222</v>
      </c>
      <c r="AM19" s="59">
        <v>43.756831069112856</v>
      </c>
      <c r="AQ19" s="59">
        <v>526.03989107037728</v>
      </c>
      <c r="AR19" s="72">
        <v>7686679.7365415851</v>
      </c>
      <c r="AS19" s="72">
        <v>4832536931.8670692</v>
      </c>
      <c r="AT19" s="72">
        <v>7924541644.1272602</v>
      </c>
      <c r="AU19" s="72">
        <v>9750420074.8520756</v>
      </c>
      <c r="AV19" s="72">
        <v>9938285960.3078918</v>
      </c>
      <c r="AW19" s="72">
        <v>10665156615.241928</v>
      </c>
      <c r="AX19" s="72">
        <v>10937078555.515692</v>
      </c>
      <c r="BA19" s="59">
        <v>526.03989107037728</v>
      </c>
      <c r="BB19" s="59">
        <v>28.782658201177401</v>
      </c>
      <c r="BC19" s="59">
        <v>38.205525854246645</v>
      </c>
      <c r="BD19" s="59">
        <v>43.316758679876749</v>
      </c>
      <c r="BE19" s="59">
        <v>45.360885177373198</v>
      </c>
      <c r="BF19" s="59">
        <v>45.464279446230165</v>
      </c>
      <c r="BG19" s="59">
        <v>45.274523602453222</v>
      </c>
      <c r="BH19" s="59">
        <v>43.756831069112856</v>
      </c>
    </row>
    <row r="20" spans="1:60" x14ac:dyDescent="0.25">
      <c r="A20" s="4">
        <v>569.87654865957541</v>
      </c>
      <c r="B20" s="37">
        <f t="shared" si="2"/>
        <v>0.56987654865957538</v>
      </c>
      <c r="C20" s="81"/>
      <c r="D20" s="82"/>
      <c r="E20" s="130"/>
      <c r="F20" s="61">
        <f t="shared" si="0"/>
        <v>5.9767159676571577E-2</v>
      </c>
      <c r="G20" s="61">
        <f t="shared" si="3"/>
        <v>3.4203372643001657</v>
      </c>
      <c r="H20" s="60">
        <f t="shared" si="1"/>
        <v>6.607274976449834E-2</v>
      </c>
      <c r="I20" s="1">
        <v>132814500.00000004</v>
      </c>
      <c r="J20" s="1">
        <v>854.3486549296033</v>
      </c>
      <c r="K20" s="1">
        <v>1.5530399178713092</v>
      </c>
      <c r="L20" s="1">
        <v>326.35514160360617</v>
      </c>
      <c r="M20" s="80"/>
      <c r="N20" s="80"/>
      <c r="O20" s="80"/>
      <c r="P20" s="80"/>
      <c r="Q20" s="19">
        <f t="shared" si="4"/>
        <v>5129.2810124200651</v>
      </c>
      <c r="R20" s="57">
        <f t="shared" si="6"/>
        <v>8794526688.7540398</v>
      </c>
      <c r="S20" s="18">
        <f t="shared" si="5"/>
        <v>39.86245452012755</v>
      </c>
      <c r="V20" s="59">
        <v>569.87654865957541</v>
      </c>
      <c r="W20" s="72">
        <v>7215804.6053446615</v>
      </c>
      <c r="X20" s="72">
        <v>4727936181.2743721</v>
      </c>
      <c r="Y20" s="72">
        <v>7878255983.8527622</v>
      </c>
      <c r="Z20" s="72">
        <v>9849950535.5782051</v>
      </c>
      <c r="AA20" s="72">
        <v>10063876536.407679</v>
      </c>
      <c r="AB20" s="72">
        <v>10947918725.272615</v>
      </c>
      <c r="AC20" s="72">
        <v>11408243703.894585</v>
      </c>
      <c r="AF20" s="59">
        <v>569.87654865957541</v>
      </c>
      <c r="AG20" s="59">
        <v>26.962578344338251</v>
      </c>
      <c r="AH20" s="59">
        <v>36.753869963527528</v>
      </c>
      <c r="AI20" s="59">
        <v>42.542638951361383</v>
      </c>
      <c r="AJ20" s="59">
        <v>45.38938436911387</v>
      </c>
      <c r="AK20" s="59">
        <v>45.615964898000151</v>
      </c>
      <c r="AL20" s="59">
        <v>46.112568337935869</v>
      </c>
      <c r="AM20" s="59">
        <v>45.339789935463095</v>
      </c>
      <c r="AQ20" s="59">
        <v>569.87654865957541</v>
      </c>
      <c r="AR20" s="72">
        <v>7215804.6053446615</v>
      </c>
      <c r="AS20" s="72">
        <v>4727936181.2743721</v>
      </c>
      <c r="AT20" s="72">
        <v>7878255983.8527622</v>
      </c>
      <c r="AU20" s="72">
        <v>9849950535.5782051</v>
      </c>
      <c r="AV20" s="72">
        <v>10063876536.407679</v>
      </c>
      <c r="AW20" s="72">
        <v>10947918725.272615</v>
      </c>
      <c r="AX20" s="72">
        <v>11408243703.894585</v>
      </c>
      <c r="BA20" s="59">
        <v>569.87654865957541</v>
      </c>
      <c r="BB20" s="59">
        <v>26.962578344338251</v>
      </c>
      <c r="BC20" s="59">
        <v>36.753869963527528</v>
      </c>
      <c r="BD20" s="59">
        <v>42.542638951361383</v>
      </c>
      <c r="BE20" s="59">
        <v>45.38938436911387</v>
      </c>
      <c r="BF20" s="59">
        <v>45.615964898000151</v>
      </c>
      <c r="BG20" s="59">
        <v>46.112568337935869</v>
      </c>
      <c r="BH20" s="59">
        <v>45.339789935463095</v>
      </c>
    </row>
    <row r="21" spans="1:60" x14ac:dyDescent="0.25">
      <c r="A21" s="4">
        <v>613.71320624877342</v>
      </c>
      <c r="B21" s="37">
        <f t="shared" si="2"/>
        <v>0.61371320624877346</v>
      </c>
      <c r="C21" s="81"/>
      <c r="D21" s="82"/>
      <c r="E21" s="130"/>
      <c r="F21" s="61">
        <f t="shared" si="0"/>
        <v>6.262373523023182E-2</v>
      </c>
      <c r="G21" s="61">
        <f t="shared" si="3"/>
        <v>3.5833962414025651</v>
      </c>
      <c r="H21" s="60">
        <f t="shared" si="1"/>
        <v>6.4285651332478377E-2</v>
      </c>
      <c r="I21" s="1">
        <v>123848999.99999999</v>
      </c>
      <c r="J21" s="1">
        <v>872.17988819945901</v>
      </c>
      <c r="K21" s="1">
        <v>1.6039182395631189</v>
      </c>
      <c r="L21" s="1">
        <v>309.25090532556351</v>
      </c>
      <c r="M21" s="80"/>
      <c r="N21" s="80"/>
      <c r="O21" s="80"/>
      <c r="P21" s="80"/>
      <c r="Q21" s="19">
        <f t="shared" si="4"/>
        <v>5486.6059660207038</v>
      </c>
      <c r="R21" s="57">
        <f t="shared" si="6"/>
        <v>8917484004.2142467</v>
      </c>
      <c r="S21" s="18">
        <f t="shared" si="5"/>
        <v>39.929555628874496</v>
      </c>
      <c r="V21" s="59">
        <v>613.71320624877342</v>
      </c>
      <c r="W21" s="72">
        <v>6837625.0972800646</v>
      </c>
      <c r="X21" s="72">
        <v>4643593673.4698591</v>
      </c>
      <c r="Y21" s="72">
        <v>7853357687.4055853</v>
      </c>
      <c r="Z21" s="72">
        <v>9965479364.1944885</v>
      </c>
      <c r="AA21" s="72">
        <v>10204580781.881399</v>
      </c>
      <c r="AB21" s="72">
        <v>11241741771.596117</v>
      </c>
      <c r="AC21" s="72">
        <v>11889356316.432089</v>
      </c>
      <c r="AF21" s="59">
        <v>613.71320624877342</v>
      </c>
      <c r="AG21" s="59">
        <v>25.142498487499076</v>
      </c>
      <c r="AH21" s="59">
        <v>35.295186309425944</v>
      </c>
      <c r="AI21" s="59">
        <v>41.728470225531616</v>
      </c>
      <c r="AJ21" s="59">
        <v>45.346545179947633</v>
      </c>
      <c r="AK21" s="59">
        <v>45.692750983003336</v>
      </c>
      <c r="AL21" s="59">
        <v>46.86341578013063</v>
      </c>
      <c r="AM21" s="59">
        <v>46.840016834787214</v>
      </c>
      <c r="AQ21" s="59">
        <v>613.71320624877342</v>
      </c>
      <c r="AR21" s="72">
        <v>6837625.0972800646</v>
      </c>
      <c r="AS21" s="72">
        <v>4643593673.4698591</v>
      </c>
      <c r="AT21" s="72">
        <v>7853357687.4055853</v>
      </c>
      <c r="AU21" s="72">
        <v>9965479364.1944885</v>
      </c>
      <c r="AV21" s="72">
        <v>10204580781.881399</v>
      </c>
      <c r="AW21" s="72">
        <v>11241741771.596117</v>
      </c>
      <c r="AX21" s="72">
        <v>11889356316.432089</v>
      </c>
      <c r="BA21" s="59">
        <v>613.71320624877342</v>
      </c>
      <c r="BB21" s="59">
        <v>25.142498487499076</v>
      </c>
      <c r="BC21" s="59">
        <v>35.295186309425944</v>
      </c>
      <c r="BD21" s="59">
        <v>41.728470225531616</v>
      </c>
      <c r="BE21" s="59">
        <v>45.346545179947633</v>
      </c>
      <c r="BF21" s="59">
        <v>45.692750983003336</v>
      </c>
      <c r="BG21" s="59">
        <v>46.86341578013063</v>
      </c>
      <c r="BH21" s="59">
        <v>46.840016834787214</v>
      </c>
    </row>
    <row r="22" spans="1:60" x14ac:dyDescent="0.25">
      <c r="A22" s="4">
        <v>657.54986383797154</v>
      </c>
      <c r="B22" s="37">
        <f t="shared" si="2"/>
        <v>0.65754986383797154</v>
      </c>
      <c r="C22" s="81"/>
      <c r="D22" s="82"/>
      <c r="E22" s="130"/>
      <c r="F22" s="61">
        <f t="shared" si="0"/>
        <v>6.5405730196826481E-2</v>
      </c>
      <c r="G22" s="61">
        <f t="shared" si="3"/>
        <v>3.7421421881087884</v>
      </c>
      <c r="H22" s="60">
        <f t="shared" si="1"/>
        <v>6.2665376863577676E-2</v>
      </c>
      <c r="I22" s="1">
        <v>116760000</v>
      </c>
      <c r="J22" s="1">
        <v>887.29767292824954</v>
      </c>
      <c r="K22" s="1">
        <v>1.6535454549838187</v>
      </c>
      <c r="L22" s="1">
        <v>295.51748476552893</v>
      </c>
      <c r="M22" s="80"/>
      <c r="N22" s="80"/>
      <c r="O22" s="80"/>
      <c r="P22" s="80"/>
      <c r="Q22" s="19">
        <f t="shared" si="4"/>
        <v>5829.6687292633933</v>
      </c>
      <c r="R22" s="57">
        <f t="shared" si="6"/>
        <v>8996646335.3915138</v>
      </c>
      <c r="S22" s="18">
        <f t="shared" si="5"/>
        <v>39.969546424165081</v>
      </c>
      <c r="V22" s="59">
        <v>657.54986383797154</v>
      </c>
      <c r="W22" s="72">
        <v>6533975.2793630017</v>
      </c>
      <c r="X22" s="72">
        <v>4547831525.5258007</v>
      </c>
      <c r="Y22" s="72">
        <v>7798320584.0871925</v>
      </c>
      <c r="Z22" s="72">
        <v>10033154836.824421</v>
      </c>
      <c r="AA22" s="72">
        <v>10295168934.660675</v>
      </c>
      <c r="AB22" s="72">
        <v>11475353022.817818</v>
      </c>
      <c r="AC22" s="72">
        <v>12305059784.394661</v>
      </c>
      <c r="AF22" s="59">
        <v>657.54986383797154</v>
      </c>
      <c r="AG22" s="59">
        <v>23.703365577440216</v>
      </c>
      <c r="AH22" s="59">
        <v>34.067180825740387</v>
      </c>
      <c r="AI22" s="59">
        <v>41.006851407101671</v>
      </c>
      <c r="AJ22" s="59">
        <v>45.286265924240141</v>
      </c>
      <c r="AK22" s="59">
        <v>45.738513812617782</v>
      </c>
      <c r="AL22" s="59">
        <v>47.521355142677976</v>
      </c>
      <c r="AM22" s="59">
        <v>48.206717201435481</v>
      </c>
      <c r="AQ22" s="59">
        <v>657.54986383797154</v>
      </c>
      <c r="AR22" s="72">
        <v>6533975.2793630017</v>
      </c>
      <c r="AS22" s="72">
        <v>4547831525.5258007</v>
      </c>
      <c r="AT22" s="72">
        <v>7798320584.0871925</v>
      </c>
      <c r="AU22" s="72">
        <v>10033154836.824421</v>
      </c>
      <c r="AV22" s="72">
        <v>10295168934.660675</v>
      </c>
      <c r="AW22" s="72">
        <v>11475353022.817818</v>
      </c>
      <c r="AX22" s="72">
        <v>12305059784.394661</v>
      </c>
      <c r="BA22" s="59">
        <v>657.54986383797154</v>
      </c>
      <c r="BB22" s="59">
        <v>23.703365577440216</v>
      </c>
      <c r="BC22" s="59">
        <v>34.067180825740387</v>
      </c>
      <c r="BD22" s="59">
        <v>41.006851407101671</v>
      </c>
      <c r="BE22" s="59">
        <v>45.286265924240141</v>
      </c>
      <c r="BF22" s="59">
        <v>45.738513812617782</v>
      </c>
      <c r="BG22" s="59">
        <v>47.521355142677976</v>
      </c>
      <c r="BH22" s="59">
        <v>48.206717201435481</v>
      </c>
    </row>
    <row r="23" spans="1:60" x14ac:dyDescent="0.25">
      <c r="A23" s="4">
        <v>701.38652142716967</v>
      </c>
      <c r="B23" s="37">
        <f t="shared" si="2"/>
        <v>0.70138652142716962</v>
      </c>
      <c r="C23" s="81"/>
      <c r="D23" s="82"/>
      <c r="E23" s="130"/>
      <c r="F23" s="61">
        <f t="shared" si="0"/>
        <v>6.8119883163101816E-2</v>
      </c>
      <c r="G23" s="61">
        <f t="shared" si="3"/>
        <v>3.8969615326902041</v>
      </c>
      <c r="H23" s="60">
        <f t="shared" si="1"/>
        <v>6.1186699603850869E-2</v>
      </c>
      <c r="I23" s="1">
        <v>109671000</v>
      </c>
      <c r="J23" s="1">
        <v>902.41545765704018</v>
      </c>
      <c r="K23" s="1">
        <v>1.7031726704045183</v>
      </c>
      <c r="L23" s="1">
        <v>283.60244930717454</v>
      </c>
      <c r="M23" s="80"/>
      <c r="N23" s="80"/>
      <c r="O23" s="80"/>
      <c r="P23" s="80"/>
      <c r="Q23" s="19">
        <f t="shared" si="4"/>
        <v>6175.0311943922279</v>
      </c>
      <c r="R23" s="57">
        <f t="shared" si="6"/>
        <v>9086207003.7214241</v>
      </c>
      <c r="S23" s="18">
        <f t="shared" si="5"/>
        <v>39.962491449601224</v>
      </c>
      <c r="V23" s="59">
        <v>701.38652142716967</v>
      </c>
      <c r="W23" s="72">
        <v>6270530.4710147185</v>
      </c>
      <c r="X23" s="72">
        <v>4467352423.0310221</v>
      </c>
      <c r="Y23" s="72">
        <v>7759887857.8426237</v>
      </c>
      <c r="Z23" s="72">
        <v>10113431639.348671</v>
      </c>
      <c r="AA23" s="72">
        <v>10397656258.935093</v>
      </c>
      <c r="AB23" s="72">
        <v>11717454890.151262</v>
      </c>
      <c r="AC23" s="72">
        <v>12727906767.135935</v>
      </c>
      <c r="AF23" s="59">
        <v>701.38652142716967</v>
      </c>
      <c r="AG23" s="59">
        <v>22.264232667381339</v>
      </c>
      <c r="AH23" s="59">
        <v>32.837860803120869</v>
      </c>
      <c r="AI23" s="59">
        <v>40.260224195319175</v>
      </c>
      <c r="AJ23" s="59">
        <v>45.17535583735124</v>
      </c>
      <c r="AK23" s="59">
        <v>45.73044056484779</v>
      </c>
      <c r="AL23" s="59">
        <v>48.112649831891822</v>
      </c>
      <c r="AM23" s="59">
        <v>49.505842055429675</v>
      </c>
      <c r="AQ23" s="59">
        <v>701.38652142716967</v>
      </c>
      <c r="AR23" s="72">
        <v>6270530.4710147185</v>
      </c>
      <c r="AS23" s="72">
        <v>4467352423.0310221</v>
      </c>
      <c r="AT23" s="72">
        <v>7759887857.8426237</v>
      </c>
      <c r="AU23" s="72">
        <v>10113431639.348671</v>
      </c>
      <c r="AV23" s="72">
        <v>10397656258.935093</v>
      </c>
      <c r="AW23" s="72">
        <v>11717454890.151262</v>
      </c>
      <c r="AX23" s="72">
        <v>12727906767.135935</v>
      </c>
      <c r="BA23" s="59">
        <v>701.38652142716967</v>
      </c>
      <c r="BB23" s="59">
        <v>22.264232667381339</v>
      </c>
      <c r="BC23" s="59">
        <v>32.837860803120869</v>
      </c>
      <c r="BD23" s="59">
        <v>40.260224195319175</v>
      </c>
      <c r="BE23" s="59">
        <v>45.17535583735124</v>
      </c>
      <c r="BF23" s="59">
        <v>45.73044056484779</v>
      </c>
      <c r="BG23" s="59">
        <v>48.112649831891822</v>
      </c>
      <c r="BH23" s="59">
        <v>49.505842055429675</v>
      </c>
    </row>
    <row r="24" spans="1:60" x14ac:dyDescent="0.25">
      <c r="A24" s="4">
        <v>745.22317901636779</v>
      </c>
      <c r="B24" s="37">
        <f t="shared" si="2"/>
        <v>0.74522317901636781</v>
      </c>
      <c r="C24" s="81"/>
      <c r="D24" s="82"/>
      <c r="E24" s="130"/>
      <c r="F24" s="61">
        <f t="shared" si="0"/>
        <v>7.0771944098896089E-2</v>
      </c>
      <c r="G24" s="61">
        <f t="shared" si="3"/>
        <v>4.0481840383313781</v>
      </c>
      <c r="H24" s="60">
        <f t="shared" si="1"/>
        <v>5.9829492744918028E-2</v>
      </c>
      <c r="I24" s="1">
        <v>104041500</v>
      </c>
      <c r="J24" s="1">
        <v>915.40124710356554</v>
      </c>
      <c r="K24" s="1">
        <v>1.7507147087067014</v>
      </c>
      <c r="L24" s="1">
        <v>272.9211439803039</v>
      </c>
      <c r="M24" s="80"/>
      <c r="N24" s="80"/>
      <c r="O24" s="80"/>
      <c r="P24" s="80"/>
      <c r="Q24" s="19">
        <f t="shared" si="4"/>
        <v>6507.7574975462894</v>
      </c>
      <c r="R24" s="57">
        <f t="shared" si="6"/>
        <v>9142180748.6950645</v>
      </c>
      <c r="S24" s="18">
        <f t="shared" si="5"/>
        <v>39.951702323741024</v>
      </c>
      <c r="V24" s="59">
        <v>745.22317901636779</v>
      </c>
      <c r="W24" s="72">
        <v>6034363.7852686103</v>
      </c>
      <c r="X24" s="72">
        <v>4379188736.7665892</v>
      </c>
      <c r="Y24" s="72">
        <v>7699567921.4823017</v>
      </c>
      <c r="Z24" s="72">
        <v>10157241970.649038</v>
      </c>
      <c r="AA24" s="72">
        <v>10461708922.441753</v>
      </c>
      <c r="AB24" s="72">
        <v>11911778592.831472</v>
      </c>
      <c r="AC24" s="72">
        <v>13096832189.987732</v>
      </c>
      <c r="AF24" s="59">
        <v>745.22317901636779</v>
      </c>
      <c r="AG24" s="59">
        <v>21.121391827040476</v>
      </c>
      <c r="AH24" s="59">
        <v>31.802485894133476</v>
      </c>
      <c r="AI24" s="59">
        <v>39.606505594611754</v>
      </c>
      <c r="AJ24" s="59">
        <v>45.071281753461669</v>
      </c>
      <c r="AK24" s="59">
        <v>45.718094200519658</v>
      </c>
      <c r="AL24" s="59">
        <v>48.646858168525156</v>
      </c>
      <c r="AM24" s="59">
        <v>50.708832306898721</v>
      </c>
      <c r="AQ24" s="59">
        <v>745.22317901636779</v>
      </c>
      <c r="AR24" s="72">
        <v>6034363.7852686103</v>
      </c>
      <c r="AS24" s="72">
        <v>4379188736.7665892</v>
      </c>
      <c r="AT24" s="72">
        <v>7699567921.4823017</v>
      </c>
      <c r="AU24" s="72">
        <v>10157241970.649038</v>
      </c>
      <c r="AV24" s="72">
        <v>10461708922.441753</v>
      </c>
      <c r="AW24" s="72">
        <v>11911778592.831472</v>
      </c>
      <c r="AX24" s="72">
        <v>13096832189.987732</v>
      </c>
      <c r="BA24" s="59">
        <v>745.22317901636779</v>
      </c>
      <c r="BB24" s="59">
        <v>21.121391827040476</v>
      </c>
      <c r="BC24" s="59">
        <v>31.802485894133476</v>
      </c>
      <c r="BD24" s="59">
        <v>39.606505594611754</v>
      </c>
      <c r="BE24" s="59">
        <v>45.071281753461669</v>
      </c>
      <c r="BF24" s="59">
        <v>45.718094200519658</v>
      </c>
      <c r="BG24" s="59">
        <v>48.646858168525156</v>
      </c>
      <c r="BH24" s="59">
        <v>50.708832306898721</v>
      </c>
    </row>
    <row r="25" spans="1:60" x14ac:dyDescent="0.25">
      <c r="A25" s="4">
        <v>789.05983660556592</v>
      </c>
      <c r="B25" s="37">
        <f t="shared" si="2"/>
        <v>0.78905983660556589</v>
      </c>
      <c r="C25" s="81"/>
      <c r="D25" s="82"/>
      <c r="E25" s="130"/>
      <c r="F25" s="61">
        <f t="shared" si="0"/>
        <v>7.3366868662201851E-2</v>
      </c>
      <c r="G25" s="61">
        <f t="shared" si="3"/>
        <v>4.1960939387569143</v>
      </c>
      <c r="H25" s="60">
        <f t="shared" si="1"/>
        <v>5.8577467909182286E-2</v>
      </c>
      <c r="I25" s="1">
        <v>98411999.999999985</v>
      </c>
      <c r="J25" s="1">
        <v>928.38703655009078</v>
      </c>
      <c r="K25" s="1">
        <v>1.7982567470088844</v>
      </c>
      <c r="L25" s="1">
        <v>262.10371460951865</v>
      </c>
      <c r="M25" s="80"/>
      <c r="N25" s="80"/>
      <c r="O25" s="80"/>
      <c r="P25" s="80"/>
      <c r="Q25" s="19">
        <f t="shared" si="4"/>
        <v>6842.0743122311706</v>
      </c>
      <c r="R25" s="57">
        <f t="shared" si="6"/>
        <v>9206579503.4999619</v>
      </c>
      <c r="S25" s="18">
        <f t="shared" si="5"/>
        <v>39.907043494632696</v>
      </c>
      <c r="V25" s="59">
        <v>789.05983660556592</v>
      </c>
      <c r="W25" s="72">
        <v>5795187.3583609238</v>
      </c>
      <c r="X25" s="72">
        <v>4302926573.2935266</v>
      </c>
      <c r="Y25" s="72">
        <v>7652517647.397934</v>
      </c>
      <c r="Z25" s="72">
        <v>10211263900.399418</v>
      </c>
      <c r="AA25" s="72">
        <v>10535402611.754631</v>
      </c>
      <c r="AB25" s="72">
        <v>12112827457.521225</v>
      </c>
      <c r="AC25" s="72">
        <v>13471011228.318871</v>
      </c>
      <c r="AF25" s="59">
        <v>789.05983660556592</v>
      </c>
      <c r="AG25" s="59">
        <v>19.978550986699606</v>
      </c>
      <c r="AH25" s="59">
        <v>30.769149078718765</v>
      </c>
      <c r="AI25" s="59">
        <v>38.937723660513555</v>
      </c>
      <c r="AJ25" s="59">
        <v>44.931254657540123</v>
      </c>
      <c r="AK25" s="59">
        <v>45.66698958075866</v>
      </c>
      <c r="AL25" s="59">
        <v>49.130035530245117</v>
      </c>
      <c r="AM25" s="59">
        <v>51.856944377867279</v>
      </c>
      <c r="AQ25" s="59">
        <v>789.05983660556592</v>
      </c>
      <c r="AR25" s="72">
        <v>5795187.3583609238</v>
      </c>
      <c r="AS25" s="72">
        <v>4302926573.2935266</v>
      </c>
      <c r="AT25" s="72">
        <v>7652517647.397934</v>
      </c>
      <c r="AU25" s="72">
        <v>10211263900.399418</v>
      </c>
      <c r="AV25" s="72">
        <v>10535402611.754631</v>
      </c>
      <c r="AW25" s="72">
        <v>12112827457.521225</v>
      </c>
      <c r="AX25" s="72">
        <v>13471011228.318871</v>
      </c>
      <c r="BA25" s="59">
        <v>789.05983660556592</v>
      </c>
      <c r="BB25" s="59">
        <v>19.978550986699606</v>
      </c>
      <c r="BC25" s="59">
        <v>30.769149078718765</v>
      </c>
      <c r="BD25" s="59">
        <v>38.937723660513555</v>
      </c>
      <c r="BE25" s="59">
        <v>44.931254657540123</v>
      </c>
      <c r="BF25" s="59">
        <v>45.66698958075866</v>
      </c>
      <c r="BG25" s="59">
        <v>49.130035530245117</v>
      </c>
      <c r="BH25" s="59">
        <v>51.856944377867279</v>
      </c>
    </row>
    <row r="26" spans="1:60" x14ac:dyDescent="0.25">
      <c r="A26" s="4">
        <v>832.89649419476393</v>
      </c>
      <c r="B26" s="37">
        <f t="shared" si="2"/>
        <v>0.83289649419476397</v>
      </c>
      <c r="C26" s="81"/>
      <c r="D26" s="82"/>
      <c r="E26" s="130"/>
      <c r="F26" s="61">
        <f t="shared" si="0"/>
        <v>7.5908965692700905E-2</v>
      </c>
      <c r="G26" s="61">
        <f t="shared" si="3"/>
        <v>4.3409383912621484</v>
      </c>
      <c r="H26" s="60">
        <f t="shared" si="1"/>
        <v>5.7417276600060636E-2</v>
      </c>
      <c r="I26" s="1">
        <v>93824999.999999985</v>
      </c>
      <c r="J26" s="1">
        <v>939.62846622021721</v>
      </c>
      <c r="K26" s="1">
        <v>1.8445476790399571</v>
      </c>
      <c r="L26" s="1">
        <v>250.76585108082509</v>
      </c>
      <c r="M26" s="80"/>
      <c r="N26" s="80"/>
      <c r="O26" s="80"/>
      <c r="P26" s="80"/>
      <c r="Q26" s="19">
        <f t="shared" si="4"/>
        <v>7164.8643903762568</v>
      </c>
      <c r="R26" s="57">
        <f t="shared" si="6"/>
        <v>9244047372.450737</v>
      </c>
      <c r="S26" s="18">
        <f t="shared" si="5"/>
        <v>39.856370112984735</v>
      </c>
      <c r="V26" s="59">
        <v>832.89649419476393</v>
      </c>
      <c r="W26" s="72">
        <v>5544503.9848337937</v>
      </c>
      <c r="X26" s="72">
        <v>4221102549.4349289</v>
      </c>
      <c r="Y26" s="72">
        <v>7588679307.1955538</v>
      </c>
      <c r="Z26" s="72">
        <v>10236201000.610569</v>
      </c>
      <c r="AA26" s="72">
        <v>10578278370.797478</v>
      </c>
      <c r="AB26" s="72">
        <v>12274439451.176928</v>
      </c>
      <c r="AC26" s="72">
        <v>13799168635.545116</v>
      </c>
      <c r="AF26" s="59">
        <v>832.89649419476393</v>
      </c>
      <c r="AG26" s="59">
        <v>19.047347339014451</v>
      </c>
      <c r="AH26" s="59">
        <v>29.87800036612359</v>
      </c>
      <c r="AI26" s="59">
        <v>38.337501010744745</v>
      </c>
      <c r="AJ26" s="59">
        <v>44.793240510394675</v>
      </c>
      <c r="AK26" s="59">
        <v>45.609002303599162</v>
      </c>
      <c r="AL26" s="59">
        <v>49.562695394203899</v>
      </c>
      <c r="AM26" s="59">
        <v>52.919751437202869</v>
      </c>
      <c r="AQ26" s="59">
        <v>832.89649419476393</v>
      </c>
      <c r="AR26" s="72">
        <v>5544503.9848337937</v>
      </c>
      <c r="AS26" s="72">
        <v>4221102549.4349289</v>
      </c>
      <c r="AT26" s="72">
        <v>7588679307.1955538</v>
      </c>
      <c r="AU26" s="72">
        <v>10236201000.610569</v>
      </c>
      <c r="AV26" s="72">
        <v>10578278370.797478</v>
      </c>
      <c r="AW26" s="72">
        <v>12274439451.176928</v>
      </c>
      <c r="AX26" s="72">
        <v>13799168635.545116</v>
      </c>
      <c r="BA26" s="59">
        <v>832.89649419476393</v>
      </c>
      <c r="BB26" s="59">
        <v>19.047347339014451</v>
      </c>
      <c r="BC26" s="59">
        <v>29.87800036612359</v>
      </c>
      <c r="BD26" s="59">
        <v>38.337501010744745</v>
      </c>
      <c r="BE26" s="59">
        <v>44.793240510394675</v>
      </c>
      <c r="BF26" s="59">
        <v>45.609002303599162</v>
      </c>
      <c r="BG26" s="59">
        <v>49.562695394203899</v>
      </c>
      <c r="BH26" s="59">
        <v>52.919751437202869</v>
      </c>
    </row>
    <row r="27" spans="1:60" x14ac:dyDescent="0.25">
      <c r="A27" s="4">
        <v>876.73315178396206</v>
      </c>
      <c r="B27" s="37">
        <f t="shared" si="2"/>
        <v>0.87673315178396205</v>
      </c>
      <c r="C27" s="81"/>
      <c r="D27" s="82"/>
      <c r="E27" s="130"/>
      <c r="F27" s="61">
        <f t="shared" si="0"/>
        <v>7.8402011032964139E-2</v>
      </c>
      <c r="G27" s="61">
        <f t="shared" si="3"/>
        <v>4.482934000077738</v>
      </c>
      <c r="H27" s="60">
        <f t="shared" si="1"/>
        <v>5.6337857020990707E-2</v>
      </c>
      <c r="I27" s="1">
        <v>89238000</v>
      </c>
      <c r="J27" s="1">
        <v>950.86989589034351</v>
      </c>
      <c r="K27" s="1">
        <v>1.8908386110710298</v>
      </c>
      <c r="L27" s="1">
        <v>238.14253600148368</v>
      </c>
      <c r="M27" s="80"/>
      <c r="N27" s="80"/>
      <c r="O27" s="80"/>
      <c r="P27" s="80"/>
      <c r="Q27" s="19">
        <f t="shared" si="4"/>
        <v>7488.71040366732</v>
      </c>
      <c r="R27" s="57">
        <f t="shared" si="6"/>
        <v>9288506157.6112595</v>
      </c>
      <c r="S27" s="18">
        <f t="shared" si="5"/>
        <v>39.780567940260568</v>
      </c>
      <c r="V27" s="59">
        <v>876.73315178396206</v>
      </c>
      <c r="W27" s="72">
        <v>5265398.9134791521</v>
      </c>
      <c r="X27" s="72">
        <v>4148799183.987514</v>
      </c>
      <c r="Y27" s="72">
        <v>7535708764.9292564</v>
      </c>
      <c r="Z27" s="72">
        <v>10269611864.767639</v>
      </c>
      <c r="AA27" s="72">
        <v>10629154073.453123</v>
      </c>
      <c r="AB27" s="72">
        <v>12441512836.457151</v>
      </c>
      <c r="AC27" s="72">
        <v>14131242117.002821</v>
      </c>
      <c r="AF27" s="59">
        <v>876.73315178396206</v>
      </c>
      <c r="AG27" s="59">
        <v>18.116143691329309</v>
      </c>
      <c r="AH27" s="59">
        <v>28.990487599460831</v>
      </c>
      <c r="AI27" s="59">
        <v>37.728253292119575</v>
      </c>
      <c r="AJ27" s="59">
        <v>44.628926799739844</v>
      </c>
      <c r="AK27" s="59">
        <v>45.522259294624845</v>
      </c>
      <c r="AL27" s="59">
        <v>49.955118586885746</v>
      </c>
      <c r="AM27" s="59">
        <v>53.936800541259444</v>
      </c>
      <c r="AQ27" s="59">
        <v>876.73315178396206</v>
      </c>
      <c r="AR27" s="72">
        <v>5265398.9134791521</v>
      </c>
      <c r="AS27" s="72">
        <v>4148799183.987514</v>
      </c>
      <c r="AT27" s="72">
        <v>7535708764.9292564</v>
      </c>
      <c r="AU27" s="72">
        <v>10269611864.767639</v>
      </c>
      <c r="AV27" s="72">
        <v>10629154073.453123</v>
      </c>
      <c r="AW27" s="72">
        <v>12441512836.457151</v>
      </c>
      <c r="AX27" s="72">
        <v>14131242117.002821</v>
      </c>
      <c r="BA27" s="59">
        <v>876.73315178396206</v>
      </c>
      <c r="BB27" s="59">
        <v>18.116143691329309</v>
      </c>
      <c r="BC27" s="59">
        <v>28.990487599460831</v>
      </c>
      <c r="BD27" s="59">
        <v>37.728253292119575</v>
      </c>
      <c r="BE27" s="59">
        <v>44.628926799739844</v>
      </c>
      <c r="BF27" s="59">
        <v>45.522259294624845</v>
      </c>
      <c r="BG27" s="59">
        <v>49.955118586885746</v>
      </c>
      <c r="BH27" s="59">
        <v>53.936800541259444</v>
      </c>
    </row>
    <row r="28" spans="1:60" x14ac:dyDescent="0.25">
      <c r="A28" s="4">
        <v>920.56980937316018</v>
      </c>
      <c r="B28" s="37">
        <f t="shared" si="2"/>
        <v>0.92056980937316013</v>
      </c>
      <c r="C28" s="81"/>
      <c r="D28" s="82"/>
      <c r="E28" s="130"/>
      <c r="F28" s="61">
        <f t="shared" si="0"/>
        <v>8.0849336657712587E-2</v>
      </c>
      <c r="G28" s="61">
        <f t="shared" si="3"/>
        <v>4.6222719246879729</v>
      </c>
      <c r="H28" s="60">
        <f t="shared" si="1"/>
        <v>5.5329950619434222E-2</v>
      </c>
      <c r="I28" s="1">
        <v>85276500.000000015</v>
      </c>
      <c r="J28" s="1">
        <v>960.94841904287068</v>
      </c>
      <c r="K28" s="1">
        <v>1.9362954722546959</v>
      </c>
      <c r="L28" s="1">
        <v>224.22780199760746</v>
      </c>
      <c r="M28" s="80"/>
      <c r="N28" s="80"/>
      <c r="O28" s="80"/>
      <c r="P28" s="80"/>
      <c r="Q28" s="19">
        <f t="shared" si="4"/>
        <v>7804.3236807527592</v>
      </c>
      <c r="R28" s="57">
        <f t="shared" si="6"/>
        <v>9316626833.4765491</v>
      </c>
      <c r="S28" s="18">
        <f t="shared" si="5"/>
        <v>39.695352831652606</v>
      </c>
      <c r="V28" s="59">
        <v>920.56980937316018</v>
      </c>
      <c r="W28" s="72">
        <v>4957740.2039703866</v>
      </c>
      <c r="X28" s="72">
        <v>4074862076.1680446</v>
      </c>
      <c r="Y28" s="72">
        <v>7474126942.6805782</v>
      </c>
      <c r="Z28" s="72">
        <v>10285630624.272385</v>
      </c>
      <c r="AA28" s="72">
        <v>10661333520.971373</v>
      </c>
      <c r="AB28" s="72">
        <v>12583147321.761887</v>
      </c>
      <c r="AC28" s="72">
        <v>14432284717.619705</v>
      </c>
      <c r="AF28" s="59">
        <v>920.56980937316018</v>
      </c>
      <c r="AG28" s="59">
        <v>17.311922359237588</v>
      </c>
      <c r="AH28" s="59">
        <v>28.191131036095793</v>
      </c>
      <c r="AI28" s="59">
        <v>37.160248266876458</v>
      </c>
      <c r="AJ28" s="59">
        <v>44.460161407674825</v>
      </c>
      <c r="AK28" s="59">
        <v>45.424744742401849</v>
      </c>
      <c r="AL28" s="59">
        <v>50.305030988458633</v>
      </c>
      <c r="AM28" s="59">
        <v>54.885059533281321</v>
      </c>
      <c r="AQ28" s="59">
        <v>920.56980937316018</v>
      </c>
      <c r="AR28" s="72">
        <v>4957740.2039703866</v>
      </c>
      <c r="AS28" s="72">
        <v>4074862076.1680446</v>
      </c>
      <c r="AT28" s="72">
        <v>7474126942.6805782</v>
      </c>
      <c r="AU28" s="72">
        <v>10285630624.272385</v>
      </c>
      <c r="AV28" s="72">
        <v>10661333520.971373</v>
      </c>
      <c r="AW28" s="72">
        <v>12583147321.761887</v>
      </c>
      <c r="AX28" s="72">
        <v>14432284717.619705</v>
      </c>
      <c r="BA28" s="59">
        <v>920.56980937316018</v>
      </c>
      <c r="BB28" s="59">
        <v>17.311922359237588</v>
      </c>
      <c r="BC28" s="59">
        <v>28.191131036095793</v>
      </c>
      <c r="BD28" s="59">
        <v>37.160248266876458</v>
      </c>
      <c r="BE28" s="59">
        <v>44.460161407674825</v>
      </c>
      <c r="BF28" s="59">
        <v>45.424744742401849</v>
      </c>
      <c r="BG28" s="59">
        <v>50.305030988458633</v>
      </c>
      <c r="BH28" s="59">
        <v>54.885059533281321</v>
      </c>
    </row>
    <row r="29" spans="1:60" x14ac:dyDescent="0.25">
      <c r="A29" s="4">
        <v>964.40646696235831</v>
      </c>
      <c r="B29" s="37">
        <f t="shared" si="2"/>
        <v>0.96440646696235832</v>
      </c>
      <c r="C29" s="81"/>
      <c r="D29" s="82"/>
      <c r="E29" s="130"/>
      <c r="F29" s="61">
        <f t="shared" si="0"/>
        <v>8.3253901384067089E-2</v>
      </c>
      <c r="G29" s="61">
        <f t="shared" si="3"/>
        <v>4.7591219325757752</v>
      </c>
      <c r="H29" s="60">
        <f t="shared" si="1"/>
        <v>5.438573845026843E-2</v>
      </c>
      <c r="I29" s="1">
        <v>81315000</v>
      </c>
      <c r="J29" s="1">
        <v>971.02694219539762</v>
      </c>
      <c r="K29" s="1">
        <v>1.9817523334383622</v>
      </c>
      <c r="L29" s="1">
        <v>208.78336327509896</v>
      </c>
      <c r="M29" s="80"/>
      <c r="N29" s="80"/>
      <c r="O29" s="80"/>
      <c r="P29" s="80"/>
      <c r="Q29" s="19">
        <f t="shared" si="4"/>
        <v>8120.7213748676886</v>
      </c>
      <c r="R29" s="57">
        <f t="shared" si="6"/>
        <v>9350589072.5226212</v>
      </c>
      <c r="S29" s="18">
        <f t="shared" si="5"/>
        <v>39.589638849467079</v>
      </c>
      <c r="V29" s="59">
        <v>964.40646696235831</v>
      </c>
      <c r="W29" s="72">
        <v>4616259.2899169438</v>
      </c>
      <c r="X29" s="72">
        <v>4008583605.6841249</v>
      </c>
      <c r="Y29" s="72">
        <v>7421471196.8015499</v>
      </c>
      <c r="Z29" s="72">
        <v>10308720132.117931</v>
      </c>
      <c r="AA29" s="72">
        <v>10700197668.270702</v>
      </c>
      <c r="AB29" s="72">
        <v>12729331309.134123</v>
      </c>
      <c r="AC29" s="72">
        <v>14736459603.927893</v>
      </c>
      <c r="AF29" s="59">
        <v>964.40646696235831</v>
      </c>
      <c r="AG29" s="59">
        <v>16.50770102714586</v>
      </c>
      <c r="AH29" s="59">
        <v>27.395211081364536</v>
      </c>
      <c r="AI29" s="59">
        <v>36.585607748089956</v>
      </c>
      <c r="AJ29" s="59">
        <v>44.270102197837637</v>
      </c>
      <c r="AK29" s="59">
        <v>45.303772630707918</v>
      </c>
      <c r="AL29" s="59">
        <v>50.620924921521109</v>
      </c>
      <c r="AM29" s="59">
        <v>55.79308594252435</v>
      </c>
      <c r="AQ29" s="59">
        <v>964.40646696235831</v>
      </c>
      <c r="AR29" s="72">
        <v>4616259.2899169438</v>
      </c>
      <c r="AS29" s="72">
        <v>4008583605.6841249</v>
      </c>
      <c r="AT29" s="72">
        <v>7421471196.8015499</v>
      </c>
      <c r="AU29" s="72">
        <v>10308720132.117931</v>
      </c>
      <c r="AV29" s="72">
        <v>10700197668.270702</v>
      </c>
      <c r="AW29" s="72">
        <v>12729331309.134123</v>
      </c>
      <c r="AX29" s="72">
        <v>14736459603.927893</v>
      </c>
      <c r="BA29" s="59">
        <v>964.40646696235831</v>
      </c>
      <c r="BB29" s="59">
        <v>16.50770102714586</v>
      </c>
      <c r="BC29" s="59">
        <v>27.395211081364536</v>
      </c>
      <c r="BD29" s="59">
        <v>36.585607748089956</v>
      </c>
      <c r="BE29" s="59">
        <v>44.270102197837637</v>
      </c>
      <c r="BF29" s="59">
        <v>45.303772630707918</v>
      </c>
      <c r="BG29" s="59">
        <v>50.620924921521109</v>
      </c>
      <c r="BH29" s="59">
        <v>55.79308594252435</v>
      </c>
    </row>
    <row r="30" spans="1:60" x14ac:dyDescent="0.25">
      <c r="A30" s="4">
        <v>1008.2431245515564</v>
      </c>
      <c r="B30" s="37">
        <f t="shared" si="2"/>
        <v>1.0082431245515564</v>
      </c>
      <c r="C30" s="81"/>
      <c r="D30" s="82"/>
      <c r="E30" s="130"/>
      <c r="F30" s="61">
        <f t="shared" si="0"/>
        <v>8.5618347630221761E-2</v>
      </c>
      <c r="G30" s="61">
        <f>ATAN(F30)*(180/PI())</f>
        <v>4.8936356524058917</v>
      </c>
      <c r="H30" s="60">
        <f t="shared" si="1"/>
        <v>5.3498563683269135E-2</v>
      </c>
      <c r="I30" s="1">
        <v>77979000</v>
      </c>
      <c r="J30" s="1">
        <v>979.94255883032554</v>
      </c>
      <c r="K30" s="1">
        <v>2.0263751237746215</v>
      </c>
      <c r="L30" s="1">
        <v>192.37779591185972</v>
      </c>
      <c r="M30" s="80"/>
      <c r="N30" s="80"/>
      <c r="O30" s="80"/>
      <c r="P30" s="80"/>
      <c r="Q30" s="19">
        <f t="shared" si="4"/>
        <v>8428.0324118115368</v>
      </c>
      <c r="R30" s="57">
        <f t="shared" si="6"/>
        <v>9367566293.7643948</v>
      </c>
      <c r="S30" s="18">
        <f t="shared" si="5"/>
        <v>39.485217997850555</v>
      </c>
      <c r="V30" s="59">
        <v>1008.2431245515564</v>
      </c>
      <c r="W30" s="72">
        <v>4253527.5494232131</v>
      </c>
      <c r="X30" s="72">
        <v>3939675212.5841465</v>
      </c>
      <c r="Y30" s="72">
        <v>7359241334.3641701</v>
      </c>
      <c r="Z30" s="72">
        <v>10313664503.944508</v>
      </c>
      <c r="AA30" s="72">
        <v>10719625280.984299</v>
      </c>
      <c r="AB30" s="72">
        <v>12849225852.9373</v>
      </c>
      <c r="AC30" s="72">
        <v>15008138071.236994</v>
      </c>
      <c r="AF30" s="59">
        <v>1008.2431245515564</v>
      </c>
      <c r="AG30" s="59">
        <v>15.830462010647571</v>
      </c>
      <c r="AH30" s="59">
        <v>26.691473782054199</v>
      </c>
      <c r="AI30" s="59">
        <v>36.060878273565258</v>
      </c>
      <c r="AJ30" s="59">
        <v>44.087538459369881</v>
      </c>
      <c r="AK30" s="59">
        <v>45.184280292383555</v>
      </c>
      <c r="AL30" s="59">
        <v>50.907211772442196</v>
      </c>
      <c r="AM30" s="59">
        <v>56.643628524096208</v>
      </c>
      <c r="AQ30" s="59">
        <v>1008.2431245515564</v>
      </c>
      <c r="AR30" s="72">
        <v>4253527.5494232131</v>
      </c>
      <c r="AS30" s="72">
        <v>3939675212.5841465</v>
      </c>
      <c r="AT30" s="72">
        <v>7359241334.3641701</v>
      </c>
      <c r="AU30" s="72">
        <v>10313664503.944508</v>
      </c>
      <c r="AV30" s="72">
        <v>10719625280.984299</v>
      </c>
      <c r="AW30" s="72">
        <v>12849225852.9373</v>
      </c>
      <c r="AX30" s="72">
        <v>15008138071.236994</v>
      </c>
      <c r="BA30" s="59">
        <v>1008.2431245515564</v>
      </c>
      <c r="BB30" s="59">
        <v>15.830462010647571</v>
      </c>
      <c r="BC30" s="59">
        <v>26.691473782054199</v>
      </c>
      <c r="BD30" s="59">
        <v>36.060878273565258</v>
      </c>
      <c r="BE30" s="59">
        <v>44.087538459369881</v>
      </c>
      <c r="BF30" s="59">
        <v>45.184280292383555</v>
      </c>
      <c r="BG30" s="59">
        <v>50.907211772442196</v>
      </c>
      <c r="BH30" s="59">
        <v>56.643628524096208</v>
      </c>
    </row>
    <row r="31" spans="1:60" x14ac:dyDescent="0.25">
      <c r="A31" s="4">
        <v>1052.0797821407546</v>
      </c>
      <c r="B31" s="37">
        <f t="shared" si="2"/>
        <v>1.0520797821407546</v>
      </c>
      <c r="C31" s="81"/>
      <c r="D31" s="82"/>
      <c r="E31" s="130"/>
      <c r="F31" s="61">
        <f t="shared" si="0"/>
        <v>8.7945047459879536E-2</v>
      </c>
      <c r="G31" s="61">
        <f t="shared" si="3"/>
        <v>5.025949213167821</v>
      </c>
      <c r="H31" s="60">
        <f t="shared" si="1"/>
        <v>5.2662717067888276E-2</v>
      </c>
      <c r="I31" s="1">
        <v>74643000</v>
      </c>
      <c r="J31" s="1">
        <v>988.85817546525334</v>
      </c>
      <c r="K31" s="1">
        <v>2.070997914110881</v>
      </c>
      <c r="L31" s="1">
        <v>175.27735984760511</v>
      </c>
      <c r="M31" s="80"/>
      <c r="N31" s="80"/>
      <c r="O31" s="80"/>
      <c r="P31" s="80"/>
      <c r="Q31" s="19">
        <f t="shared" si="4"/>
        <v>8735.8291484059864</v>
      </c>
      <c r="R31" s="57">
        <f t="shared" si="6"/>
        <v>9389564692.0348301</v>
      </c>
      <c r="S31" s="18">
        <f t="shared" si="5"/>
        <v>39.364938968272625</v>
      </c>
      <c r="V31" s="59">
        <v>1052.0797821407546</v>
      </c>
      <c r="W31" s="72">
        <v>3875432.0651616994</v>
      </c>
      <c r="X31" s="72">
        <v>3877139288.8898673</v>
      </c>
      <c r="Y31" s="72">
        <v>7304579795.9510069</v>
      </c>
      <c r="Z31" s="72">
        <v>10324682837.175657</v>
      </c>
      <c r="AA31" s="72">
        <v>10744798797.652964</v>
      </c>
      <c r="AB31" s="72">
        <v>12972981146.439104</v>
      </c>
      <c r="AC31" s="72">
        <v>15282266749.381168</v>
      </c>
      <c r="AF31" s="59">
        <v>1052.0797821407546</v>
      </c>
      <c r="AG31" s="59">
        <v>15.153222994149278</v>
      </c>
      <c r="AH31" s="59">
        <v>25.991578167497799</v>
      </c>
      <c r="AI31" s="59">
        <v>35.532257664810174</v>
      </c>
      <c r="AJ31" s="59">
        <v>43.888726921925787</v>
      </c>
      <c r="AK31" s="59">
        <v>45.046640900699281</v>
      </c>
      <c r="AL31" s="59">
        <v>51.165689429685692</v>
      </c>
      <c r="AM31" s="59">
        <v>57.459719434752564</v>
      </c>
      <c r="AQ31" s="59">
        <v>1052.0797821407546</v>
      </c>
      <c r="AR31" s="72">
        <v>3875432.0651616994</v>
      </c>
      <c r="AS31" s="72">
        <v>3877139288.8898673</v>
      </c>
      <c r="AT31" s="72">
        <v>7304579795.9510069</v>
      </c>
      <c r="AU31" s="72">
        <v>10324682837.175657</v>
      </c>
      <c r="AV31" s="72">
        <v>10744798797.652964</v>
      </c>
      <c r="AW31" s="72">
        <v>12972981146.439104</v>
      </c>
      <c r="AX31" s="72">
        <v>15282266749.381168</v>
      </c>
      <c r="BA31" s="59">
        <v>1052.0797821407546</v>
      </c>
      <c r="BB31" s="59">
        <v>15.153222994149278</v>
      </c>
      <c r="BC31" s="59">
        <v>25.991578167497799</v>
      </c>
      <c r="BD31" s="59">
        <v>35.532257664810174</v>
      </c>
      <c r="BE31" s="59">
        <v>43.888726921925787</v>
      </c>
      <c r="BF31" s="59">
        <v>45.046640900699281</v>
      </c>
      <c r="BG31" s="59">
        <v>51.165689429685692</v>
      </c>
      <c r="BH31" s="59">
        <v>57.459719434752564</v>
      </c>
    </row>
    <row r="32" spans="1:60" x14ac:dyDescent="0.25">
      <c r="A32" s="4">
        <v>1095.9164397299526</v>
      </c>
      <c r="B32" s="37">
        <f t="shared" si="2"/>
        <v>1.0959164397299526</v>
      </c>
      <c r="C32" s="81"/>
      <c r="D32" s="82"/>
      <c r="E32" s="130"/>
      <c r="F32" s="61">
        <f t="shared" si="0"/>
        <v>9.0236140295416434E-2</v>
      </c>
      <c r="G32" s="61">
        <f t="shared" si="3"/>
        <v>5.1561854058404117</v>
      </c>
      <c r="H32" s="60">
        <f t="shared" si="1"/>
        <v>5.1873269097159065E-2</v>
      </c>
      <c r="I32" s="1">
        <v>71932499.999999985</v>
      </c>
      <c r="J32" s="1">
        <v>996.80470333551523</v>
      </c>
      <c r="K32" s="1">
        <v>2.1022755708886329</v>
      </c>
      <c r="L32" s="1">
        <v>163.32798385515343</v>
      </c>
      <c r="M32" s="80"/>
      <c r="N32" s="80"/>
      <c r="O32" s="80"/>
      <c r="P32" s="80"/>
      <c r="Q32" s="19">
        <f t="shared" si="4"/>
        <v>9035.4403874750897</v>
      </c>
      <c r="R32" s="57">
        <f t="shared" si="6"/>
        <v>9397928515.9584427</v>
      </c>
      <c r="S32" s="18">
        <f t="shared" si="5"/>
        <v>39.267465127524616</v>
      </c>
      <c r="V32" s="59">
        <v>1095.9164397299526</v>
      </c>
      <c r="W32" s="72">
        <v>3611227.9778792118</v>
      </c>
      <c r="X32" s="72">
        <v>3812959712.1228509</v>
      </c>
      <c r="Y32" s="72">
        <v>7242707670.6525993</v>
      </c>
      <c r="Z32" s="72">
        <v>10321224972.653318</v>
      </c>
      <c r="AA32" s="72">
        <v>10754369806.340349</v>
      </c>
      <c r="AB32" s="72">
        <v>13074996824.549463</v>
      </c>
      <c r="AC32" s="72">
        <v>15528741146.430429</v>
      </c>
      <c r="AF32" s="59">
        <v>1095.9164397299526</v>
      </c>
      <c r="AG32" s="59">
        <v>14.602966293244414</v>
      </c>
      <c r="AH32" s="59">
        <v>25.392450821913872</v>
      </c>
      <c r="AI32" s="59">
        <v>35.070541186337792</v>
      </c>
      <c r="AJ32" s="59">
        <v>43.721201080567795</v>
      </c>
      <c r="AK32" s="59">
        <v>44.935098263609802</v>
      </c>
      <c r="AL32" s="59">
        <v>51.42278636175773</v>
      </c>
      <c r="AM32" s="59">
        <v>58.248395424923686</v>
      </c>
      <c r="AQ32" s="59">
        <v>1095.9164397299526</v>
      </c>
      <c r="AR32" s="72">
        <v>3611227.9778792118</v>
      </c>
      <c r="AS32" s="72">
        <v>3812959712.1228509</v>
      </c>
      <c r="AT32" s="72">
        <v>7242707670.6525993</v>
      </c>
      <c r="AU32" s="72">
        <v>10321224972.653318</v>
      </c>
      <c r="AV32" s="72">
        <v>10754369806.340349</v>
      </c>
      <c r="AW32" s="72">
        <v>13074996824.549463</v>
      </c>
      <c r="AX32" s="72">
        <v>15528741146.430429</v>
      </c>
      <c r="BA32" s="59">
        <v>1095.9164397299526</v>
      </c>
      <c r="BB32" s="59">
        <v>14.602966293244414</v>
      </c>
      <c r="BC32" s="59">
        <v>25.392450821913872</v>
      </c>
      <c r="BD32" s="59">
        <v>35.070541186337792</v>
      </c>
      <c r="BE32" s="59">
        <v>43.721201080567795</v>
      </c>
      <c r="BF32" s="59">
        <v>44.935098263609802</v>
      </c>
      <c r="BG32" s="59">
        <v>51.42278636175773</v>
      </c>
      <c r="BH32" s="59">
        <v>58.248395424923686</v>
      </c>
    </row>
    <row r="33" spans="1:60" x14ac:dyDescent="0.25">
      <c r="A33" s="4">
        <v>1139.7530973191508</v>
      </c>
      <c r="B33" s="37">
        <f t="shared" si="2"/>
        <v>1.1397530973191508</v>
      </c>
      <c r="C33" s="81"/>
      <c r="D33" s="82"/>
      <c r="E33" s="130"/>
      <c r="F33" s="61">
        <f t="shared" si="0"/>
        <v>9.2493564078920482E-2</v>
      </c>
      <c r="G33" s="61">
        <f t="shared" si="3"/>
        <v>5.2844554695377681</v>
      </c>
      <c r="H33" s="60">
        <f t="shared" si="1"/>
        <v>5.1125937281311908E-2</v>
      </c>
      <c r="I33" s="1">
        <v>69222000.000000015</v>
      </c>
      <c r="J33" s="1">
        <v>1004.7512312057768</v>
      </c>
      <c r="K33" s="1">
        <v>2.1335532276663849</v>
      </c>
      <c r="L33" s="1">
        <v>151.86058693556697</v>
      </c>
      <c r="M33" s="80"/>
      <c r="N33" s="80"/>
      <c r="O33" s="80"/>
      <c r="P33" s="80"/>
      <c r="Q33" s="19">
        <f t="shared" si="4"/>
        <v>9335.3111388152447</v>
      </c>
      <c r="R33" s="57">
        <f t="shared" si="6"/>
        <v>9410674413.5146618</v>
      </c>
      <c r="S33" s="18">
        <f t="shared" si="5"/>
        <v>39.15856019501647</v>
      </c>
      <c r="V33" s="59">
        <v>1139.7530973191508</v>
      </c>
      <c r="W33" s="72">
        <v>3357680.5843953006</v>
      </c>
      <c r="X33" s="72">
        <v>3754167302.1437654</v>
      </c>
      <c r="Y33" s="72">
        <v>7187344409.7629166</v>
      </c>
      <c r="Z33" s="72">
        <v>10323062475.854393</v>
      </c>
      <c r="AA33" s="72">
        <v>10768955371.191214</v>
      </c>
      <c r="AB33" s="72">
        <v>13180356081.016697</v>
      </c>
      <c r="AC33" s="72">
        <v>15777181191.503767</v>
      </c>
      <c r="AF33" s="59">
        <v>1139.7530973191508</v>
      </c>
      <c r="AG33" s="59">
        <v>14.052709592339557</v>
      </c>
      <c r="AH33" s="59">
        <v>24.797670881628424</v>
      </c>
      <c r="AI33" s="59">
        <v>34.607532907186936</v>
      </c>
      <c r="AJ33" s="59">
        <v>43.542218660607347</v>
      </c>
      <c r="AK33" s="59">
        <v>44.81047463873989</v>
      </c>
      <c r="AL33" s="59">
        <v>51.6582531411742</v>
      </c>
      <c r="AM33" s="59">
        <v>59.008943677189272</v>
      </c>
      <c r="AQ33" s="59">
        <v>1139.7530973191508</v>
      </c>
      <c r="AR33" s="72">
        <v>3357680.5843953006</v>
      </c>
      <c r="AS33" s="72">
        <v>3754167302.1437654</v>
      </c>
      <c r="AT33" s="72">
        <v>7187344409.7629166</v>
      </c>
      <c r="AU33" s="72">
        <v>10323062475.854393</v>
      </c>
      <c r="AV33" s="72">
        <v>10768955371.191214</v>
      </c>
      <c r="AW33" s="72">
        <v>13180356081.016697</v>
      </c>
      <c r="AX33" s="72">
        <v>15777181191.503767</v>
      </c>
      <c r="BA33" s="59">
        <v>1139.7530973191508</v>
      </c>
      <c r="BB33" s="59">
        <v>14.052709592339557</v>
      </c>
      <c r="BC33" s="59">
        <v>24.797670881628424</v>
      </c>
      <c r="BD33" s="59">
        <v>34.607532907186936</v>
      </c>
      <c r="BE33" s="59">
        <v>43.542218660607347</v>
      </c>
      <c r="BF33" s="59">
        <v>44.81047463873989</v>
      </c>
      <c r="BG33" s="59">
        <v>51.6582531411742</v>
      </c>
      <c r="BH33" s="59">
        <v>59.008943677189272</v>
      </c>
    </row>
    <row r="34" spans="1:60" x14ac:dyDescent="0.25">
      <c r="A34" s="4">
        <v>1183.5897549083488</v>
      </c>
      <c r="B34" s="37">
        <f t="shared" si="2"/>
        <v>1.1835897549083487</v>
      </c>
      <c r="C34" s="81"/>
      <c r="D34" s="82"/>
      <c r="E34" s="130"/>
      <c r="F34" s="61">
        <f t="shared" si="0"/>
        <v>9.4719081226713714E-2</v>
      </c>
      <c r="G34" s="61">
        <f t="shared" si="3"/>
        <v>5.4108605792518771</v>
      </c>
      <c r="H34" s="60">
        <f t="shared" si="1"/>
        <v>5.0416980144822578E-2</v>
      </c>
      <c r="I34" s="1">
        <v>66720000.000000015</v>
      </c>
      <c r="J34" s="1">
        <v>1012.1163058172388</v>
      </c>
      <c r="K34" s="1">
        <v>2.189435974442635</v>
      </c>
      <c r="L34" s="1">
        <v>134.20544823442469</v>
      </c>
      <c r="M34" s="80"/>
      <c r="N34" s="80"/>
      <c r="O34" s="80"/>
      <c r="P34" s="80"/>
      <c r="Q34" s="19">
        <f t="shared" si="4"/>
        <v>9630.0076927759364</v>
      </c>
      <c r="R34" s="57">
        <f t="shared" si="6"/>
        <v>9416483506.9732075</v>
      </c>
      <c r="S34" s="18">
        <f t="shared" si="5"/>
        <v>39.038057521485797</v>
      </c>
      <c r="V34" s="59">
        <v>1183.5897549083488</v>
      </c>
      <c r="W34" s="72">
        <v>2967320.4677392021</v>
      </c>
      <c r="X34" s="72">
        <v>3695808712.1246119</v>
      </c>
      <c r="Y34" s="72">
        <v>7129518026.9939041</v>
      </c>
      <c r="Z34" s="72">
        <v>10317732894.289959</v>
      </c>
      <c r="AA34" s="72">
        <v>10775602914.762833</v>
      </c>
      <c r="AB34" s="72">
        <v>13273452969.140846</v>
      </c>
      <c r="AC34" s="72">
        <v>16009067911.967093</v>
      </c>
      <c r="AF34" s="59">
        <v>1183.5897549083488</v>
      </c>
      <c r="AG34" s="59">
        <v>13.544780329965835</v>
      </c>
      <c r="AH34" s="59">
        <v>24.234160383723054</v>
      </c>
      <c r="AI34" s="59">
        <v>34.156788322333675</v>
      </c>
      <c r="AJ34" s="59">
        <v>43.353309157064359</v>
      </c>
      <c r="AK34" s="59">
        <v>44.672579323660507</v>
      </c>
      <c r="AL34" s="59">
        <v>51.862459671307889</v>
      </c>
      <c r="AM34" s="59">
        <v>59.721152288890515</v>
      </c>
      <c r="AQ34" s="59">
        <v>1183.5897549083488</v>
      </c>
      <c r="AR34" s="72">
        <v>2967320.4677392021</v>
      </c>
      <c r="AS34" s="72">
        <v>3695808712.1246119</v>
      </c>
      <c r="AT34" s="72">
        <v>7129518026.9939041</v>
      </c>
      <c r="AU34" s="72">
        <v>10317732894.289959</v>
      </c>
      <c r="AV34" s="72">
        <v>10775602914.762833</v>
      </c>
      <c r="AW34" s="72">
        <v>13273452969.140846</v>
      </c>
      <c r="AX34" s="72">
        <v>16009067911.967093</v>
      </c>
      <c r="BA34" s="59">
        <v>1183.5897549083488</v>
      </c>
      <c r="BB34" s="59">
        <v>13.544780329965835</v>
      </c>
      <c r="BC34" s="59">
        <v>24.234160383723054</v>
      </c>
      <c r="BD34" s="59">
        <v>34.156788322333675</v>
      </c>
      <c r="BE34" s="59">
        <v>43.353309157064359</v>
      </c>
      <c r="BF34" s="59">
        <v>44.672579323660507</v>
      </c>
      <c r="BG34" s="59">
        <v>51.862459671307889</v>
      </c>
      <c r="BH34" s="59">
        <v>59.721152288890515</v>
      </c>
    </row>
    <row r="35" spans="1:60" x14ac:dyDescent="0.25">
      <c r="A35" s="4">
        <v>1215</v>
      </c>
      <c r="B35" s="37">
        <f t="shared" si="2"/>
        <v>1.2150000000000001</v>
      </c>
      <c r="C35" s="81"/>
      <c r="D35" s="82"/>
      <c r="E35" s="130"/>
      <c r="F35" s="61">
        <f t="shared" si="0"/>
        <v>9.6295008883790681E-2</v>
      </c>
      <c r="G35" s="61">
        <f t="shared" si="3"/>
        <v>5.5003383846107639</v>
      </c>
      <c r="H35" s="60">
        <f t="shared" si="1"/>
        <v>4.9930745347150703E-2</v>
      </c>
      <c r="I35" s="1">
        <v>64927243.94738809</v>
      </c>
      <c r="J35" s="1">
        <v>1017.3935968194919</v>
      </c>
      <c r="K35" s="1">
        <v>2.229477594154746</v>
      </c>
      <c r="L35" s="1">
        <v>125.52199690106499</v>
      </c>
      <c r="M35" s="80"/>
      <c r="N35" s="80"/>
      <c r="O35" s="80"/>
      <c r="P35" s="80"/>
      <c r="Q35" s="19">
        <f t="shared" si="4"/>
        <v>9841.2782967398016</v>
      </c>
      <c r="R35" s="57">
        <f t="shared" si="6"/>
        <v>9423056672.3102436</v>
      </c>
      <c r="S35" s="18">
        <f t="shared" si="5"/>
        <v>38.945323046765118</v>
      </c>
      <c r="V35" s="59">
        <v>1227.4264124975468</v>
      </c>
      <c r="W35" s="72">
        <v>2728850.78666774</v>
      </c>
      <c r="X35" s="72">
        <v>3642097979.6459055</v>
      </c>
      <c r="Y35" s="72">
        <v>7077359572.6799507</v>
      </c>
      <c r="Z35" s="72">
        <v>10317098825.439865</v>
      </c>
      <c r="AA35" s="72">
        <v>10786710865.004477</v>
      </c>
      <c r="AB35" s="72">
        <v>13369579946.020712</v>
      </c>
      <c r="AC35" s="72">
        <v>16242757406.211222</v>
      </c>
      <c r="AF35" s="59">
        <v>1227.4264124975468</v>
      </c>
      <c r="AG35" s="59">
        <v>13.036851067592117</v>
      </c>
      <c r="AH35" s="59">
        <v>23.674140453004547</v>
      </c>
      <c r="AI35" s="59">
        <v>33.704611604190845</v>
      </c>
      <c r="AJ35" s="59">
        <v>43.153932219578458</v>
      </c>
      <c r="AK35" s="59">
        <v>44.522745535028172</v>
      </c>
      <c r="AL35" s="59">
        <v>52.046807636056521</v>
      </c>
      <c r="AM35" s="59">
        <v>60.407014617836708</v>
      </c>
      <c r="AQ35" s="59">
        <v>1227.4264124975468</v>
      </c>
      <c r="AR35" s="72">
        <v>2728850.78666774</v>
      </c>
      <c r="AS35" s="72">
        <v>3642097979.6459055</v>
      </c>
      <c r="AT35" s="72">
        <v>7077359572.6799507</v>
      </c>
      <c r="AU35" s="72">
        <v>10317098825.439865</v>
      </c>
      <c r="AV35" s="72">
        <v>10786710865.004477</v>
      </c>
      <c r="AW35" s="72">
        <v>13369579946.020712</v>
      </c>
      <c r="AX35" s="72">
        <v>16242757406.211222</v>
      </c>
      <c r="BA35" s="59">
        <v>1227.4264124975468</v>
      </c>
      <c r="BB35" s="59">
        <v>13.036851067592117</v>
      </c>
      <c r="BC35" s="59">
        <v>23.674140453004547</v>
      </c>
      <c r="BD35" s="59">
        <v>33.704611604190845</v>
      </c>
      <c r="BE35" s="59">
        <v>43.153932219578458</v>
      </c>
      <c r="BF35" s="59">
        <v>44.522745535028172</v>
      </c>
      <c r="BG35" s="59">
        <v>52.046807636056521</v>
      </c>
      <c r="BH35" s="59">
        <v>60.407014617836708</v>
      </c>
    </row>
    <row r="36" spans="1:60" x14ac:dyDescent="0.25">
      <c r="A36" s="4">
        <v>1265</v>
      </c>
      <c r="B36" s="37">
        <f t="shared" si="2"/>
        <v>1.2649999999999999</v>
      </c>
      <c r="C36" s="81"/>
      <c r="D36" s="82"/>
      <c r="E36" s="130"/>
      <c r="F36" s="61">
        <f t="shared" si="0"/>
        <v>9.8772888304785728E-2</v>
      </c>
      <c r="G36" s="61">
        <f t="shared" si="3"/>
        <v>5.6409725139829376</v>
      </c>
      <c r="H36" s="60">
        <f t="shared" si="1"/>
        <v>4.9191240815822136E-2</v>
      </c>
      <c r="I36" s="1">
        <v>62430889.981787398</v>
      </c>
      <c r="J36" s="1">
        <v>1025.2958061740749</v>
      </c>
      <c r="K36" s="1">
        <v>2.281778862577295</v>
      </c>
      <c r="L36" s="1">
        <v>122.33357562181482</v>
      </c>
      <c r="M36" s="80"/>
      <c r="N36" s="80"/>
      <c r="O36" s="80"/>
      <c r="P36" s="80"/>
      <c r="Q36" s="19">
        <f t="shared" si="4"/>
        <v>10172.920958573293</v>
      </c>
      <c r="R36" s="57">
        <f t="shared" si="6"/>
        <v>9428265516.9788074</v>
      </c>
      <c r="S36" s="18">
        <f t="shared" si="5"/>
        <v>38.817656892845861</v>
      </c>
      <c r="V36" s="59">
        <v>1271.2630700867451</v>
      </c>
      <c r="W36" s="72">
        <v>2713915.3698217408</v>
      </c>
      <c r="X36" s="72">
        <v>3588602062.3639193</v>
      </c>
      <c r="Y36" s="72">
        <v>7022477034.045722</v>
      </c>
      <c r="Z36" s="72">
        <v>10309171917.984716</v>
      </c>
      <c r="AA36" s="72">
        <v>10789773934.270454</v>
      </c>
      <c r="AB36" s="72">
        <v>13453383212.980331</v>
      </c>
      <c r="AC36" s="72">
        <v>16459674447.960176</v>
      </c>
      <c r="AF36" s="59">
        <v>1271.2630700867451</v>
      </c>
      <c r="AG36" s="59">
        <v>12.613576682280685</v>
      </c>
      <c r="AH36" s="59">
        <v>23.187338498391547</v>
      </c>
      <c r="AI36" s="59">
        <v>33.307193563197842</v>
      </c>
      <c r="AJ36" s="59">
        <v>42.987633348335287</v>
      </c>
      <c r="AK36" s="59">
        <v>44.402675434620463</v>
      </c>
      <c r="AL36" s="59">
        <v>52.242738931226633</v>
      </c>
      <c r="AM36" s="59">
        <v>61.086191881894493</v>
      </c>
      <c r="AQ36" s="59">
        <v>1271.2630700867451</v>
      </c>
      <c r="AR36" s="72">
        <v>2713915.3698217408</v>
      </c>
      <c r="AS36" s="72">
        <v>3588602062.3639193</v>
      </c>
      <c r="AT36" s="72">
        <v>7022477034.045722</v>
      </c>
      <c r="AU36" s="72">
        <v>10309171917.984716</v>
      </c>
      <c r="AV36" s="72">
        <v>10789773934.270454</v>
      </c>
      <c r="AW36" s="72">
        <v>13453383212.980331</v>
      </c>
      <c r="AX36" s="72">
        <v>16459674447.960176</v>
      </c>
      <c r="BA36" s="59">
        <v>1271.2630700867451</v>
      </c>
      <c r="BB36" s="59">
        <v>12.613576682280685</v>
      </c>
      <c r="BC36" s="59">
        <v>23.187338498391547</v>
      </c>
      <c r="BD36" s="59">
        <v>33.307193563197842</v>
      </c>
      <c r="BE36" s="59">
        <v>42.987633348335287</v>
      </c>
      <c r="BF36" s="59">
        <v>44.402675434620463</v>
      </c>
      <c r="BG36" s="59">
        <v>52.242738931226633</v>
      </c>
      <c r="BH36" s="59">
        <v>61.086191881894493</v>
      </c>
    </row>
    <row r="37" spans="1:60" x14ac:dyDescent="0.25">
      <c r="A37" s="4">
        <v>1315</v>
      </c>
      <c r="B37" s="37">
        <f t="shared" si="2"/>
        <v>1.3149999999999999</v>
      </c>
      <c r="C37" s="81"/>
      <c r="D37" s="82"/>
      <c r="E37" s="130"/>
      <c r="F37" s="61">
        <f t="shared" si="0"/>
        <v>0.10121478262948928</v>
      </c>
      <c r="G37" s="61">
        <f t="shared" si="3"/>
        <v>5.779497606555017</v>
      </c>
      <c r="H37" s="60">
        <f t="shared" si="1"/>
        <v>4.8490732362416904E-2</v>
      </c>
      <c r="I37" s="1">
        <v>60052743.340751253</v>
      </c>
      <c r="J37" s="1">
        <v>1033.0331905068781</v>
      </c>
      <c r="K37" s="1">
        <v>2.3302971752830342</v>
      </c>
      <c r="L37" s="1">
        <v>131.39576508547179</v>
      </c>
      <c r="M37" s="80"/>
      <c r="N37" s="80"/>
      <c r="O37" s="80"/>
      <c r="P37" s="80"/>
      <c r="Q37" s="19">
        <f t="shared" si="4"/>
        <v>10503.086873551125</v>
      </c>
      <c r="R37" s="57">
        <f t="shared" si="6"/>
        <v>9435025781.9142513</v>
      </c>
      <c r="S37" s="18">
        <f t="shared" si="5"/>
        <v>38.689717961684636</v>
      </c>
      <c r="V37" s="59">
        <v>1315.0997276759431</v>
      </c>
      <c r="W37" s="72">
        <v>2905918.4448443684</v>
      </c>
      <c r="X37" s="72">
        <v>3539151365.3877039</v>
      </c>
      <c r="Y37" s="72">
        <v>6972585429.9889126</v>
      </c>
      <c r="Z37" s="72">
        <v>10305449926.00449</v>
      </c>
      <c r="AA37" s="72">
        <v>10796841925.555798</v>
      </c>
      <c r="AB37" s="72">
        <v>13539943215.677158</v>
      </c>
      <c r="AC37" s="72">
        <v>16678220999.289553</v>
      </c>
      <c r="AF37" s="59">
        <v>1315.0997276759431</v>
      </c>
      <c r="AG37" s="59">
        <v>12.19030229696925</v>
      </c>
      <c r="AH37" s="59">
        <v>22.704085571898244</v>
      </c>
      <c r="AI37" s="59">
        <v>32.909621146763044</v>
      </c>
      <c r="AJ37" s="59">
        <v>42.813649107283517</v>
      </c>
      <c r="AK37" s="59">
        <v>44.273658503423263</v>
      </c>
      <c r="AL37" s="59">
        <v>52.422778719476078</v>
      </c>
      <c r="AM37" s="59">
        <v>61.743490808742521</v>
      </c>
      <c r="AQ37" s="59">
        <v>1315.0997276759431</v>
      </c>
      <c r="AR37" s="72">
        <v>2905918.4448443684</v>
      </c>
      <c r="AS37" s="72">
        <v>3539151365.3877039</v>
      </c>
      <c r="AT37" s="72">
        <v>6972585429.9889126</v>
      </c>
      <c r="AU37" s="72">
        <v>10305449926.00449</v>
      </c>
      <c r="AV37" s="72">
        <v>10796841925.555798</v>
      </c>
      <c r="AW37" s="72">
        <v>13539943215.677158</v>
      </c>
      <c r="AX37" s="72">
        <v>16678220999.289553</v>
      </c>
      <c r="BA37" s="59">
        <v>1315.0997276759431</v>
      </c>
      <c r="BB37" s="59">
        <v>12.19030229696925</v>
      </c>
      <c r="BC37" s="59">
        <v>22.704085571898244</v>
      </c>
      <c r="BD37" s="59">
        <v>32.909621146763044</v>
      </c>
      <c r="BE37" s="59">
        <v>42.813649107283517</v>
      </c>
      <c r="BF37" s="59">
        <v>44.273658503423263</v>
      </c>
      <c r="BG37" s="59">
        <v>52.422778719476078</v>
      </c>
      <c r="BH37" s="59">
        <v>61.743490808742521</v>
      </c>
    </row>
    <row r="38" spans="1:60" x14ac:dyDescent="0.25">
      <c r="A38" s="4">
        <v>1365</v>
      </c>
      <c r="B38" s="37">
        <f t="shared" si="2"/>
        <v>1.365</v>
      </c>
      <c r="C38" s="81"/>
      <c r="D38" s="82"/>
      <c r="E38" s="130"/>
      <c r="F38" s="61">
        <f t="shared" si="0"/>
        <v>0.10362255415127347</v>
      </c>
      <c r="G38" s="61">
        <f t="shared" si="3"/>
        <v>5.9160206200000003</v>
      </c>
      <c r="H38" s="60">
        <f t="shared" si="1"/>
        <v>4.7825794223664668E-2</v>
      </c>
      <c r="I38" s="1">
        <v>57911937.029743664</v>
      </c>
      <c r="J38" s="1">
        <v>1040.3293204565011</v>
      </c>
      <c r="K38" s="1">
        <v>2.3783407670051022</v>
      </c>
      <c r="L38" s="1">
        <v>156.2827093093656</v>
      </c>
      <c r="M38" s="80"/>
      <c r="N38" s="80"/>
      <c r="O38" s="80"/>
      <c r="P38" s="80"/>
      <c r="Q38" s="19">
        <f t="shared" si="4"/>
        <v>10828.888131005657</v>
      </c>
      <c r="R38" s="57">
        <f t="shared" si="6"/>
        <v>9438085792.6337452</v>
      </c>
      <c r="S38" s="18">
        <f t="shared" si="5"/>
        <v>38.568096247155836</v>
      </c>
      <c r="V38" s="59">
        <v>1358.9363852651413</v>
      </c>
      <c r="W38" s="72">
        <v>3366420.4535165592</v>
      </c>
      <c r="X38" s="72">
        <v>3490856957.4482913</v>
      </c>
      <c r="Y38" s="72">
        <v>6922178854.6604996</v>
      </c>
      <c r="Z38" s="72">
        <v>10298010588.752712</v>
      </c>
      <c r="AA38" s="72">
        <v>10799640905.418318</v>
      </c>
      <c r="AB38" s="72">
        <v>13619023351.495485</v>
      </c>
      <c r="AC38" s="72">
        <v>16885881123.097542</v>
      </c>
      <c r="AF38" s="59">
        <v>1358.9363852651413</v>
      </c>
      <c r="AG38" s="59">
        <v>11.809355350188964</v>
      </c>
      <c r="AH38" s="59">
        <v>22.257803902763001</v>
      </c>
      <c r="AI38" s="59">
        <v>32.537207225638006</v>
      </c>
      <c r="AJ38" s="59">
        <v>42.649610344134928</v>
      </c>
      <c r="AK38" s="59">
        <v>44.152192380925044</v>
      </c>
      <c r="AL38" s="59">
        <v>52.597036309332665</v>
      </c>
      <c r="AM38" s="59">
        <v>62.38148641936197</v>
      </c>
      <c r="AQ38" s="59">
        <v>1358.9363852651413</v>
      </c>
      <c r="AR38" s="72">
        <v>3366420.4535165592</v>
      </c>
      <c r="AS38" s="72">
        <v>3490856957.4482913</v>
      </c>
      <c r="AT38" s="72">
        <v>6922178854.6604996</v>
      </c>
      <c r="AU38" s="72">
        <v>10298010588.752712</v>
      </c>
      <c r="AV38" s="72">
        <v>10799640905.418318</v>
      </c>
      <c r="AW38" s="72">
        <v>13619023351.495485</v>
      </c>
      <c r="AX38" s="72">
        <v>16885881123.097542</v>
      </c>
      <c r="BA38" s="59">
        <v>1358.9363852651413</v>
      </c>
      <c r="BB38" s="59">
        <v>11.809355350188964</v>
      </c>
      <c r="BC38" s="59">
        <v>22.257803902763001</v>
      </c>
      <c r="BD38" s="59">
        <v>32.537207225638006</v>
      </c>
      <c r="BE38" s="59">
        <v>42.649610344134928</v>
      </c>
      <c r="BF38" s="59">
        <v>44.152192380925044</v>
      </c>
      <c r="BG38" s="59">
        <v>52.597036309332665</v>
      </c>
      <c r="BH38" s="59">
        <v>62.38148641936197</v>
      </c>
    </row>
    <row r="39" spans="1:60" x14ac:dyDescent="0.25">
      <c r="A39" s="4">
        <v>1402.7730428543393</v>
      </c>
      <c r="B39" s="37">
        <f t="shared" si="2"/>
        <v>1.4027730428543392</v>
      </c>
      <c r="C39" s="81"/>
      <c r="D39" s="82"/>
      <c r="E39" s="130"/>
      <c r="F39" s="61">
        <f t="shared" si="0"/>
        <v>0.10541994654741402</v>
      </c>
      <c r="G39" s="61">
        <f t="shared" si="3"/>
        <v>6.0178906930389724</v>
      </c>
      <c r="H39" s="60">
        <f t="shared" si="1"/>
        <v>4.7345197188656804E-2</v>
      </c>
      <c r="I39" s="1">
        <v>56295000</v>
      </c>
      <c r="J39" s="1">
        <v>1045.8405948276179</v>
      </c>
      <c r="K39" s="1">
        <v>2.4146351032424489</v>
      </c>
      <c r="L39" s="1">
        <v>188.69977826021204</v>
      </c>
      <c r="M39" s="80"/>
      <c r="N39" s="80"/>
      <c r="O39" s="80"/>
      <c r="P39" s="80"/>
      <c r="Q39" s="19">
        <f t="shared" si="4"/>
        <v>11075.083837653758</v>
      </c>
      <c r="R39" s="57">
        <f t="shared" si="6"/>
        <v>9443172297.0885887</v>
      </c>
      <c r="S39" s="18">
        <f t="shared" si="5"/>
        <v>38.470360497162375</v>
      </c>
      <c r="V39" s="59">
        <v>1402.7730428543393</v>
      </c>
      <c r="W39" s="72">
        <v>4172205.5375226508</v>
      </c>
      <c r="X39" s="72">
        <v>3446190397.0846219</v>
      </c>
      <c r="Y39" s="72">
        <v>6876270305.8369646</v>
      </c>
      <c r="Z39" s="72">
        <v>10294442986.793749</v>
      </c>
      <c r="AA39" s="72">
        <v>10806143806.630358</v>
      </c>
      <c r="AB39" s="72">
        <v>13700739423.146864</v>
      </c>
      <c r="AC39" s="72">
        <v>17095190526.436569</v>
      </c>
      <c r="AF39" s="59">
        <v>1402.7730428543393</v>
      </c>
      <c r="AG39" s="59">
        <v>11.428408403408673</v>
      </c>
      <c r="AH39" s="59">
        <v>21.814603552981573</v>
      </c>
      <c r="AI39" s="59">
        <v>32.164740930476135</v>
      </c>
      <c r="AJ39" s="59">
        <v>42.478914362575708</v>
      </c>
      <c r="AK39" s="59">
        <v>44.022944276195965</v>
      </c>
      <c r="AL39" s="59">
        <v>52.757217458977294</v>
      </c>
      <c r="AM39" s="59">
        <v>62.999743612862069</v>
      </c>
      <c r="AQ39" s="59">
        <v>1402.7730428543393</v>
      </c>
      <c r="AR39" s="72">
        <v>4172205.5375226508</v>
      </c>
      <c r="AS39" s="72">
        <v>3446190397.0846219</v>
      </c>
      <c r="AT39" s="72">
        <v>6876270305.8369646</v>
      </c>
      <c r="AU39" s="72">
        <v>10294442986.793749</v>
      </c>
      <c r="AV39" s="72">
        <v>10806143806.630358</v>
      </c>
      <c r="AW39" s="72">
        <v>13700739423.146864</v>
      </c>
      <c r="AX39" s="72">
        <v>17095190526.436569</v>
      </c>
      <c r="BA39" s="59">
        <v>1402.7730428543393</v>
      </c>
      <c r="BB39" s="59">
        <v>11.428408403408673</v>
      </c>
      <c r="BC39" s="59">
        <v>21.814603552981573</v>
      </c>
      <c r="BD39" s="59">
        <v>32.164740930476135</v>
      </c>
      <c r="BE39" s="59">
        <v>42.478914362575708</v>
      </c>
      <c r="BF39" s="59">
        <v>44.022944276195965</v>
      </c>
      <c r="BG39" s="59">
        <v>52.757217458977294</v>
      </c>
      <c r="BH39" s="59">
        <v>62.999743612862069</v>
      </c>
    </row>
    <row r="40" spans="1:60" x14ac:dyDescent="0.25">
      <c r="A40" s="4">
        <v>1415</v>
      </c>
      <c r="B40" s="37">
        <f t="shared" si="2"/>
        <v>1.415</v>
      </c>
      <c r="C40" s="81"/>
      <c r="D40" s="82"/>
      <c r="E40" s="130"/>
      <c r="F40" s="61">
        <f t="shared" si="0"/>
        <v>0.10599790447817721</v>
      </c>
      <c r="G40" s="61">
        <f t="shared" si="3"/>
        <v>6.0506392970908074</v>
      </c>
      <c r="H40" s="60">
        <f t="shared" si="1"/>
        <v>4.7193413301237899E-2</v>
      </c>
      <c r="I40" s="1">
        <v>55829760.046943285</v>
      </c>
      <c r="J40" s="1">
        <v>1047.5705087321974</v>
      </c>
      <c r="K40" s="1">
        <v>2.4261507702410863</v>
      </c>
      <c r="L40" s="1">
        <v>201.88775793855893</v>
      </c>
      <c r="M40" s="80"/>
      <c r="N40" s="80"/>
      <c r="O40" s="80"/>
      <c r="P40" s="80"/>
      <c r="Q40" s="19">
        <f t="shared" si="4"/>
        <v>11154.221870291407</v>
      </c>
      <c r="R40" s="57">
        <f t="shared" si="6"/>
        <v>9444338102.4487877</v>
      </c>
      <c r="S40" s="18">
        <f t="shared" si="5"/>
        <v>38.44497342468096</v>
      </c>
      <c r="V40" s="59">
        <v>1415</v>
      </c>
      <c r="W40" s="72">
        <v>4463795.5030755503</v>
      </c>
      <c r="X40" s="72">
        <v>3433992075.4783731</v>
      </c>
      <c r="Y40" s="72">
        <v>6863520355.4536734</v>
      </c>
      <c r="Z40" s="72">
        <v>10293048635.428976</v>
      </c>
      <c r="AA40" s="72">
        <v>10807477877.425266</v>
      </c>
      <c r="AB40" s="72">
        <v>13722576915.404272</v>
      </c>
      <c r="AC40" s="72">
        <v>17152105195.379572</v>
      </c>
      <c r="AF40" s="59">
        <v>1415</v>
      </c>
      <c r="AG40" s="59">
        <v>11.333960367364357</v>
      </c>
      <c r="AH40" s="59">
        <v>21.702192944127734</v>
      </c>
      <c r="AI40" s="59">
        <v>32.070425520891121</v>
      </c>
      <c r="AJ40" s="59">
        <v>42.438658097654518</v>
      </c>
      <c r="AK40" s="59">
        <v>43.993892984169008</v>
      </c>
      <c r="AL40" s="59">
        <v>52.806890674417886</v>
      </c>
      <c r="AM40" s="59">
        <v>63.175123251181276</v>
      </c>
      <c r="AQ40" s="59">
        <v>1415</v>
      </c>
      <c r="AR40" s="72">
        <v>4463795.5030755503</v>
      </c>
      <c r="AS40" s="72">
        <v>3433992075.4783731</v>
      </c>
      <c r="AT40" s="72">
        <v>6863520355.4536734</v>
      </c>
      <c r="AU40" s="72">
        <v>10293048635.428976</v>
      </c>
      <c r="AV40" s="72">
        <v>10807477877.425266</v>
      </c>
      <c r="AW40" s="72">
        <v>13722576915.404272</v>
      </c>
      <c r="AX40" s="72">
        <v>17152105195.379572</v>
      </c>
      <c r="BA40" s="59">
        <v>1415</v>
      </c>
      <c r="BB40" s="59">
        <v>11.333960367364357</v>
      </c>
      <c r="BC40" s="59">
        <v>21.702192944127734</v>
      </c>
      <c r="BD40" s="59">
        <v>32.070425520891121</v>
      </c>
      <c r="BE40" s="59">
        <v>42.438658097654518</v>
      </c>
      <c r="BF40" s="59">
        <v>43.993892984169008</v>
      </c>
      <c r="BG40" s="59">
        <v>52.806890674417886</v>
      </c>
      <c r="BH40" s="59">
        <v>63.175123251181276</v>
      </c>
    </row>
    <row r="41" spans="1:60" x14ac:dyDescent="0.25">
      <c r="L41" s="13">
        <v>276.06472986743029</v>
      </c>
    </row>
    <row r="42" spans="1:60" x14ac:dyDescent="0.25">
      <c r="L42" s="13">
        <v>309.10921064468857</v>
      </c>
      <c r="V42" s="5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F42" s="5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Q42">
        <v>0</v>
      </c>
      <c r="AR42" t="e">
        <v>#NUM!</v>
      </c>
      <c r="AS42" t="e">
        <v>#DIV/0!</v>
      </c>
      <c r="AT42" t="e">
        <v>#DIV/0!</v>
      </c>
      <c r="AU42" t="e">
        <v>#DIV/0!</v>
      </c>
      <c r="AV42" t="e">
        <v>#DIV/0!</v>
      </c>
      <c r="AW42" t="e">
        <v>#DIV/0!</v>
      </c>
      <c r="AX42" t="e">
        <v>#NUM!</v>
      </c>
      <c r="BA42">
        <v>0</v>
      </c>
      <c r="BB42" t="e">
        <v>#NUM!</v>
      </c>
      <c r="BC42" t="e">
        <v>#DIV/0!</v>
      </c>
      <c r="BD42" t="e">
        <v>#DIV/0!</v>
      </c>
      <c r="BE42" t="e">
        <v>#DIV/0!</v>
      </c>
      <c r="BF42">
        <v>0</v>
      </c>
      <c r="BG42" t="e">
        <v>#DIV/0!</v>
      </c>
      <c r="BH42" t="e">
        <v>#NUM!</v>
      </c>
    </row>
    <row r="43" spans="1:60" x14ac:dyDescent="0.25">
      <c r="V43" s="52">
        <v>21.918328794599052</v>
      </c>
      <c r="W43">
        <v>14342729.270984102</v>
      </c>
      <c r="X43">
        <v>1872061604.2236013</v>
      </c>
      <c r="Y43">
        <v>1635898526.6248388</v>
      </c>
      <c r="Z43">
        <v>1073345145.2909544</v>
      </c>
      <c r="AA43">
        <v>995579101.81718469</v>
      </c>
      <c r="AB43">
        <v>626168834.84049034</v>
      </c>
      <c r="AC43">
        <v>342502240.91462898</v>
      </c>
      <c r="AF43" s="52">
        <v>21.918328794599052</v>
      </c>
      <c r="AG43">
        <v>58.411865172977656</v>
      </c>
      <c r="AH43">
        <v>31.205109497144214</v>
      </c>
      <c r="AI43">
        <v>16.125859633459999</v>
      </c>
      <c r="AJ43">
        <v>8.1380555028545185</v>
      </c>
      <c r="AK43">
        <v>7.3325446155821048</v>
      </c>
      <c r="AL43">
        <v>4.0345502542950573</v>
      </c>
      <c r="AM43">
        <v>1.9727064967556371</v>
      </c>
      <c r="AQ43">
        <v>21.918328794599052</v>
      </c>
      <c r="AR43">
        <v>13296748.207124604</v>
      </c>
      <c r="AS43">
        <v>1735536612.9614635</v>
      </c>
      <c r="AT43">
        <v>1516596345.7835052</v>
      </c>
      <c r="AU43">
        <v>995068641.86206234</v>
      </c>
      <c r="AV43">
        <v>922973890.60527635</v>
      </c>
      <c r="AW43">
        <v>580503834.01340735</v>
      </c>
      <c r="AX43">
        <v>317524368.74277526</v>
      </c>
      <c r="BA43">
        <v>21.918328794599052</v>
      </c>
      <c r="BB43">
        <v>54.152027054213768</v>
      </c>
      <c r="BC43">
        <v>28.929395230145751</v>
      </c>
      <c r="BD43">
        <v>14.949839121856348</v>
      </c>
      <c r="BE43">
        <v>7.5445665098046399</v>
      </c>
      <c r="BF43">
        <v>6.7977996118316755</v>
      </c>
      <c r="BG43">
        <v>3.7403201194685218</v>
      </c>
      <c r="BH43">
        <v>1.8288417133400168</v>
      </c>
    </row>
    <row r="44" spans="1:60" x14ac:dyDescent="0.25">
      <c r="V44" s="52">
        <v>43.836657589198104</v>
      </c>
      <c r="W44">
        <v>21611138.177314896</v>
      </c>
      <c r="X44">
        <v>2978046158.0258279</v>
      </c>
      <c r="Y44">
        <v>2988886622.4171271</v>
      </c>
      <c r="Z44">
        <v>2252563396.8365846</v>
      </c>
      <c r="AA44">
        <v>2133252452.6424913</v>
      </c>
      <c r="AB44">
        <v>1509469486.3069952</v>
      </c>
      <c r="AC44">
        <v>948409426.21511424</v>
      </c>
      <c r="AF44" s="52">
        <v>43.836657589198104</v>
      </c>
      <c r="AG44">
        <v>75.342840585434956</v>
      </c>
      <c r="AH44">
        <v>46.848097443006161</v>
      </c>
      <c r="AI44">
        <v>28.062058246040259</v>
      </c>
      <c r="AJ44">
        <v>16.375072520811909</v>
      </c>
      <c r="AK44">
        <v>15.076884921372178</v>
      </c>
      <c r="AL44">
        <v>9.3721795975024094</v>
      </c>
      <c r="AM44">
        <v>5.284773819160999</v>
      </c>
      <c r="AQ44">
        <v>43.836657589198104</v>
      </c>
      <c r="AR44">
        <v>20035089.374131188</v>
      </c>
      <c r="AS44">
        <v>2760864349.058949</v>
      </c>
      <c r="AT44">
        <v>2770914244.2173972</v>
      </c>
      <c r="AU44">
        <v>2088289316.6585073</v>
      </c>
      <c r="AV44">
        <v>1977679435.2803102</v>
      </c>
      <c r="AW44">
        <v>1399387474.0678768</v>
      </c>
      <c r="AX44">
        <v>879244187.0291698</v>
      </c>
      <c r="BA44">
        <v>43.836657589198104</v>
      </c>
      <c r="BB44">
        <v>69.848266780072834</v>
      </c>
      <c r="BC44">
        <v>43.431577345791311</v>
      </c>
      <c r="BD44">
        <v>26.015559216203485</v>
      </c>
      <c r="BE44">
        <v>15.180877507262718</v>
      </c>
      <c r="BF44">
        <v>13.977363635584007</v>
      </c>
      <c r="BG44">
        <v>8.6886888754185776</v>
      </c>
      <c r="BH44">
        <v>4.8993678593060821</v>
      </c>
    </row>
    <row r="45" spans="1:60" x14ac:dyDescent="0.25">
      <c r="V45" s="52">
        <v>65.75498638379716</v>
      </c>
      <c r="W45">
        <v>23038959.291541211</v>
      </c>
      <c r="X45">
        <v>3789696658.3551307</v>
      </c>
      <c r="Y45">
        <v>4125468939.771255</v>
      </c>
      <c r="Z45">
        <v>3371967754.3162384</v>
      </c>
      <c r="AA45">
        <v>3232463973.4493251</v>
      </c>
      <c r="AB45">
        <v>2450536184.7081389</v>
      </c>
      <c r="AC45">
        <v>1669775875.2799537</v>
      </c>
      <c r="AF45" s="52">
        <v>65.75498638379716</v>
      </c>
      <c r="AG45">
        <v>82.115230750417894</v>
      </c>
      <c r="AH45">
        <v>56.188698045957103</v>
      </c>
      <c r="AI45">
        <v>36.860071893854347</v>
      </c>
      <c r="AJ45">
        <v>23.490575510007545</v>
      </c>
      <c r="AK45">
        <v>21.91240716842313</v>
      </c>
      <c r="AL45">
        <v>14.657752355689739</v>
      </c>
      <c r="AM45">
        <v>9.0004187095492689</v>
      </c>
      <c r="AQ45">
        <v>65.75498638379716</v>
      </c>
      <c r="AR45">
        <v>21358782.897308227</v>
      </c>
      <c r="AS45">
        <v>3513323112.7406087</v>
      </c>
      <c r="AT45">
        <v>3824608321.8921337</v>
      </c>
      <c r="AU45">
        <v>3126058182.133564</v>
      </c>
      <c r="AV45">
        <v>2996728079.5371313</v>
      </c>
      <c r="AW45">
        <v>2271824420.9232163</v>
      </c>
      <c r="AX45">
        <v>1548003100.1383634</v>
      </c>
      <c r="BA45">
        <v>65.75498638379716</v>
      </c>
      <c r="BB45">
        <v>76.126762670416483</v>
      </c>
      <c r="BC45">
        <v>52.090990207471386</v>
      </c>
      <c r="BD45">
        <v>34.171954696280977</v>
      </c>
      <c r="BE45">
        <v>21.777463821262433</v>
      </c>
      <c r="BF45">
        <v>20.314387535708057</v>
      </c>
      <c r="BG45">
        <v>13.588797409031844</v>
      </c>
      <c r="BH45">
        <v>8.3440396230360268</v>
      </c>
    </row>
    <row r="46" spans="1:60" x14ac:dyDescent="0.25">
      <c r="V46" s="52">
        <v>87.673315178396209</v>
      </c>
      <c r="W46">
        <v>22856186.891483504</v>
      </c>
      <c r="X46">
        <v>4389941101.297616</v>
      </c>
      <c r="Y46">
        <v>5062700706.6566229</v>
      </c>
      <c r="Z46">
        <v>4383312690.0079594</v>
      </c>
      <c r="AA46">
        <v>4238410590.1227622</v>
      </c>
      <c r="AB46">
        <v>3374264291.9046788</v>
      </c>
      <c r="AC46">
        <v>2435401796.6148729</v>
      </c>
      <c r="AF46" s="52">
        <v>87.673315178396209</v>
      </c>
      <c r="AG46">
        <v>84.654877062286474</v>
      </c>
      <c r="AH46">
        <v>62.119496281990109</v>
      </c>
      <c r="AI46">
        <v>43.514910503180261</v>
      </c>
      <c r="AJ46">
        <v>29.542379095455694</v>
      </c>
      <c r="AK46">
        <v>27.816393796031054</v>
      </c>
      <c r="AL46">
        <v>19.608894169257141</v>
      </c>
      <c r="AM46">
        <v>12.795670587847717</v>
      </c>
      <c r="AQ46">
        <v>87.673315178396209</v>
      </c>
      <c r="AR46">
        <v>21189339.652799964</v>
      </c>
      <c r="AS46">
        <v>4069793158.9736147</v>
      </c>
      <c r="AT46">
        <v>4693490009.6476593</v>
      </c>
      <c r="AU46">
        <v>4063648141.9223514</v>
      </c>
      <c r="AV46">
        <v>3929313406.8482575</v>
      </c>
      <c r="AW46">
        <v>3128187238.7088332</v>
      </c>
      <c r="AX46">
        <v>2257793747.6850214</v>
      </c>
      <c r="BA46">
        <v>87.673315178396209</v>
      </c>
      <c r="BB46">
        <v>78.481198629295321</v>
      </c>
      <c r="BC46">
        <v>57.589269462545033</v>
      </c>
      <c r="BD46">
        <v>40.341471785770501</v>
      </c>
      <c r="BE46">
        <v>27.387923794000709</v>
      </c>
      <c r="BF46">
        <v>25.787810489061126</v>
      </c>
      <c r="BG46">
        <v>18.178864249793939</v>
      </c>
      <c r="BH46">
        <v>11.862512826768794</v>
      </c>
    </row>
    <row r="47" spans="1:60" x14ac:dyDescent="0.25">
      <c r="V47" s="52">
        <v>109.59164397299526</v>
      </c>
      <c r="W47">
        <v>22072486.97756758</v>
      </c>
      <c r="X47">
        <v>4813247265.8756428</v>
      </c>
      <c r="Y47">
        <v>5804908823.2772713</v>
      </c>
      <c r="Z47">
        <v>5255509916.2373667</v>
      </c>
      <c r="AA47">
        <v>5115927459.0721111</v>
      </c>
      <c r="AB47">
        <v>4230406879.6269422</v>
      </c>
      <c r="AC47">
        <v>3192720132.2772017</v>
      </c>
      <c r="AF47" s="52">
        <v>109.59164397299526</v>
      </c>
      <c r="AG47">
        <v>81.776611242168727</v>
      </c>
      <c r="AH47">
        <v>63.892024129863685</v>
      </c>
      <c r="AI47">
        <v>47.343792874759309</v>
      </c>
      <c r="AJ47">
        <v>33.879839034440444</v>
      </c>
      <c r="AK47">
        <v>32.146777687542702</v>
      </c>
      <c r="AL47">
        <v>23.653484434381873</v>
      </c>
      <c r="AM47">
        <v>16.2125430586871</v>
      </c>
      <c r="AQ47">
        <v>109.59164397299526</v>
      </c>
      <c r="AR47">
        <v>20462793.105876941</v>
      </c>
      <c r="AS47">
        <v>4462228613.8005075</v>
      </c>
      <c r="AT47">
        <v>5381570657.1680861</v>
      </c>
      <c r="AU47">
        <v>4872238103.0803623</v>
      </c>
      <c r="AV47">
        <v>4742835061.8605242</v>
      </c>
      <c r="AW47">
        <v>3921893387.8842988</v>
      </c>
      <c r="AX47">
        <v>2959882661.9833903</v>
      </c>
      <c r="BA47">
        <v>109.59164397299526</v>
      </c>
      <c r="BB47">
        <v>75.812837875899291</v>
      </c>
      <c r="BC47">
        <v>59.232531078796285</v>
      </c>
      <c r="BD47">
        <v>43.891122891057769</v>
      </c>
      <c r="BE47">
        <v>31.409063116754798</v>
      </c>
      <c r="BF47">
        <v>29.802389803620546</v>
      </c>
      <c r="BG47">
        <v>21.928492186029882</v>
      </c>
      <c r="BH47">
        <v>15.030200931467276</v>
      </c>
    </row>
    <row r="48" spans="1:60" x14ac:dyDescent="0.25">
      <c r="V48" s="52">
        <v>131.50997276759432</v>
      </c>
      <c r="W48">
        <v>21041384.74280297</v>
      </c>
      <c r="X48">
        <v>5036823487.6430922</v>
      </c>
      <c r="Y48">
        <v>6300622307.1650305</v>
      </c>
      <c r="Z48">
        <v>5916300865.2077551</v>
      </c>
      <c r="AA48">
        <v>5790769311.5222664</v>
      </c>
      <c r="AB48">
        <v>4939230948.9072123</v>
      </c>
      <c r="AC48">
        <v>3866140445.9572983</v>
      </c>
      <c r="AF48" s="52">
        <v>131.50997276759432</v>
      </c>
      <c r="AG48">
        <v>75.596805216621817</v>
      </c>
      <c r="AH48">
        <v>62.532010605694644</v>
      </c>
      <c r="AI48">
        <v>48.673868312988716</v>
      </c>
      <c r="AJ48">
        <v>36.44012867877349</v>
      </c>
      <c r="AK48">
        <v>34.802895614204317</v>
      </c>
      <c r="AL48">
        <v>26.552202525668669</v>
      </c>
      <c r="AM48">
        <v>18.965401731894712</v>
      </c>
      <c r="AQ48">
        <v>131.50997276759432</v>
      </c>
      <c r="AR48">
        <v>19506886.699750669</v>
      </c>
      <c r="AS48">
        <v>4669499954.5456896</v>
      </c>
      <c r="AT48">
        <v>5841132938.0699987</v>
      </c>
      <c r="AU48">
        <v>5484839142.9522753</v>
      </c>
      <c r="AV48">
        <v>5368462306.3078117</v>
      </c>
      <c r="AW48">
        <v>4579024607.075367</v>
      </c>
      <c r="AX48">
        <v>3584192037.0952816</v>
      </c>
      <c r="BA48">
        <v>131.50997276759432</v>
      </c>
      <c r="BB48">
        <v>70.08371037596072</v>
      </c>
      <c r="BC48">
        <v>57.971700099734029</v>
      </c>
      <c r="BD48">
        <v>45.124199097438947</v>
      </c>
      <c r="BE48">
        <v>33.782636939059074</v>
      </c>
      <c r="BF48">
        <v>32.264803380003016</v>
      </c>
      <c r="BG48">
        <v>24.615813675200879</v>
      </c>
      <c r="BH48">
        <v>17.582300182304571</v>
      </c>
    </row>
    <row r="49" spans="22:60" x14ac:dyDescent="0.25">
      <c r="V49" s="52">
        <v>153.42830156219335</v>
      </c>
      <c r="W49">
        <v>19917313.264151827</v>
      </c>
      <c r="X49">
        <v>5278232050.3882637</v>
      </c>
      <c r="Y49">
        <v>6809943041.2244015</v>
      </c>
      <c r="Z49">
        <v>6594967198.7356586</v>
      </c>
      <c r="AA49">
        <v>6484974830.1778994</v>
      </c>
      <c r="AB49">
        <v>5678290181.0891581</v>
      </c>
      <c r="AC49">
        <v>4583836695.8622751</v>
      </c>
      <c r="AF49" s="52">
        <v>153.42830156219335</v>
      </c>
      <c r="AG49">
        <v>70.094238207573198</v>
      </c>
      <c r="AH49">
        <v>61.191137813511581</v>
      </c>
      <c r="AI49">
        <v>49.803812665959043</v>
      </c>
      <c r="AJ49">
        <v>38.808101819363507</v>
      </c>
      <c r="AK49">
        <v>37.277949601096189</v>
      </c>
      <c r="AL49">
        <v>29.354600481523082</v>
      </c>
      <c r="AM49">
        <v>21.729907959049683</v>
      </c>
      <c r="AQ49">
        <v>153.42830156219335</v>
      </c>
      <c r="AR49">
        <v>18464791.075128384</v>
      </c>
      <c r="AS49">
        <v>4893303166.139472</v>
      </c>
      <c r="AT49">
        <v>6313310124.8175688</v>
      </c>
      <c r="AU49">
        <v>6114011958.1868896</v>
      </c>
      <c r="AV49">
        <v>6012041070.9320812</v>
      </c>
      <c r="AW49">
        <v>5264186010.7947245</v>
      </c>
      <c r="AX49">
        <v>4249548409.9224505</v>
      </c>
      <c r="BA49">
        <v>153.42830156219335</v>
      </c>
      <c r="BB49">
        <v>64.982432465056533</v>
      </c>
      <c r="BC49">
        <v>56.72861396469056</v>
      </c>
      <c r="BD49">
        <v>46.171739301652657</v>
      </c>
      <c r="BE49">
        <v>35.977919441905826</v>
      </c>
      <c r="BF49">
        <v>34.55935757822801</v>
      </c>
      <c r="BG49">
        <v>27.213839426864531</v>
      </c>
      <c r="BH49">
        <v>20.145197558738531</v>
      </c>
    </row>
    <row r="50" spans="22:60" x14ac:dyDescent="0.25">
      <c r="V50" s="52">
        <v>175.34663035679242</v>
      </c>
      <c r="W50">
        <v>18758408.996367116</v>
      </c>
      <c r="X50">
        <v>5370812988.900198</v>
      </c>
      <c r="Y50">
        <v>7117370580.5874596</v>
      </c>
      <c r="Z50">
        <v>7079390392.2323256</v>
      </c>
      <c r="AA50">
        <v>6989274662.9223375</v>
      </c>
      <c r="AB50">
        <v>6260421348.8330154</v>
      </c>
      <c r="AC50">
        <v>5190582878.5667038</v>
      </c>
      <c r="AF50" s="52">
        <v>175.34663035679242</v>
      </c>
      <c r="AG50">
        <v>65.099600460898287</v>
      </c>
      <c r="AH50">
        <v>59.384387577063748</v>
      </c>
      <c r="AI50">
        <v>50.139785859849539</v>
      </c>
      <c r="AJ50">
        <v>40.389686026449262</v>
      </c>
      <c r="AK50">
        <v>38.9835723815671</v>
      </c>
      <c r="AL50">
        <v>31.522047504119183</v>
      </c>
      <c r="AM50">
        <v>24.047644392787699</v>
      </c>
      <c r="AQ50">
        <v>175.34663035679242</v>
      </c>
      <c r="AR50">
        <v>17390402.933669861</v>
      </c>
      <c r="AS50">
        <v>4979132397.4464369</v>
      </c>
      <c r="AT50">
        <v>6598317706.4022141</v>
      </c>
      <c r="AU50">
        <v>6563107322.6686897</v>
      </c>
      <c r="AV50">
        <v>6479563518.7317066</v>
      </c>
      <c r="AW50">
        <v>5803863739.8214254</v>
      </c>
      <c r="AX50">
        <v>4812046039.5316334</v>
      </c>
      <c r="BA50">
        <v>175.34663035679242</v>
      </c>
      <c r="BB50">
        <v>60.352041745928098</v>
      </c>
      <c r="BC50">
        <v>55.053625717104303</v>
      </c>
      <c r="BD50">
        <v>46.483210771210615</v>
      </c>
      <c r="BE50">
        <v>37.444162482031295</v>
      </c>
      <c r="BF50">
        <v>36.140593354192802</v>
      </c>
      <c r="BG50">
        <v>29.223219703604912</v>
      </c>
      <c r="BH50">
        <v>22.293906998038903</v>
      </c>
    </row>
    <row r="51" spans="22:60" x14ac:dyDescent="0.25">
      <c r="V51" s="52">
        <v>219.18328794599051</v>
      </c>
      <c r="W51">
        <v>16529734.447820453</v>
      </c>
      <c r="X51">
        <v>5455376608.2069569</v>
      </c>
      <c r="Y51">
        <v>7560196195.8636332</v>
      </c>
      <c r="Z51">
        <v>7863338429.3886127</v>
      </c>
      <c r="AA51">
        <v>7815414230.447175</v>
      </c>
      <c r="AB51">
        <v>7271173105.1971703</v>
      </c>
      <c r="AC51">
        <v>6303819094.8129845</v>
      </c>
      <c r="AF51" s="52">
        <v>219.18328794599051</v>
      </c>
      <c r="AG51">
        <v>56.549457877607374</v>
      </c>
      <c r="AH51">
        <v>55.68320339619828</v>
      </c>
      <c r="AI51">
        <v>50.040232529520686</v>
      </c>
      <c r="AJ51">
        <v>42.628625180957016</v>
      </c>
      <c r="AK51">
        <v>41.476983527813822</v>
      </c>
      <c r="AL51">
        <v>35.061680259993189</v>
      </c>
      <c r="AM51">
        <v>28.13019694183809</v>
      </c>
      <c r="AQ51">
        <v>219.18328794599051</v>
      </c>
      <c r="AR51">
        <v>15324260.308527863</v>
      </c>
      <c r="AS51">
        <v>5057528993.5308285</v>
      </c>
      <c r="AT51">
        <v>7008849104.9069805</v>
      </c>
      <c r="AU51">
        <v>7289883897.7954912</v>
      </c>
      <c r="AV51">
        <v>7245454696.4689608</v>
      </c>
      <c r="AW51">
        <v>6740903779.4373283</v>
      </c>
      <c r="AX51">
        <v>5844096591.6134319</v>
      </c>
      <c r="BA51">
        <v>219.18328794599051</v>
      </c>
      <c r="BB51">
        <v>52.425440684369292</v>
      </c>
      <c r="BC51">
        <v>51.622360077814726</v>
      </c>
      <c r="BD51">
        <v>46.390917628005205</v>
      </c>
      <c r="BE51">
        <v>39.519821139884456</v>
      </c>
      <c r="BF51">
        <v>38.452165967890032</v>
      </c>
      <c r="BG51">
        <v>32.504715478315141</v>
      </c>
      <c r="BH51">
        <v>26.078728719306262</v>
      </c>
    </row>
    <row r="52" spans="22:60" x14ac:dyDescent="0.25">
      <c r="V52" s="52">
        <v>263.01994553518864</v>
      </c>
      <c r="W52">
        <v>14515063.463796111</v>
      </c>
      <c r="X52">
        <v>5424657262.8039703</v>
      </c>
      <c r="Y52">
        <v>7797498660.9421577</v>
      </c>
      <c r="Z52">
        <v>8411593673.350091</v>
      </c>
      <c r="AA52">
        <v>8406205037.2290745</v>
      </c>
      <c r="AB52">
        <v>8067119078.4604397</v>
      </c>
      <c r="AC52">
        <v>7253670520.5327339</v>
      </c>
      <c r="AF52" s="52">
        <v>263.01994553518864</v>
      </c>
      <c r="AG52">
        <v>49.946377466749027</v>
      </c>
      <c r="AH52">
        <v>52.299873540839783</v>
      </c>
      <c r="AI52">
        <v>49.400033576291563</v>
      </c>
      <c r="AJ52">
        <v>44.009712282555405</v>
      </c>
      <c r="AK52">
        <v>43.097884702112871</v>
      </c>
      <c r="AL52">
        <v>37.754882163871677</v>
      </c>
      <c r="AM52">
        <v>31.545113763775127</v>
      </c>
      <c r="AQ52">
        <v>263.01994553518864</v>
      </c>
      <c r="AR52">
        <v>13456514.477965059</v>
      </c>
      <c r="AS52">
        <v>5029049936.7771349</v>
      </c>
      <c r="AT52">
        <v>7228845666.7512083</v>
      </c>
      <c r="AU52">
        <v>7798156193.427495</v>
      </c>
      <c r="AV52">
        <v>7793160537.6964808</v>
      </c>
      <c r="AW52">
        <v>7478803309.784544</v>
      </c>
      <c r="AX52">
        <v>6724677616.5599661</v>
      </c>
      <c r="BA52">
        <v>263.01994553518864</v>
      </c>
      <c r="BB52">
        <v>46.303907191284253</v>
      </c>
      <c r="BC52">
        <v>48.485768405589518</v>
      </c>
      <c r="BD52">
        <v>45.797406858700384</v>
      </c>
      <c r="BE52">
        <v>40.800188850597102</v>
      </c>
      <c r="BF52">
        <v>39.954858682510888</v>
      </c>
      <c r="BG52">
        <v>35.001508585835317</v>
      </c>
      <c r="BH52">
        <v>29.244603795916102</v>
      </c>
    </row>
    <row r="53" spans="22:60" x14ac:dyDescent="0.25">
      <c r="V53" s="52">
        <v>306.85660312438671</v>
      </c>
      <c r="W53">
        <v>12767519.715650445</v>
      </c>
      <c r="X53">
        <v>5354453482.1105442</v>
      </c>
      <c r="Y53">
        <v>7938188091.8482561</v>
      </c>
      <c r="Z53">
        <v>8831714567.4441624</v>
      </c>
      <c r="AA53">
        <v>8866989585.8061066</v>
      </c>
      <c r="AB53">
        <v>8735348167.1315613</v>
      </c>
      <c r="AC53">
        <v>8100509367.8349133</v>
      </c>
      <c r="AF53" s="52">
        <v>306.85660312438671</v>
      </c>
      <c r="AG53">
        <v>44.61312021182497</v>
      </c>
      <c r="AH53">
        <v>49.258707016164777</v>
      </c>
      <c r="AI53">
        <v>48.535150540650811</v>
      </c>
      <c r="AJ53">
        <v>44.904317474209051</v>
      </c>
      <c r="AK53">
        <v>44.213837953047232</v>
      </c>
      <c r="AL53">
        <v>39.914983539051967</v>
      </c>
      <c r="AM53">
        <v>34.510157880320023</v>
      </c>
      <c r="AQ53">
        <v>306.85660312438671</v>
      </c>
      <c r="AR53">
        <v>11836414.930591162</v>
      </c>
      <c r="AS53">
        <v>4963965950.4986553</v>
      </c>
      <c r="AT53">
        <v>7359274952.7551346</v>
      </c>
      <c r="AU53">
        <v>8187638671.9556293</v>
      </c>
      <c r="AV53">
        <v>8220341167.2965527</v>
      </c>
      <c r="AW53">
        <v>8098300043.5555353</v>
      </c>
      <c r="AX53">
        <v>7509758524.9313269</v>
      </c>
      <c r="BA53">
        <v>306.85660312438671</v>
      </c>
      <c r="BB53">
        <v>41.359591677638633</v>
      </c>
      <c r="BC53">
        <v>45.66638690779142</v>
      </c>
      <c r="BD53">
        <v>44.995597681642721</v>
      </c>
      <c r="BE53">
        <v>41.629552617664068</v>
      </c>
      <c r="BF53">
        <v>40.989428122416264</v>
      </c>
      <c r="BG53">
        <v>37.004078915719617</v>
      </c>
      <c r="BH53">
        <v>31.993414311392598</v>
      </c>
    </row>
    <row r="54" spans="22:60" x14ac:dyDescent="0.25">
      <c r="V54" s="52">
        <v>350.69326071358483</v>
      </c>
      <c r="W54">
        <v>11278948.258734187</v>
      </c>
      <c r="X54">
        <v>5270157834.3411951</v>
      </c>
      <c r="Y54">
        <v>8025245015.6430426</v>
      </c>
      <c r="Z54">
        <v>9170443908.7091942</v>
      </c>
      <c r="AA54">
        <v>9244049161.7454109</v>
      </c>
      <c r="AB54">
        <v>9315988845.7865295</v>
      </c>
      <c r="AC54">
        <v>8872836302.6795177</v>
      </c>
      <c r="AF54" s="52">
        <v>350.69326071358483</v>
      </c>
      <c r="AG54">
        <v>39.957101973399212</v>
      </c>
      <c r="AH54">
        <v>46.354475607052343</v>
      </c>
      <c r="AI54">
        <v>47.44359160573665</v>
      </c>
      <c r="AJ54">
        <v>45.388754866800717</v>
      </c>
      <c r="AK54">
        <v>44.905585007162685</v>
      </c>
      <c r="AL54">
        <v>41.624754692716394</v>
      </c>
      <c r="AM54">
        <v>37.08151633115952</v>
      </c>
      <c r="AQ54">
        <v>350.69326071358483</v>
      </c>
      <c r="AR54">
        <v>10456401.442435147</v>
      </c>
      <c r="AS54">
        <v>4885817783.4260864</v>
      </c>
      <c r="AT54">
        <v>7439983022.5733299</v>
      </c>
      <c r="AU54">
        <v>8501665289.6286039</v>
      </c>
      <c r="AV54">
        <v>8569902686.9783716</v>
      </c>
      <c r="AW54">
        <v>8636595981.3104362</v>
      </c>
      <c r="AX54">
        <v>8225761497.0423956</v>
      </c>
      <c r="BA54">
        <v>350.69326071358483</v>
      </c>
      <c r="BB54">
        <v>37.043125753027397</v>
      </c>
      <c r="BC54">
        <v>42.973954173924376</v>
      </c>
      <c r="BD54">
        <v>43.983643538427202</v>
      </c>
      <c r="BE54">
        <v>42.078661145734714</v>
      </c>
      <c r="BF54">
        <v>41.630727712460207</v>
      </c>
      <c r="BG54">
        <v>38.589160533907403</v>
      </c>
      <c r="BH54">
        <v>34.377249718524212</v>
      </c>
    </row>
    <row r="55" spans="22:60" x14ac:dyDescent="0.25">
      <c r="V55" s="52">
        <v>394.52991830278296</v>
      </c>
      <c r="W55">
        <v>10053916.511124695</v>
      </c>
      <c r="X55">
        <v>5164282565.6259098</v>
      </c>
      <c r="Y55">
        <v>8051921115.3524513</v>
      </c>
      <c r="Z55">
        <v>9420418426.400465</v>
      </c>
      <c r="AA55">
        <v>9529660524.9932156</v>
      </c>
      <c r="AB55">
        <v>9798133668.4937115</v>
      </c>
      <c r="AC55">
        <v>9554540614.9139996</v>
      </c>
      <c r="AF55" s="52">
        <v>394.52991830278296</v>
      </c>
      <c r="AG55">
        <v>36.655561767970042</v>
      </c>
      <c r="AH55">
        <v>44.186653667262902</v>
      </c>
      <c r="AI55">
        <v>46.635249159302411</v>
      </c>
      <c r="AJ55">
        <v>45.871974265207335</v>
      </c>
      <c r="AK55">
        <v>45.566532858438997</v>
      </c>
      <c r="AL55">
        <v>43.190628945536851</v>
      </c>
      <c r="AM55">
        <v>39.471395889320497</v>
      </c>
      <c r="AQ55">
        <v>394.52991830278296</v>
      </c>
      <c r="AR55">
        <v>9320708.3406591583</v>
      </c>
      <c r="AS55">
        <v>4787663745.7341909</v>
      </c>
      <c r="AT55">
        <v>7464713697.9059401</v>
      </c>
      <c r="AU55">
        <v>8733409761.4888191</v>
      </c>
      <c r="AV55">
        <v>8834685094.1791096</v>
      </c>
      <c r="AW55">
        <v>9083579131.1545696</v>
      </c>
      <c r="AX55">
        <v>8857750738.4366894</v>
      </c>
      <c r="BA55">
        <v>394.52991830278296</v>
      </c>
      <c r="BB55">
        <v>33.982359006484877</v>
      </c>
      <c r="BC55">
        <v>40.964226321808056</v>
      </c>
      <c r="BD55">
        <v>43.234251580153881</v>
      </c>
      <c r="BE55">
        <v>42.52664050503347</v>
      </c>
      <c r="BF55">
        <v>42.243474212126806</v>
      </c>
      <c r="BG55">
        <v>40.040839309291862</v>
      </c>
      <c r="BH55">
        <v>36.592841056116285</v>
      </c>
    </row>
    <row r="56" spans="22:60" x14ac:dyDescent="0.25">
      <c r="V56" s="52">
        <v>438.36657589198103</v>
      </c>
      <c r="W56">
        <v>9086667.453916179</v>
      </c>
      <c r="X56">
        <v>5062997010.2850084</v>
      </c>
      <c r="Y56">
        <v>8062467741.0710964</v>
      </c>
      <c r="Z56">
        <v>9633777499.1625919</v>
      </c>
      <c r="AA56">
        <v>9776360031.2671795</v>
      </c>
      <c r="AB56">
        <v>10233507177.429762</v>
      </c>
      <c r="AC56">
        <v>10191647194.191986</v>
      </c>
      <c r="AF56" s="52">
        <v>438.36657589198103</v>
      </c>
      <c r="AG56">
        <v>33.607986193727726</v>
      </c>
      <c r="AH56">
        <v>42.063013488788187</v>
      </c>
      <c r="AI56">
        <v>45.693766503352464</v>
      </c>
      <c r="AJ56">
        <v>46.111815585980928</v>
      </c>
      <c r="AK56">
        <v>45.973791477560908</v>
      </c>
      <c r="AL56">
        <v>44.472964953573332</v>
      </c>
      <c r="AM56">
        <v>41.595937860259482</v>
      </c>
      <c r="AQ56">
        <v>438.36657589198103</v>
      </c>
      <c r="AR56">
        <v>8423998.4520259574</v>
      </c>
      <c r="AS56">
        <v>4693764704.5585833</v>
      </c>
      <c r="AT56">
        <v>7474491183.3458462</v>
      </c>
      <c r="AU56">
        <v>8931209065.5559254</v>
      </c>
      <c r="AV56">
        <v>9063393393.3996105</v>
      </c>
      <c r="AW56">
        <v>9487201887.6745892</v>
      </c>
      <c r="AX56">
        <v>9448394653.2528114</v>
      </c>
      <c r="BA56">
        <v>438.36657589198103</v>
      </c>
      <c r="BB56">
        <v>31.157035855830244</v>
      </c>
      <c r="BC56">
        <v>38.995458160448635</v>
      </c>
      <c r="BD56">
        <v>42.361429010542452</v>
      </c>
      <c r="BE56">
        <v>42.748990769877572</v>
      </c>
      <c r="BF56">
        <v>42.621032430742865</v>
      </c>
      <c r="BG56">
        <v>41.229657608350543</v>
      </c>
      <c r="BH56">
        <v>38.562445244364724</v>
      </c>
    </row>
    <row r="57" spans="22:60" x14ac:dyDescent="0.25">
      <c r="V57" s="52">
        <v>482.20323348117915</v>
      </c>
      <c r="W57">
        <v>8310801.7001768406</v>
      </c>
      <c r="X57">
        <v>4951292825.1435919</v>
      </c>
      <c r="Y57">
        <v>8036593384.2574062</v>
      </c>
      <c r="Z57">
        <v>9787775541.3492889</v>
      </c>
      <c r="AA57">
        <v>9961088961.975668</v>
      </c>
      <c r="AB57">
        <v>10597241939.125807</v>
      </c>
      <c r="AC57">
        <v>10757038530.106295</v>
      </c>
      <c r="AF57" s="52">
        <v>482.20323348117915</v>
      </c>
      <c r="AG57">
        <v>31.195322197452569</v>
      </c>
      <c r="AH57">
        <v>40.282766513351781</v>
      </c>
      <c r="AI57">
        <v>44.854312531849324</v>
      </c>
      <c r="AJ57">
        <v>46.286084944603864</v>
      </c>
      <c r="AK57">
        <v>46.296930379002774</v>
      </c>
      <c r="AL57">
        <v>45.596520640017133</v>
      </c>
      <c r="AM57">
        <v>43.532198056220984</v>
      </c>
      <c r="AQ57">
        <v>482.20323348117915</v>
      </c>
      <c r="AR57">
        <v>7704714.7386483643</v>
      </c>
      <c r="AS57">
        <v>4590206839.4239273</v>
      </c>
      <c r="AT57">
        <v>7450503781.7103043</v>
      </c>
      <c r="AU57">
        <v>9073976397.5370979</v>
      </c>
      <c r="AV57">
        <v>9234650483.4411335</v>
      </c>
      <c r="AW57">
        <v>9824410340.0599518</v>
      </c>
      <c r="AX57">
        <v>9972553346.4905968</v>
      </c>
      <c r="BA57">
        <v>482.20323348117915</v>
      </c>
      <c r="BB57">
        <v>28.920321694895332</v>
      </c>
      <c r="BC57">
        <v>37.345040354211335</v>
      </c>
      <c r="BD57">
        <v>41.583194416577882</v>
      </c>
      <c r="BE57">
        <v>42.910551079498291</v>
      </c>
      <c r="BF57">
        <v>42.92060558221354</v>
      </c>
      <c r="BG57">
        <v>42.271275056261914</v>
      </c>
      <c r="BH57">
        <v>40.357498598767997</v>
      </c>
    </row>
    <row r="58" spans="22:60" x14ac:dyDescent="0.25">
      <c r="V58" s="52">
        <v>526.03989107037728</v>
      </c>
      <c r="W58">
        <v>7686679.7365415851</v>
      </c>
      <c r="X58">
        <v>4867432520.816946</v>
      </c>
      <c r="Y58">
        <v>8039400553.3550053</v>
      </c>
      <c r="Z58">
        <v>9963171356.0481129</v>
      </c>
      <c r="AA58">
        <v>10166102298.150881</v>
      </c>
      <c r="AB58">
        <v>10976560314.647211</v>
      </c>
      <c r="AC58">
        <v>11337704143.62982</v>
      </c>
      <c r="AF58" s="52">
        <v>526.03989107037728</v>
      </c>
      <c r="AG58">
        <v>28.782658201177401</v>
      </c>
      <c r="AH58">
        <v>38.481406689638128</v>
      </c>
      <c r="AI58">
        <v>43.944595074293225</v>
      </c>
      <c r="AJ58">
        <v>46.350646271109348</v>
      </c>
      <c r="AK58">
        <v>46.506461738778086</v>
      </c>
      <c r="AL58">
        <v>46.596459570882132</v>
      </c>
      <c r="AM58">
        <v>45.359645393988785</v>
      </c>
      <c r="AQ58">
        <v>526.03989107037728</v>
      </c>
      <c r="AR58">
        <v>7126108.502401337</v>
      </c>
      <c r="AS58">
        <v>4512462267.2343035</v>
      </c>
      <c r="AT58">
        <v>7453106230.6557159</v>
      </c>
      <c r="AU58">
        <v>9236581013.4766769</v>
      </c>
      <c r="AV58">
        <v>9424712685.6008892</v>
      </c>
      <c r="AW58">
        <v>10176065930.453568</v>
      </c>
      <c r="AX58">
        <v>10510872400.673517</v>
      </c>
      <c r="BA58">
        <v>526.03989107037728</v>
      </c>
      <c r="BB58">
        <v>26.683607533960412</v>
      </c>
      <c r="BC58">
        <v>35.675049409405098</v>
      </c>
      <c r="BD58">
        <v>40.73982048514489</v>
      </c>
      <c r="BE58">
        <v>42.970404102325546</v>
      </c>
      <c r="BF58">
        <v>43.114856319279681</v>
      </c>
      <c r="BG58">
        <v>43.198290823972982</v>
      </c>
      <c r="BH58">
        <v>42.05167455740068</v>
      </c>
    </row>
    <row r="59" spans="22:60" x14ac:dyDescent="0.25">
      <c r="V59" s="52">
        <v>569.87654865957541</v>
      </c>
      <c r="W59">
        <v>7215804.6053446615</v>
      </c>
      <c r="X59">
        <v>4762076451.6725245</v>
      </c>
      <c r="Y59">
        <v>7992444025.2006035</v>
      </c>
      <c r="Z59">
        <v>10064873541.97941</v>
      </c>
      <c r="AA59">
        <v>10294571799.77454</v>
      </c>
      <c r="AB59">
        <v>11267578577.896444</v>
      </c>
      <c r="AC59">
        <v>11826128088.652626</v>
      </c>
      <c r="AF59" s="52">
        <v>569.87654865957541</v>
      </c>
      <c r="AG59">
        <v>26.962578344338251</v>
      </c>
      <c r="AH59">
        <v>37.019268439865492</v>
      </c>
      <c r="AI59">
        <v>43.159255195563276</v>
      </c>
      <c r="AJ59">
        <v>46.379767306781801</v>
      </c>
      <c r="AK59">
        <v>46.661624291555668</v>
      </c>
      <c r="AL59">
        <v>47.458973729582013</v>
      </c>
      <c r="AM59">
        <v>47.00058810159728</v>
      </c>
      <c r="AQ59">
        <v>569.87654865957541</v>
      </c>
      <c r="AR59">
        <v>6689573.172323769</v>
      </c>
      <c r="AS59">
        <v>4414789565.1259375</v>
      </c>
      <c r="AT59">
        <v>7409574130.1918974</v>
      </c>
      <c r="AU59">
        <v>9330866301.3666477</v>
      </c>
      <c r="AV59">
        <v>9543813212.642168</v>
      </c>
      <c r="AW59">
        <v>10445860925.324459</v>
      </c>
      <c r="AX59">
        <v>10963676751.407326</v>
      </c>
      <c r="BA59">
        <v>569.87654865957541</v>
      </c>
      <c r="BB59">
        <v>24.996261763430571</v>
      </c>
      <c r="BC59">
        <v>34.319541417591864</v>
      </c>
      <c r="BD59">
        <v>40.011753572133316</v>
      </c>
      <c r="BE59">
        <v>42.997401410268225</v>
      </c>
      <c r="BF59">
        <v>43.258703236869628</v>
      </c>
      <c r="BG59">
        <v>43.99790388063952</v>
      </c>
      <c r="BH59">
        <v>43.572947224070091</v>
      </c>
    </row>
    <row r="60" spans="22:60" x14ac:dyDescent="0.25">
      <c r="V60" s="52">
        <v>613.71320624877342</v>
      </c>
      <c r="W60">
        <v>6837625.0972800646</v>
      </c>
      <c r="X60">
        <v>4677124909.4157467</v>
      </c>
      <c r="Y60">
        <v>7967184850.9512787</v>
      </c>
      <c r="Z60">
        <v>10182923175.454817</v>
      </c>
      <c r="AA60">
        <v>10438501422.949286</v>
      </c>
      <c r="AB60">
        <v>11569980737.204082</v>
      </c>
      <c r="AC60">
        <v>12324863873.810553</v>
      </c>
      <c r="AF60" s="52">
        <v>613.71320624877342</v>
      </c>
      <c r="AG60">
        <v>25.142498487499076</v>
      </c>
      <c r="AH60">
        <v>35.550051679464026</v>
      </c>
      <c r="AI60">
        <v>42.333285846306218</v>
      </c>
      <c r="AJ60">
        <v>46.33599337918271</v>
      </c>
      <c r="AK60">
        <v>46.740170551779464</v>
      </c>
      <c r="AL60">
        <v>48.231744588340042</v>
      </c>
      <c r="AM60">
        <v>48.555768367196997</v>
      </c>
      <c r="AQ60">
        <v>613.71320624877342</v>
      </c>
      <c r="AR60">
        <v>6338973.3944975119</v>
      </c>
      <c r="AS60">
        <v>4336033336.3877659</v>
      </c>
      <c r="AT60">
        <v>7386157047.3224182</v>
      </c>
      <c r="AU60">
        <v>9440306856.4108925</v>
      </c>
      <c r="AV60">
        <v>9677246391.4146767</v>
      </c>
      <c r="AW60">
        <v>10726209615.844542</v>
      </c>
      <c r="AX60">
        <v>11426040924.350578</v>
      </c>
      <c r="BA60">
        <v>613.71320624877342</v>
      </c>
      <c r="BB60">
        <v>23.308915992900708</v>
      </c>
      <c r="BC60">
        <v>32.957471134060306</v>
      </c>
      <c r="BD60">
        <v>39.246020199051245</v>
      </c>
      <c r="BE60">
        <v>42.95681981088606</v>
      </c>
      <c r="BF60">
        <v>43.331521305528284</v>
      </c>
      <c r="BG60">
        <v>44.714318402350969</v>
      </c>
      <c r="BH60">
        <v>45.014711899235699</v>
      </c>
    </row>
    <row r="61" spans="22:60" x14ac:dyDescent="0.25">
      <c r="V61" s="52">
        <v>657.54986383797154</v>
      </c>
      <c r="W61">
        <v>6533975.2793630017</v>
      </c>
      <c r="X61">
        <v>4580671266.1766233</v>
      </c>
      <c r="Y61">
        <v>7911350035.6719828</v>
      </c>
      <c r="Z61">
        <v>10252075306.874529</v>
      </c>
      <c r="AA61">
        <v>10531166137.149773</v>
      </c>
      <c r="AB61">
        <v>11810413023.547684</v>
      </c>
      <c r="AC61">
        <v>12755794575.031826</v>
      </c>
      <c r="AF61" s="52">
        <v>657.54986383797154</v>
      </c>
      <c r="AG61">
        <v>23.703365577440216</v>
      </c>
      <c r="AH61">
        <v>34.313178808898449</v>
      </c>
      <c r="AI61">
        <v>41.601207829844995</v>
      </c>
      <c r="AJ61">
        <v>46.274398847950373</v>
      </c>
      <c r="AK61">
        <v>46.786982407382268</v>
      </c>
      <c r="AL61">
        <v>48.908894615941179</v>
      </c>
      <c r="AM61">
        <v>49.972531018337882</v>
      </c>
      <c r="AQ61">
        <v>657.54986383797154</v>
      </c>
      <c r="AR61">
        <v>6057468.0341369445</v>
      </c>
      <c r="AS61">
        <v>4246613827.4798594</v>
      </c>
      <c r="AT61">
        <v>7334394132.0548134</v>
      </c>
      <c r="AU61">
        <v>9504415887.6908779</v>
      </c>
      <c r="AV61">
        <v>9763153288.8488808</v>
      </c>
      <c r="AW61">
        <v>10949107748.548037</v>
      </c>
      <c r="AX61">
        <v>11825544876.534273</v>
      </c>
      <c r="BA61">
        <v>657.54986383797154</v>
      </c>
      <c r="BB61">
        <v>21.974735616202697</v>
      </c>
      <c r="BC61">
        <v>31.810800454205417</v>
      </c>
      <c r="BD61">
        <v>38.567330887627868</v>
      </c>
      <c r="BE61">
        <v>42.899717222023199</v>
      </c>
      <c r="BF61">
        <v>43.374919284064909</v>
      </c>
      <c r="BG61">
        <v>45.342085492236365</v>
      </c>
      <c r="BH61">
        <v>46.328153426685382</v>
      </c>
    </row>
    <row r="62" spans="22:60" x14ac:dyDescent="0.25">
      <c r="V62" s="52">
        <v>701.38652142716967</v>
      </c>
      <c r="W62">
        <v>6270530.4710147185</v>
      </c>
      <c r="X62">
        <v>4499611026.7512207</v>
      </c>
      <c r="Y62">
        <v>7872360262.5705309</v>
      </c>
      <c r="Z62">
        <v>10334103725.478519</v>
      </c>
      <c r="AA62">
        <v>10636002788.761395</v>
      </c>
      <c r="AB62">
        <v>12059583836.967941</v>
      </c>
      <c r="AC62">
        <v>13194130458.239815</v>
      </c>
      <c r="AF62" s="52">
        <v>701.38652142716967</v>
      </c>
      <c r="AG62">
        <v>22.264232667381339</v>
      </c>
      <c r="AH62">
        <v>33.074981907156854</v>
      </c>
      <c r="AI62">
        <v>40.843758946476143</v>
      </c>
      <c r="AJ62">
        <v>46.161068735780297</v>
      </c>
      <c r="AK62">
        <v>46.778724095734184</v>
      </c>
      <c r="AL62">
        <v>49.517454063686245</v>
      </c>
      <c r="AM62">
        <v>51.319242863320873</v>
      </c>
      <c r="AQ62">
        <v>701.38652142716967</v>
      </c>
      <c r="AR62">
        <v>5813235.6278146738</v>
      </c>
      <c r="AS62">
        <v>4171465118.131402</v>
      </c>
      <c r="AT62">
        <v>7298247790.1844587</v>
      </c>
      <c r="AU62">
        <v>9580462169.2178173</v>
      </c>
      <c r="AV62">
        <v>9860344453.3072319</v>
      </c>
      <c r="AW62">
        <v>11180107128.374317</v>
      </c>
      <c r="AX62">
        <v>12231913968.430569</v>
      </c>
      <c r="BA62">
        <v>701.38652142716967</v>
      </c>
      <c r="BB62">
        <v>20.640555239504668</v>
      </c>
      <c r="BC62">
        <v>30.662902301612725</v>
      </c>
      <c r="BD62">
        <v>37.865120946156097</v>
      </c>
      <c r="BE62">
        <v>42.794652004843158</v>
      </c>
      <c r="BF62">
        <v>43.367263231403946</v>
      </c>
      <c r="BG62">
        <v>45.906264149788186</v>
      </c>
      <c r="BH62">
        <v>47.576652786323827</v>
      </c>
    </row>
    <row r="63" spans="22:60" x14ac:dyDescent="0.25">
      <c r="V63" s="52">
        <v>745.22317901636779</v>
      </c>
      <c r="W63">
        <v>6034363.7852686103</v>
      </c>
      <c r="X63">
        <v>4410810713.4315662</v>
      </c>
      <c r="Y63">
        <v>7811166044.4654503</v>
      </c>
      <c r="Z63">
        <v>10378869985.245787</v>
      </c>
      <c r="AA63">
        <v>10701523737.975214</v>
      </c>
      <c r="AB63">
        <v>12259581447.878462</v>
      </c>
      <c r="AC63">
        <v>13576569632.844425</v>
      </c>
      <c r="AF63" s="52">
        <v>745.22317901636779</v>
      </c>
      <c r="AG63">
        <v>21.121391827040476</v>
      </c>
      <c r="AH63">
        <v>32.032130590282165</v>
      </c>
      <c r="AI63">
        <v>40.180565298656724</v>
      </c>
      <c r="AJ63">
        <v>46.054723786172453</v>
      </c>
      <c r="AK63">
        <v>46.766094714443355</v>
      </c>
      <c r="AL63">
        <v>50.067260338379214</v>
      </c>
      <c r="AM63">
        <v>52.566298691766811</v>
      </c>
      <c r="AQ63">
        <v>745.22317901636779</v>
      </c>
      <c r="AR63">
        <v>5594292.0156229576</v>
      </c>
      <c r="AS63">
        <v>4089140800.0315027</v>
      </c>
      <c r="AT63">
        <v>7241516320.5665236</v>
      </c>
      <c r="AU63">
        <v>9621963732.3480816</v>
      </c>
      <c r="AV63">
        <v>9921087115.8456974</v>
      </c>
      <c r="AW63">
        <v>11365519390.159359</v>
      </c>
      <c r="AX63">
        <v>12586462765.467794</v>
      </c>
      <c r="BA63">
        <v>745.22317901636779</v>
      </c>
      <c r="BB63">
        <v>19.581059058009185</v>
      </c>
      <c r="BC63">
        <v>29.69610364593402</v>
      </c>
      <c r="BD63">
        <v>37.250292430536049</v>
      </c>
      <c r="BE63">
        <v>42.696062538966842</v>
      </c>
      <c r="BF63">
        <v>43.35555488079207</v>
      </c>
      <c r="BG63">
        <v>46.415974363176886</v>
      </c>
      <c r="BH63">
        <v>48.732763805209061</v>
      </c>
    </row>
    <row r="64" spans="22:60" x14ac:dyDescent="0.25">
      <c r="V64" s="52">
        <v>789.05983660556592</v>
      </c>
      <c r="W64">
        <v>5795187.3583609238</v>
      </c>
      <c r="X64">
        <v>4333997863.4047308</v>
      </c>
      <c r="Y64">
        <v>7763433820.1304674</v>
      </c>
      <c r="Z64">
        <v>10434070657.519958</v>
      </c>
      <c r="AA64">
        <v>10776906715.208408</v>
      </c>
      <c r="AB64">
        <v>12466500583.627911</v>
      </c>
      <c r="AC64">
        <v>13964454863.055826</v>
      </c>
      <c r="AF64" s="52">
        <v>789.05983660556592</v>
      </c>
      <c r="AG64">
        <v>19.978550986699606</v>
      </c>
      <c r="AH64">
        <v>30.991332083986279</v>
      </c>
      <c r="AI64">
        <v>39.502089988346825</v>
      </c>
      <c r="AJ64">
        <v>45.911641340447432</v>
      </c>
      <c r="AK64">
        <v>46.713818618296244</v>
      </c>
      <c r="AL64">
        <v>50.564545623999081</v>
      </c>
      <c r="AM64">
        <v>53.756466149950327</v>
      </c>
      <c r="AQ64">
        <v>789.05983660556592</v>
      </c>
      <c r="AR64">
        <v>5372558.1555197015</v>
      </c>
      <c r="AS64">
        <v>4017929728.0952358</v>
      </c>
      <c r="AT64">
        <v>7197265093.5959215</v>
      </c>
      <c r="AU64">
        <v>9673138751.1486225</v>
      </c>
      <c r="AV64">
        <v>9990972592.2034626</v>
      </c>
      <c r="AW64">
        <v>11557348406.47234</v>
      </c>
      <c r="AX64">
        <v>12946060450.255558</v>
      </c>
      <c r="BA64">
        <v>789.05983660556592</v>
      </c>
      <c r="BB64">
        <v>18.521562876513698</v>
      </c>
      <c r="BC64">
        <v>28.731208094250906</v>
      </c>
      <c r="BD64">
        <v>36.62129670765141</v>
      </c>
      <c r="BE64">
        <v>42.563414755011657</v>
      </c>
      <c r="BF64">
        <v>43.307091155751557</v>
      </c>
      <c r="BG64">
        <v>46.876993818056519</v>
      </c>
      <c r="BH64">
        <v>49.836135187097661</v>
      </c>
    </row>
    <row r="65" spans="22:60" x14ac:dyDescent="0.25">
      <c r="V65" s="52">
        <v>832.89649419476393</v>
      </c>
      <c r="W65">
        <v>5544503.9848337937</v>
      </c>
      <c r="X65">
        <v>4251582990.9829345</v>
      </c>
      <c r="Y65">
        <v>7698670202.1704807</v>
      </c>
      <c r="Z65">
        <v>10459551877.879631</v>
      </c>
      <c r="AA65">
        <v>10820765319.627855</v>
      </c>
      <c r="AB65">
        <v>12632831361.499191</v>
      </c>
      <c r="AC65">
        <v>14304632688.129187</v>
      </c>
      <c r="AF65" s="52">
        <v>832.89649419476393</v>
      </c>
      <c r="AG65">
        <v>19.047347339014451</v>
      </c>
      <c r="AH65">
        <v>30.093748416085756</v>
      </c>
      <c r="AI65">
        <v>38.893167665847123</v>
      </c>
      <c r="AJ65">
        <v>45.770615765445243</v>
      </c>
      <c r="AK65">
        <v>46.6545020928965</v>
      </c>
      <c r="AL65">
        <v>51.009838390322223</v>
      </c>
      <c r="AM65">
        <v>54.85820387080004</v>
      </c>
      <c r="AQ65">
        <v>832.89649419476393</v>
      </c>
      <c r="AR65">
        <v>5140156.5229903786</v>
      </c>
      <c r="AS65">
        <v>3941525175.9064231</v>
      </c>
      <c r="AT65">
        <v>7137224531.9478312</v>
      </c>
      <c r="AU65">
        <v>9696761686.8348064</v>
      </c>
      <c r="AV65">
        <v>10031632693.127283</v>
      </c>
      <c r="AW65">
        <v>11711549077.116234</v>
      </c>
      <c r="AX65">
        <v>13261429917.264774</v>
      </c>
      <c r="BA65">
        <v>832.89649419476393</v>
      </c>
      <c r="BB65">
        <v>17.658269691591446</v>
      </c>
      <c r="BC65">
        <v>27.899083064111387</v>
      </c>
      <c r="BD65">
        <v>36.056781638935995</v>
      </c>
      <c r="BE65">
        <v>42.432673839099458</v>
      </c>
      <c r="BF65">
        <v>43.252100443184908</v>
      </c>
      <c r="BG65">
        <v>47.289812444162159</v>
      </c>
      <c r="BH65">
        <v>50.857525801648734</v>
      </c>
    </row>
    <row r="66" spans="22:60" x14ac:dyDescent="0.25">
      <c r="V66" s="52">
        <v>876.73315178396206</v>
      </c>
      <c r="W66">
        <v>5265398.9134791521</v>
      </c>
      <c r="X66">
        <v>4178757525.3310285</v>
      </c>
      <c r="Y66">
        <v>7644931900.8363228</v>
      </c>
      <c r="Z66">
        <v>10493691757.207399</v>
      </c>
      <c r="AA66">
        <v>10872807251.179556</v>
      </c>
      <c r="AB66">
        <v>12804782993.96559</v>
      </c>
      <c r="AC66">
        <v>14648870033.376551</v>
      </c>
      <c r="AF66" s="52">
        <v>876.73315178396206</v>
      </c>
      <c r="AG66">
        <v>18.116143691329309</v>
      </c>
      <c r="AH66">
        <v>29.199826949162691</v>
      </c>
      <c r="AI66">
        <v>38.275089464456734</v>
      </c>
      <c r="AJ66">
        <v>45.602716778239092</v>
      </c>
      <c r="AK66">
        <v>46.565770665122706</v>
      </c>
      <c r="AL66">
        <v>51.413719645772602</v>
      </c>
      <c r="AM66">
        <v>55.912507520792758</v>
      </c>
      <c r="AQ66">
        <v>876.73315178396206</v>
      </c>
      <c r="AR66">
        <v>4881405.9193209577</v>
      </c>
      <c r="AS66">
        <v>3874010697.9054337</v>
      </c>
      <c r="AT66">
        <v>7087405236.8598003</v>
      </c>
      <c r="AU66">
        <v>9728411826.1260319</v>
      </c>
      <c r="AV66">
        <v>10079879330.638271</v>
      </c>
      <c r="AW66">
        <v>11870960686.825359</v>
      </c>
      <c r="AX66">
        <v>13580562853.316433</v>
      </c>
      <c r="BA66">
        <v>876.73315178396206</v>
      </c>
      <c r="BB66">
        <v>16.794976506669201</v>
      </c>
      <c r="BC66">
        <v>27.070353159359872</v>
      </c>
      <c r="BD66">
        <v>35.483778407756922</v>
      </c>
      <c r="BE66">
        <v>42.277019324890091</v>
      </c>
      <c r="BF66">
        <v>43.169839986972185</v>
      </c>
      <c r="BG66">
        <v>47.664239602190271</v>
      </c>
      <c r="BH66">
        <v>51.834941599084594</v>
      </c>
    </row>
    <row r="67" spans="22:60" x14ac:dyDescent="0.25">
      <c r="V67" s="52">
        <v>920.56980937316018</v>
      </c>
      <c r="W67">
        <v>4957740.2039703866</v>
      </c>
      <c r="X67">
        <v>4104286520.1075673</v>
      </c>
      <c r="Y67">
        <v>7582457506.9728613</v>
      </c>
      <c r="Z67">
        <v>10510060041.305101</v>
      </c>
      <c r="AA67">
        <v>10905724351.439606</v>
      </c>
      <c r="AB67">
        <v>12950552955.59556</v>
      </c>
      <c r="AC67">
        <v>14960939835.481232</v>
      </c>
      <c r="AF67" s="52">
        <v>920.56980937316018</v>
      </c>
      <c r="AG67">
        <v>17.311922359237588</v>
      </c>
      <c r="AH67">
        <v>28.394698258558307</v>
      </c>
      <c r="AI67">
        <v>37.69885173118265</v>
      </c>
      <c r="AJ67">
        <v>45.430268975251494</v>
      </c>
      <c r="AK67">
        <v>46.466020776920992</v>
      </c>
      <c r="AL67">
        <v>51.773848870243498</v>
      </c>
      <c r="AM67">
        <v>56.895501274427154</v>
      </c>
      <c r="AQ67">
        <v>920.56980937316018</v>
      </c>
      <c r="AR67">
        <v>4596184.0262784027</v>
      </c>
      <c r="AS67">
        <v>3804970685.6121616</v>
      </c>
      <c r="AT67">
        <v>7029486951.6506014</v>
      </c>
      <c r="AU67">
        <v>9743586410.2737045</v>
      </c>
      <c r="AV67">
        <v>10110395865.225031</v>
      </c>
      <c r="AW67">
        <v>12006099992.555483</v>
      </c>
      <c r="AX67">
        <v>13869874148.484488</v>
      </c>
      <c r="BA67">
        <v>920.56980937316018</v>
      </c>
      <c r="BB67">
        <v>16.049405119690896</v>
      </c>
      <c r="BC67">
        <v>26.323940585362795</v>
      </c>
      <c r="BD67">
        <v>34.949564319069466</v>
      </c>
      <c r="BE67">
        <v>42.117147729193398</v>
      </c>
      <c r="BF67">
        <v>43.077364620391123</v>
      </c>
      <c r="BG67">
        <v>47.998105460587524</v>
      </c>
      <c r="BH67">
        <v>52.74624796095641</v>
      </c>
    </row>
    <row r="68" spans="22:60" x14ac:dyDescent="0.25">
      <c r="V68" s="52">
        <v>964.40646696235831</v>
      </c>
      <c r="W68">
        <v>4616259.2899169438</v>
      </c>
      <c r="X68">
        <v>4037529454.9859161</v>
      </c>
      <c r="Y68">
        <v>7529038564.7087479</v>
      </c>
      <c r="Z68">
        <v>10533653355.380392</v>
      </c>
      <c r="AA68">
        <v>10945479385.532343</v>
      </c>
      <c r="AB68">
        <v>13101005256.702305</v>
      </c>
      <c r="AC68">
        <v>15276256659.016825</v>
      </c>
      <c r="AF68" s="52">
        <v>964.40646696235831</v>
      </c>
      <c r="AG68">
        <v>16.50770102714586</v>
      </c>
      <c r="AH68">
        <v>27.593030992224694</v>
      </c>
      <c r="AI68">
        <v>37.115882329017161</v>
      </c>
      <c r="AJ68">
        <v>45.236062729688086</v>
      </c>
      <c r="AK68">
        <v>46.342275609231564</v>
      </c>
      <c r="AL68">
        <v>52.098966347124801</v>
      </c>
      <c r="AM68">
        <v>57.836788724301798</v>
      </c>
      <c r="AQ68">
        <v>964.40646696235831</v>
      </c>
      <c r="AR68">
        <v>4279606.5014628731</v>
      </c>
      <c r="AS68">
        <v>3743082054.1530867</v>
      </c>
      <c r="AT68">
        <v>6979963725.5367403</v>
      </c>
      <c r="AU68">
        <v>9765459120.1815319</v>
      </c>
      <c r="AV68">
        <v>10147251659.426359</v>
      </c>
      <c r="AW68">
        <v>12145580165.903387</v>
      </c>
      <c r="AX68">
        <v>14162195667.548861</v>
      </c>
      <c r="BA68">
        <v>964.40646696235831</v>
      </c>
      <c r="BB68">
        <v>15.303833732712588</v>
      </c>
      <c r="BC68">
        <v>25.580737002213763</v>
      </c>
      <c r="BD68">
        <v>34.409109486059812</v>
      </c>
      <c r="BE68">
        <v>41.93710448228282</v>
      </c>
      <c r="BF68">
        <v>42.96264389286938</v>
      </c>
      <c r="BG68">
        <v>48.299512894706226</v>
      </c>
      <c r="BH68">
        <v>53.61888956040638</v>
      </c>
    </row>
    <row r="69" spans="22:60" x14ac:dyDescent="0.25">
      <c r="V69" s="52">
        <v>1008.2431245515564</v>
      </c>
      <c r="W69">
        <v>4253527.5494232131</v>
      </c>
      <c r="X69">
        <v>3968123476.6641974</v>
      </c>
      <c r="Y69">
        <v>7465906737.9128036</v>
      </c>
      <c r="Z69">
        <v>10538705611.937344</v>
      </c>
      <c r="AA69">
        <v>10965352339.38415</v>
      </c>
      <c r="AB69">
        <v>13224400509.011295</v>
      </c>
      <c r="AC69">
        <v>15557886718.535051</v>
      </c>
      <c r="AF69" s="52">
        <v>1008.2431245515564</v>
      </c>
      <c r="AG69">
        <v>15.830462010647571</v>
      </c>
      <c r="AH69">
        <v>26.884212029210257</v>
      </c>
      <c r="AI69">
        <v>36.583547385584581</v>
      </c>
      <c r="AJ69">
        <v>45.049515504461731</v>
      </c>
      <c r="AK69">
        <v>46.220044135906839</v>
      </c>
      <c r="AL69">
        <v>52.393612267460824</v>
      </c>
      <c r="AM69">
        <v>58.718486711792039</v>
      </c>
      <c r="AQ69">
        <v>1008.2431245515564</v>
      </c>
      <c r="AR69">
        <v>3943327.9223339614</v>
      </c>
      <c r="AS69">
        <v>3678737688.4206834</v>
      </c>
      <c r="AT69">
        <v>6921435952.4120188</v>
      </c>
      <c r="AU69">
        <v>9770142927.7084198</v>
      </c>
      <c r="AV69">
        <v>10165675326.11537</v>
      </c>
      <c r="AW69">
        <v>12259976496.539463</v>
      </c>
      <c r="AX69">
        <v>14423287118.012697</v>
      </c>
      <c r="BA69">
        <v>1008.2431245515564</v>
      </c>
      <c r="BB69">
        <v>14.675984143678226</v>
      </c>
      <c r="BC69">
        <v>24.923610516900727</v>
      </c>
      <c r="BD69">
        <v>33.915596461380701</v>
      </c>
      <c r="BE69">
        <v>41.764161701609218</v>
      </c>
      <c r="BF69">
        <v>42.849326469589805</v>
      </c>
      <c r="BG69">
        <v>48.572670990278056</v>
      </c>
      <c r="BH69">
        <v>54.436287414948872</v>
      </c>
    </row>
    <row r="70" spans="22:60" x14ac:dyDescent="0.25">
      <c r="V70" s="52">
        <v>1052.0797821407546</v>
      </c>
      <c r="W70">
        <v>3875432.0651616994</v>
      </c>
      <c r="X70">
        <v>3905135983.1384597</v>
      </c>
      <c r="Y70">
        <v>7410452931.0050344</v>
      </c>
      <c r="Z70">
        <v>10549964361.939623</v>
      </c>
      <c r="AA70">
        <v>10991102911.130619</v>
      </c>
      <c r="AB70">
        <v>13351769238.077881</v>
      </c>
      <c r="AC70">
        <v>15842056740.200989</v>
      </c>
      <c r="AF70" s="52">
        <v>1052.0797821407546</v>
      </c>
      <c r="AG70">
        <v>15.153222994149278</v>
      </c>
      <c r="AH70">
        <v>26.179262491627973</v>
      </c>
      <c r="AI70">
        <v>36.047264909526184</v>
      </c>
      <c r="AJ70">
        <v>44.846365958092584</v>
      </c>
      <c r="AK70">
        <v>46.079249622476048</v>
      </c>
      <c r="AL70">
        <v>52.659637014876843</v>
      </c>
      <c r="AM70">
        <v>59.564471062399186</v>
      </c>
      <c r="AQ70">
        <v>1052.0797821407546</v>
      </c>
      <c r="AR70">
        <v>3592806.0406550746</v>
      </c>
      <c r="AS70">
        <v>3620343722.6847501</v>
      </c>
      <c r="AT70">
        <v>6870026259.4834347</v>
      </c>
      <c r="AU70">
        <v>9780580603.9051075</v>
      </c>
      <c r="AV70">
        <v>10189547970.033638</v>
      </c>
      <c r="AW70">
        <v>12378056527.742872</v>
      </c>
      <c r="AX70">
        <v>14686733297.238102</v>
      </c>
      <c r="BA70">
        <v>1052.0797821407546</v>
      </c>
      <c r="BB70">
        <v>14.048134554643863</v>
      </c>
      <c r="BC70">
        <v>24.27007126904477</v>
      </c>
      <c r="BD70">
        <v>33.418423788222341</v>
      </c>
      <c r="BE70">
        <v>41.575827367506783</v>
      </c>
      <c r="BF70">
        <v>42.718799764479272</v>
      </c>
      <c r="BG70">
        <v>48.819295186860408</v>
      </c>
      <c r="BH70">
        <v>55.220576143032723</v>
      </c>
    </row>
    <row r="71" spans="22:60" x14ac:dyDescent="0.25">
      <c r="V71" s="52">
        <v>1095.9164397299526</v>
      </c>
      <c r="W71">
        <v>3611227.9778792118</v>
      </c>
      <c r="X71">
        <v>3840492967.7756472</v>
      </c>
      <c r="Y71">
        <v>7347684026.4173613</v>
      </c>
      <c r="Z71">
        <v>10546431047.836479</v>
      </c>
      <c r="AA71">
        <v>11000893317.021641</v>
      </c>
      <c r="AB71">
        <v>13456763593.455435</v>
      </c>
      <c r="AC71">
        <v>16097559503.442532</v>
      </c>
      <c r="AF71" s="52">
        <v>1095.9164397299526</v>
      </c>
      <c r="AG71">
        <v>14.602966293244414</v>
      </c>
      <c r="AH71">
        <v>25.575808867347192</v>
      </c>
      <c r="AI71">
        <v>35.578856277302656</v>
      </c>
      <c r="AJ71">
        <v>44.675184752441687</v>
      </c>
      <c r="AK71">
        <v>45.965150082194562</v>
      </c>
      <c r="AL71">
        <v>52.924240722389804</v>
      </c>
      <c r="AM71">
        <v>60.382036282979499</v>
      </c>
      <c r="AQ71">
        <v>1095.9164397299526</v>
      </c>
      <c r="AR71">
        <v>3347869.7278017425</v>
      </c>
      <c r="AS71">
        <v>3560414968.3738465</v>
      </c>
      <c r="AT71">
        <v>6811834941.5152578</v>
      </c>
      <c r="AU71">
        <v>9777304965.9788437</v>
      </c>
      <c r="AV71">
        <v>10198624384.955713</v>
      </c>
      <c r="AW71">
        <v>12475393895.007347</v>
      </c>
      <c r="AX71">
        <v>14923602852.875629</v>
      </c>
      <c r="BA71">
        <v>1095.9164397299526</v>
      </c>
      <c r="BB71">
        <v>13.538006763553442</v>
      </c>
      <c r="BC71">
        <v>23.710626079420283</v>
      </c>
      <c r="BD71">
        <v>32.984175081226248</v>
      </c>
      <c r="BE71">
        <v>41.417129999221601</v>
      </c>
      <c r="BF71">
        <v>42.613021231746259</v>
      </c>
      <c r="BG71">
        <v>49.064601976593195</v>
      </c>
      <c r="BH71">
        <v>55.978518280513562</v>
      </c>
    </row>
    <row r="72" spans="22:60" x14ac:dyDescent="0.25">
      <c r="V72" s="52">
        <v>1139.7530973191508</v>
      </c>
      <c r="W72">
        <v>3357680.5843953006</v>
      </c>
      <c r="X72">
        <v>3781276019.7535162</v>
      </c>
      <c r="Y72">
        <v>7291518326.2141323</v>
      </c>
      <c r="Z72">
        <v>10548308644.813742</v>
      </c>
      <c r="AA72">
        <v>11015813228.256075</v>
      </c>
      <c r="AB72">
        <v>13565199153.760872</v>
      </c>
      <c r="AC72">
        <v>16355099916.467276</v>
      </c>
      <c r="AF72" s="52">
        <v>1139.7530973191508</v>
      </c>
      <c r="AG72">
        <v>14.052709592339557</v>
      </c>
      <c r="AH72">
        <v>24.976734040834387</v>
      </c>
      <c r="AI72">
        <v>35.109137120943387</v>
      </c>
      <c r="AJ72">
        <v>44.492296989032873</v>
      </c>
      <c r="AK72">
        <v>45.837669697321971</v>
      </c>
      <c r="AL72">
        <v>53.166582715067797</v>
      </c>
      <c r="AM72">
        <v>61.170443445584482</v>
      </c>
      <c r="AQ72">
        <v>1139.7530973191508</v>
      </c>
      <c r="AR72">
        <v>3112812.9414654975</v>
      </c>
      <c r="AS72">
        <v>3505516571.243979</v>
      </c>
      <c r="AT72">
        <v>6759765271.9726524</v>
      </c>
      <c r="AU72">
        <v>9779045634.2832794</v>
      </c>
      <c r="AV72">
        <v>10212456222.621244</v>
      </c>
      <c r="AW72">
        <v>12575921508.32546</v>
      </c>
      <c r="AX72">
        <v>15162361457.353838</v>
      </c>
      <c r="BA72">
        <v>1139.7530973191508</v>
      </c>
      <c r="BB72">
        <v>13.027878972463029</v>
      </c>
      <c r="BC72">
        <v>23.155240352278199</v>
      </c>
      <c r="BD72">
        <v>32.548711423496371</v>
      </c>
      <c r="BE72">
        <v>41.247579804536493</v>
      </c>
      <c r="BF72">
        <v>42.494837687528666</v>
      </c>
      <c r="BG72">
        <v>49.289270545299374</v>
      </c>
      <c r="BH72">
        <v>56.709428787697163</v>
      </c>
    </row>
    <row r="73" spans="22:60" x14ac:dyDescent="0.25">
      <c r="V73" s="52">
        <v>1183.5897549083488</v>
      </c>
      <c r="W73">
        <v>2967320.4677392021</v>
      </c>
      <c r="X73">
        <v>3722496024.2908621</v>
      </c>
      <c r="Y73">
        <v>7232853803.4557438</v>
      </c>
      <c r="Z73">
        <v>10542862773.356426</v>
      </c>
      <c r="AA73">
        <v>11022613154.143736</v>
      </c>
      <c r="AB73">
        <v>13661014306.267895</v>
      </c>
      <c r="AC73">
        <v>16595480655.995192</v>
      </c>
      <c r="AF73" s="52">
        <v>1183.5897549083488</v>
      </c>
      <c r="AG73">
        <v>13.544780329965835</v>
      </c>
      <c r="AH73">
        <v>24.409154452308275</v>
      </c>
      <c r="AI73">
        <v>34.651859409799492</v>
      </c>
      <c r="AJ73">
        <v>44.299265536014858</v>
      </c>
      <c r="AK73">
        <v>45.696613393938108</v>
      </c>
      <c r="AL73">
        <v>53.376751714504138</v>
      </c>
      <c r="AM73">
        <v>61.908740284820567</v>
      </c>
      <c r="AQ73">
        <v>1183.5897549083488</v>
      </c>
      <c r="AR73">
        <v>2750920.8578032511</v>
      </c>
      <c r="AS73">
        <v>3451023260.76478</v>
      </c>
      <c r="AT73">
        <v>6705379013.0485926</v>
      </c>
      <c r="AU73">
        <v>9773996917.2526379</v>
      </c>
      <c r="AV73">
        <v>10218760246.119637</v>
      </c>
      <c r="AW73">
        <v>12664749090.10869</v>
      </c>
      <c r="AX73">
        <v>15385211802.428068</v>
      </c>
      <c r="BA73">
        <v>1183.5897549083488</v>
      </c>
      <c r="BB73">
        <v>12.556991780687254</v>
      </c>
      <c r="BC73">
        <v>22.629052990476506</v>
      </c>
      <c r="BD73">
        <v>32.124781886032991</v>
      </c>
      <c r="BE73">
        <v>41.068625675350731</v>
      </c>
      <c r="BF73">
        <v>42.364068284182444</v>
      </c>
      <c r="BG73">
        <v>49.484112420485687</v>
      </c>
      <c r="BH73">
        <v>57.393883397971251</v>
      </c>
    </row>
    <row r="74" spans="22:60" x14ac:dyDescent="0.25">
      <c r="V74" s="52">
        <v>1215</v>
      </c>
      <c r="W74">
        <v>2775326.8995862352</v>
      </c>
      <c r="X74">
        <v>3683278630.9430327</v>
      </c>
      <c r="Y74">
        <v>7194380632.666563</v>
      </c>
      <c r="Z74">
        <v>10541929031.324095</v>
      </c>
      <c r="AA74">
        <v>11030307476.409019</v>
      </c>
      <c r="AB74">
        <v>13731592094.060246</v>
      </c>
      <c r="AC74">
        <v>16768863817.53385</v>
      </c>
      <c r="AF74" s="52">
        <v>1215</v>
      </c>
      <c r="AG74">
        <v>13.180834183115641</v>
      </c>
      <c r="AH74">
        <v>24.004681288316526</v>
      </c>
      <c r="AI74">
        <v>34.323366475752081</v>
      </c>
      <c r="AJ74">
        <v>44.154408106941162</v>
      </c>
      <c r="AK74">
        <v>45.588061593242891</v>
      </c>
      <c r="AL74">
        <v>53.514785774540961</v>
      </c>
      <c r="AM74">
        <v>62.420955822066986</v>
      </c>
      <c r="AQ74">
        <v>1215</v>
      </c>
      <c r="AR74">
        <v>2572928.9230128471</v>
      </c>
      <c r="AS74">
        <v>3414665898.4501467</v>
      </c>
      <c r="AT74">
        <v>6669711598.9150534</v>
      </c>
      <c r="AU74">
        <v>9773131270.8014107</v>
      </c>
      <c r="AV74">
        <v>10225893439.799374</v>
      </c>
      <c r="AW74">
        <v>12730179808.039717</v>
      </c>
      <c r="AX74">
        <v>15545950543.205862</v>
      </c>
      <c r="BA74">
        <v>1215</v>
      </c>
      <c r="BB74">
        <v>12.219587358963254</v>
      </c>
      <c r="BC74">
        <v>22.2540770903863</v>
      </c>
      <c r="BD74">
        <v>31.820245158794872</v>
      </c>
      <c r="BE74">
        <v>40.934332353352325</v>
      </c>
      <c r="BF74">
        <v>42.26343290760915</v>
      </c>
      <c r="BG74">
        <v>49.612079985489515</v>
      </c>
      <c r="BH74">
        <v>57.868744276808393</v>
      </c>
    </row>
    <row r="75" spans="22:60" x14ac:dyDescent="0.25">
      <c r="V75" s="52">
        <v>1265</v>
      </c>
      <c r="W75">
        <v>2704830.0021341434</v>
      </c>
      <c r="X75">
        <v>3621956728.3106976</v>
      </c>
      <c r="Y75">
        <v>7131897366.6889973</v>
      </c>
      <c r="Z75">
        <v>10535002859.040956</v>
      </c>
      <c r="AA75">
        <v>11036404771.616842</v>
      </c>
      <c r="AB75">
        <v>13833699462.584558</v>
      </c>
      <c r="AC75">
        <v>17030364518.97687</v>
      </c>
      <c r="AF75" s="52">
        <v>1265</v>
      </c>
      <c r="AG75">
        <v>12.674051118219051</v>
      </c>
      <c r="AH75">
        <v>23.424589856660297</v>
      </c>
      <c r="AI75">
        <v>33.847544592711685</v>
      </c>
      <c r="AJ75">
        <v>43.950357554584699</v>
      </c>
      <c r="AK75">
        <v>45.438619965007966</v>
      </c>
      <c r="AL75">
        <v>53.740320901259039</v>
      </c>
      <c r="AM75">
        <v>63.224579557767264</v>
      </c>
      <c r="AQ75">
        <v>1265</v>
      </c>
      <c r="AR75">
        <v>2507573.1962823495</v>
      </c>
      <c r="AS75">
        <v>3357816056.0332284</v>
      </c>
      <c r="AT75">
        <v>6611785088.6138878</v>
      </c>
      <c r="AU75">
        <v>9766710207.7562923</v>
      </c>
      <c r="AV75">
        <v>10231546073.798882</v>
      </c>
      <c r="AW75">
        <v>12824840729.521828</v>
      </c>
      <c r="AX75">
        <v>15788380621.706232</v>
      </c>
      <c r="BA75">
        <v>1265</v>
      </c>
      <c r="BB75">
        <v>11.749762775214245</v>
      </c>
      <c r="BC75">
        <v>21.7162903443555</v>
      </c>
      <c r="BD75">
        <v>31.379123831696575</v>
      </c>
      <c r="BE75">
        <v>40.74516272148194</v>
      </c>
      <c r="BF75">
        <v>42.124889701169188</v>
      </c>
      <c r="BG75">
        <v>49.821167372915774</v>
      </c>
      <c r="BH75">
        <v>58.613761648675869</v>
      </c>
    </row>
    <row r="76" spans="22:60" x14ac:dyDescent="0.25">
      <c r="V76" s="52">
        <v>1315</v>
      </c>
      <c r="W76">
        <v>2905197.5776074491</v>
      </c>
      <c r="X76">
        <v>3564816372.6992121</v>
      </c>
      <c r="Y76">
        <v>7073756286.5485039</v>
      </c>
      <c r="Z76">
        <v>10530315762.85261</v>
      </c>
      <c r="AA76">
        <v>11044318106.265362</v>
      </c>
      <c r="AB76">
        <v>13935079767.696997</v>
      </c>
      <c r="AC76">
        <v>17288627463.970577</v>
      </c>
      <c r="AF76" s="52">
        <v>1315</v>
      </c>
      <c r="AG76">
        <v>12.191265239243021</v>
      </c>
      <c r="AH76">
        <v>22.869134847302302</v>
      </c>
      <c r="AI76">
        <v>33.387534038796218</v>
      </c>
      <c r="AJ76">
        <v>43.748243997692988</v>
      </c>
      <c r="AK76">
        <v>45.288859033074033</v>
      </c>
      <c r="AL76">
        <v>53.953028236239859</v>
      </c>
      <c r="AM76">
        <v>64.003632759285992</v>
      </c>
      <c r="AQ76">
        <v>1315</v>
      </c>
      <c r="AR76">
        <v>2693328.4419963178</v>
      </c>
      <c r="AS76">
        <v>3304842810.3784728</v>
      </c>
      <c r="AT76">
        <v>6557884098.8850784</v>
      </c>
      <c r="AU76">
        <v>9762364930.3225861</v>
      </c>
      <c r="AV76">
        <v>10238882307.810698</v>
      </c>
      <c r="AW76">
        <v>12918827610.593946</v>
      </c>
      <c r="AX76">
        <v>16027809065.618858</v>
      </c>
      <c r="BA76">
        <v>1315</v>
      </c>
      <c r="BB76">
        <v>11.302185319807172</v>
      </c>
      <c r="BC76">
        <v>21.201343345058717</v>
      </c>
      <c r="BD76">
        <v>30.952660751172001</v>
      </c>
      <c r="BE76">
        <v>40.557788824613375</v>
      </c>
      <c r="BF76">
        <v>41.986050477088</v>
      </c>
      <c r="BG76">
        <v>50.018362468884725</v>
      </c>
      <c r="BH76">
        <v>59.336000356862684</v>
      </c>
    </row>
    <row r="77" spans="22:60" x14ac:dyDescent="0.25">
      <c r="V77" s="52">
        <v>1365</v>
      </c>
      <c r="W77">
        <v>3455454.9624347035</v>
      </c>
      <c r="X77">
        <v>3509628342.2863431</v>
      </c>
      <c r="Y77">
        <v>7015801229.6102505</v>
      </c>
      <c r="Z77">
        <v>10521974116.934164</v>
      </c>
      <c r="AA77">
        <v>11047900050.032747</v>
      </c>
      <c r="AB77">
        <v>14028147004.258072</v>
      </c>
      <c r="AC77">
        <v>17534319891.581982</v>
      </c>
      <c r="AF77" s="52">
        <v>1365</v>
      </c>
      <c r="AG77">
        <v>11.756661653937233</v>
      </c>
      <c r="AH77">
        <v>22.356608055422541</v>
      </c>
      <c r="AI77">
        <v>32.956554456907853</v>
      </c>
      <c r="AJ77">
        <v>43.556500858393179</v>
      </c>
      <c r="AK77">
        <v>45.146492818615968</v>
      </c>
      <c r="AL77">
        <v>54.156447259878476</v>
      </c>
      <c r="AM77">
        <v>64.756393661363788</v>
      </c>
      <c r="AQ77">
        <v>1365</v>
      </c>
      <c r="AR77">
        <v>3203456.8671323</v>
      </c>
      <c r="AS77">
        <v>3253679511.4984198</v>
      </c>
      <c r="AT77">
        <v>6504155566.1297054</v>
      </c>
      <c r="AU77">
        <v>9754631620.7609959</v>
      </c>
      <c r="AV77">
        <v>10242203028.955687</v>
      </c>
      <c r="AW77">
        <v>13005107675.392282</v>
      </c>
      <c r="AX77">
        <v>16255583730.023571</v>
      </c>
      <c r="BA77">
        <v>1365</v>
      </c>
      <c r="BB77">
        <v>10.899276338221958</v>
      </c>
      <c r="BC77">
        <v>20.726193910646863</v>
      </c>
      <c r="BD77">
        <v>30.553111483071763</v>
      </c>
      <c r="BE77">
        <v>40.380029055496678</v>
      </c>
      <c r="BF77">
        <v>41.854066691360408</v>
      </c>
      <c r="BG77">
        <v>50.206946627921575</v>
      </c>
      <c r="BH77">
        <v>60.033864200346486</v>
      </c>
    </row>
    <row r="78" spans="22:60" x14ac:dyDescent="0.25">
      <c r="V78" s="52"/>
    </row>
    <row r="79" spans="22:60" x14ac:dyDescent="0.25">
      <c r="V79" s="52">
        <v>0</v>
      </c>
      <c r="W79" t="e">
        <v>#NUM!</v>
      </c>
      <c r="X79" t="e">
        <v>#DIV/0!</v>
      </c>
      <c r="Y79" t="e">
        <v>#DIV/0!</v>
      </c>
      <c r="Z79" t="e">
        <v>#DIV/0!</v>
      </c>
      <c r="AA79" t="e">
        <v>#DIV/0!</v>
      </c>
      <c r="AB79" t="e">
        <v>#DIV/0!</v>
      </c>
      <c r="AC79" t="e">
        <v>#NUM!</v>
      </c>
      <c r="AF79">
        <v>0</v>
      </c>
      <c r="AG79" t="e">
        <v>#NUM!</v>
      </c>
      <c r="AH79" t="e">
        <v>#DIV/0!</v>
      </c>
      <c r="AI79" t="e">
        <v>#DIV/0!</v>
      </c>
      <c r="AJ79">
        <v>0</v>
      </c>
      <c r="AK79">
        <v>0</v>
      </c>
      <c r="AL79" t="e">
        <v>#DIV/0!</v>
      </c>
      <c r="AM79" t="e">
        <v>#NUM!</v>
      </c>
      <c r="AQ79">
        <v>0</v>
      </c>
      <c r="AR79" t="e">
        <v>#NUM!</v>
      </c>
      <c r="AS79" t="e">
        <v>#DIV/0!</v>
      </c>
      <c r="AT79" t="e">
        <v>#DIV/0!</v>
      </c>
      <c r="AU79" t="e">
        <v>#DIV/0!</v>
      </c>
      <c r="AV79" t="e">
        <v>#DIV/0!</v>
      </c>
      <c r="AW79" t="e">
        <v>#DIV/0!</v>
      </c>
      <c r="AX79" t="e">
        <v>#NUM!</v>
      </c>
      <c r="BA79">
        <v>0</v>
      </c>
      <c r="BB79" t="e">
        <v>#NUM!</v>
      </c>
      <c r="BC79" t="e">
        <v>#DIV/0!</v>
      </c>
      <c r="BD79" t="e">
        <v>#DIV/0!</v>
      </c>
      <c r="BE79" t="e">
        <v>#DIV/0!</v>
      </c>
      <c r="BF79">
        <v>0</v>
      </c>
      <c r="BG79" t="e">
        <v>#DIV/0!</v>
      </c>
      <c r="BH79" t="e">
        <v>#NUM!</v>
      </c>
    </row>
    <row r="80" spans="22:60" x14ac:dyDescent="0.25">
      <c r="V80">
        <v>21.918328794599052</v>
      </c>
      <c r="W80">
        <v>14342729.270984102</v>
      </c>
      <c r="X80">
        <v>1886086105.6796248</v>
      </c>
      <c r="Y80">
        <v>1660500920.4729924</v>
      </c>
      <c r="Z80">
        <v>1097649124.8150659</v>
      </c>
      <c r="AA80">
        <v>1019262668.0588268</v>
      </c>
      <c r="AB80">
        <v>645144452.67731094</v>
      </c>
      <c r="AC80">
        <v>355525139.8087213</v>
      </c>
      <c r="AF80">
        <v>21.918328794599052</v>
      </c>
      <c r="AG80">
        <v>58.411865172977656</v>
      </c>
      <c r="AH80">
        <v>31.438881773970305</v>
      </c>
      <c r="AI80">
        <v>16.368377579032678</v>
      </c>
      <c r="AJ80">
        <v>8.3223272025731081</v>
      </c>
      <c r="AK80">
        <v>7.5069765676047613</v>
      </c>
      <c r="AL80">
        <v>4.1568145375190095</v>
      </c>
      <c r="AM80">
        <v>2.0477143483433036</v>
      </c>
      <c r="AQ80">
        <v>21.918328794599052</v>
      </c>
      <c r="AR80">
        <v>12252818.069228094</v>
      </c>
      <c r="AS80">
        <v>1611260275.4444737</v>
      </c>
      <c r="AT80">
        <v>1418545612.758775</v>
      </c>
      <c r="AU80">
        <v>937708212.71896183</v>
      </c>
      <c r="AV80">
        <v>870743622.11843705</v>
      </c>
      <c r="AW80">
        <v>551139009.71543956</v>
      </c>
      <c r="AX80">
        <v>303720775.50999141</v>
      </c>
      <c r="BA80">
        <v>21.918328794599052</v>
      </c>
      <c r="BB80">
        <v>49.900541488758691</v>
      </c>
      <c r="BC80">
        <v>26.857851905197286</v>
      </c>
      <c r="BD80">
        <v>13.983304625993165</v>
      </c>
      <c r="BE80">
        <v>7.1096622685341702</v>
      </c>
      <c r="BF80">
        <v>6.4131182005158456</v>
      </c>
      <c r="BG80">
        <v>3.551115782320577</v>
      </c>
      <c r="BH80">
        <v>1.7493373049128842</v>
      </c>
    </row>
    <row r="81" spans="22:60" x14ac:dyDescent="0.25">
      <c r="V81">
        <v>43.836657589198104</v>
      </c>
      <c r="W81">
        <v>21611138.177314896</v>
      </c>
      <c r="X81">
        <v>3000356114.3782845</v>
      </c>
      <c r="Y81">
        <v>3033836700.0994487</v>
      </c>
      <c r="Z81">
        <v>2303568662.8627696</v>
      </c>
      <c r="AA81">
        <v>2183999827.3916059</v>
      </c>
      <c r="AB81">
        <v>1555212925.6396153</v>
      </c>
      <c r="AC81">
        <v>984470621.12823641</v>
      </c>
      <c r="AF81">
        <v>43.836657589198104</v>
      </c>
      <c r="AG81">
        <v>75.342840585434956</v>
      </c>
      <c r="AH81">
        <v>47.199058762504968</v>
      </c>
      <c r="AI81">
        <v>28.484085528247849</v>
      </c>
      <c r="AJ81">
        <v>16.745856726617184</v>
      </c>
      <c r="AK81">
        <v>15.435544923476661</v>
      </c>
      <c r="AL81">
        <v>9.6561970835939288</v>
      </c>
      <c r="AM81">
        <v>5.4857157894713042</v>
      </c>
      <c r="AQ81">
        <v>43.836657589198104</v>
      </c>
      <c r="AR81">
        <v>18462130.836652156</v>
      </c>
      <c r="AS81">
        <v>2563167505.8348799</v>
      </c>
      <c r="AT81">
        <v>2591769560.4328518</v>
      </c>
      <c r="AU81">
        <v>1967910514.2933455</v>
      </c>
      <c r="AV81">
        <v>1865764321.6059117</v>
      </c>
      <c r="AW81">
        <v>1328599367.4387116</v>
      </c>
      <c r="AX81">
        <v>841021202.2608031</v>
      </c>
      <c r="BA81">
        <v>43.836657589198104</v>
      </c>
      <c r="BB81">
        <v>64.364466557964121</v>
      </c>
      <c r="BC81">
        <v>40.321578210762596</v>
      </c>
      <c r="BD81">
        <v>24.333605637527803</v>
      </c>
      <c r="BE81">
        <v>14.305780441641254</v>
      </c>
      <c r="BF81">
        <v>13.186397105700934</v>
      </c>
      <c r="BG81">
        <v>8.2491709820699501</v>
      </c>
      <c r="BH81">
        <v>4.6863798568563508</v>
      </c>
    </row>
    <row r="82" spans="22:60" x14ac:dyDescent="0.25">
      <c r="V82">
        <v>65.75498638379716</v>
      </c>
      <c r="W82">
        <v>23038959.291541211</v>
      </c>
      <c r="X82">
        <v>3818087073.5973854</v>
      </c>
      <c r="Y82">
        <v>4187512159.4530902</v>
      </c>
      <c r="Z82">
        <v>3448319928.2804213</v>
      </c>
      <c r="AA82">
        <v>3309360198.4696918</v>
      </c>
      <c r="AB82">
        <v>2524798006.0397091</v>
      </c>
      <c r="AC82">
        <v>1733265452.2867963</v>
      </c>
      <c r="AF82">
        <v>65.75498638379716</v>
      </c>
      <c r="AG82">
        <v>82.115230750417894</v>
      </c>
      <c r="AH82">
        <v>56.609634235118683</v>
      </c>
      <c r="AI82">
        <v>37.414413126665913</v>
      </c>
      <c r="AJ82">
        <v>24.022477544231645</v>
      </c>
      <c r="AK82">
        <v>22.433675589726807</v>
      </c>
      <c r="AL82">
        <v>15.101945505480046</v>
      </c>
      <c r="AM82">
        <v>9.3426399532583648</v>
      </c>
      <c r="AQ82">
        <v>65.75498638379716</v>
      </c>
      <c r="AR82">
        <v>19681900.938804906</v>
      </c>
      <c r="AS82">
        <v>3261745055.7267876</v>
      </c>
      <c r="AT82">
        <v>3577340385.0171623</v>
      </c>
      <c r="AU82">
        <v>2945857509.2252746</v>
      </c>
      <c r="AV82">
        <v>2827145912.8372359</v>
      </c>
      <c r="AW82">
        <v>2156904034.4461446</v>
      </c>
      <c r="AX82">
        <v>1480707461.6901901</v>
      </c>
      <c r="BA82">
        <v>65.75498638379716</v>
      </c>
      <c r="BB82">
        <v>70.150036585646291</v>
      </c>
      <c r="BC82">
        <v>48.360917656843107</v>
      </c>
      <c r="BD82">
        <v>31.962675202647986</v>
      </c>
      <c r="BE82">
        <v>20.522108544365754</v>
      </c>
      <c r="BF82">
        <v>19.164814480678384</v>
      </c>
      <c r="BG82">
        <v>12.90140720597647</v>
      </c>
      <c r="BH82">
        <v>7.9813029633879458</v>
      </c>
    </row>
    <row r="83" spans="22:60" x14ac:dyDescent="0.25">
      <c r="V83">
        <v>87.673315178396209</v>
      </c>
      <c r="W83">
        <v>22856186.891483504</v>
      </c>
      <c r="X83">
        <v>4422828232.37712</v>
      </c>
      <c r="Y83">
        <v>5138839021.2851419</v>
      </c>
      <c r="Z83">
        <v>4482564959.7304382</v>
      </c>
      <c r="AA83">
        <v>4339237011.4359751</v>
      </c>
      <c r="AB83">
        <v>3476519061.099514</v>
      </c>
      <c r="AC83">
        <v>2528002625.3834991</v>
      </c>
      <c r="AF83">
        <v>87.673315178396209</v>
      </c>
      <c r="AG83">
        <v>84.654877062286474</v>
      </c>
      <c r="AH83">
        <v>62.584862893905374</v>
      </c>
      <c r="AI83">
        <v>44.169334325344323</v>
      </c>
      <c r="AJ83">
        <v>30.211313389125856</v>
      </c>
      <c r="AK83">
        <v>28.478110583646863</v>
      </c>
      <c r="AL83">
        <v>20.203128281935818</v>
      </c>
      <c r="AM83">
        <v>13.282197986625198</v>
      </c>
      <c r="AQ83">
        <v>87.673315178396209</v>
      </c>
      <c r="AR83">
        <v>19525760.714467425</v>
      </c>
      <c r="AS83">
        <v>3778368025.9792166</v>
      </c>
      <c r="AT83">
        <v>4390047279.3722858</v>
      </c>
      <c r="AU83">
        <v>3829400381.0130687</v>
      </c>
      <c r="AV83">
        <v>3706957069.0389252</v>
      </c>
      <c r="AW83">
        <v>2969947683.2510338</v>
      </c>
      <c r="AX83">
        <v>2159641701.5287981</v>
      </c>
      <c r="BA83">
        <v>87.673315178396209</v>
      </c>
      <c r="BB83">
        <v>72.319625346027109</v>
      </c>
      <c r="BC83">
        <v>53.465482366592234</v>
      </c>
      <c r="BD83">
        <v>37.733321706226576</v>
      </c>
      <c r="BE83">
        <v>25.80915525877419</v>
      </c>
      <c r="BF83">
        <v>24.328501315485152</v>
      </c>
      <c r="BG83">
        <v>17.259285216282375</v>
      </c>
      <c r="BH83">
        <v>11.346819173309251</v>
      </c>
    </row>
    <row r="84" spans="22:60" x14ac:dyDescent="0.25">
      <c r="V84">
        <v>109.59164397299526</v>
      </c>
      <c r="W84">
        <v>22072486.97756758</v>
      </c>
      <c r="X84">
        <v>4849305584.2216721</v>
      </c>
      <c r="Y84">
        <v>5892209258.3583765</v>
      </c>
      <c r="Z84">
        <v>5374511530.9121819</v>
      </c>
      <c r="AA84">
        <v>5237628895.596055</v>
      </c>
      <c r="AB84">
        <v>4358606463.7894249</v>
      </c>
      <c r="AC84">
        <v>3314116335.0253839</v>
      </c>
      <c r="AF84">
        <v>109.59164397299526</v>
      </c>
      <c r="AG84">
        <v>81.776611242168727</v>
      </c>
      <c r="AH84">
        <v>64.37066958865411</v>
      </c>
      <c r="AI84">
        <v>48.055799530192495</v>
      </c>
      <c r="AJ84">
        <v>34.646987344362728</v>
      </c>
      <c r="AK84">
        <v>32.911508824856249</v>
      </c>
      <c r="AL84">
        <v>24.370287085938863</v>
      </c>
      <c r="AM84">
        <v>16.828989562819693</v>
      </c>
      <c r="AQ84">
        <v>109.59164397299526</v>
      </c>
      <c r="AR84">
        <v>18856255.470057085</v>
      </c>
      <c r="AS84">
        <v>4142702407.8160806</v>
      </c>
      <c r="AT84">
        <v>5033642252.074173</v>
      </c>
      <c r="AU84">
        <v>4591379419.8471355</v>
      </c>
      <c r="AV84">
        <v>4474442259.8633642</v>
      </c>
      <c r="AW84">
        <v>3723504155.1132298</v>
      </c>
      <c r="AX84">
        <v>2831209022.0843182</v>
      </c>
      <c r="BA84">
        <v>109.59164397299526</v>
      </c>
      <c r="BB84">
        <v>69.860758084262173</v>
      </c>
      <c r="BC84">
        <v>54.991075168642269</v>
      </c>
      <c r="BD84">
        <v>41.053481362570878</v>
      </c>
      <c r="BE84">
        <v>29.598497228568039</v>
      </c>
      <c r="BF84">
        <v>28.115899170638777</v>
      </c>
      <c r="BG84">
        <v>20.819237978852232</v>
      </c>
      <c r="BH84">
        <v>14.3767998061097</v>
      </c>
    </row>
    <row r="85" spans="22:60" x14ac:dyDescent="0.25">
      <c r="V85">
        <v>131.50997276759432</v>
      </c>
      <c r="W85">
        <v>21041384.74280297</v>
      </c>
      <c r="X85">
        <v>5074556721.5157461</v>
      </c>
      <c r="Y85">
        <v>6395377812.4524822</v>
      </c>
      <c r="Z85">
        <v>6050264908.1042404</v>
      </c>
      <c r="AA85">
        <v>5928524381.2391567</v>
      </c>
      <c r="AB85">
        <v>5088910961.1967649</v>
      </c>
      <c r="AC85">
        <v>4013141983.8263974</v>
      </c>
      <c r="AF85">
        <v>131.50997276759432</v>
      </c>
      <c r="AG85">
        <v>75.596805216621817</v>
      </c>
      <c r="AH85">
        <v>63.000467558077546</v>
      </c>
      <c r="AI85">
        <v>49.405878067175578</v>
      </c>
      <c r="AJ85">
        <v>37.265250164765611</v>
      </c>
      <c r="AK85">
        <v>35.630812433847765</v>
      </c>
      <c r="AL85">
        <v>27.356848844390839</v>
      </c>
      <c r="AM85">
        <v>19.686519668468655</v>
      </c>
      <c r="AQ85">
        <v>131.50997276759432</v>
      </c>
      <c r="AR85">
        <v>17975397.451011565</v>
      </c>
      <c r="AS85">
        <v>4335131697.4586391</v>
      </c>
      <c r="AT85">
        <v>5463492989.3354673</v>
      </c>
      <c r="AU85">
        <v>5168667259.1394329</v>
      </c>
      <c r="AV85">
        <v>5064665817.0744572</v>
      </c>
      <c r="AW85">
        <v>4347394348.7302799</v>
      </c>
      <c r="AX85">
        <v>3428378078.1725721</v>
      </c>
      <c r="BA85">
        <v>131.50997276759432</v>
      </c>
      <c r="BB85">
        <v>64.581425434002199</v>
      </c>
      <c r="BC85">
        <v>53.820528344426187</v>
      </c>
      <c r="BD85">
        <v>42.206836932510349</v>
      </c>
      <c r="BE85">
        <v>31.835247109967671</v>
      </c>
      <c r="BF85">
        <v>30.438966961047004</v>
      </c>
      <c r="BG85">
        <v>23.37062113525446</v>
      </c>
      <c r="BH85">
        <v>16.817952800797478</v>
      </c>
    </row>
    <row r="86" spans="22:60" x14ac:dyDescent="0.25">
      <c r="V86">
        <v>153.42830156219335</v>
      </c>
      <c r="W86">
        <v>19917313.264151827</v>
      </c>
      <c r="X86">
        <v>5317773790.3122549</v>
      </c>
      <c r="Y86">
        <v>6912358257.1176271</v>
      </c>
      <c r="Z86">
        <v>6744298425.9401274</v>
      </c>
      <c r="AA86">
        <v>6639244170.188715</v>
      </c>
      <c r="AB86">
        <v>5850366877.4171801</v>
      </c>
      <c r="AC86">
        <v>4758127064.5262403</v>
      </c>
      <c r="AF86">
        <v>153.42830156219335</v>
      </c>
      <c r="AG86">
        <v>70.094238207573198</v>
      </c>
      <c r="AH86">
        <v>61.649549651789314</v>
      </c>
      <c r="AI86">
        <v>50.552815733328735</v>
      </c>
      <c r="AJ86">
        <v>39.686841818445316</v>
      </c>
      <c r="AK86">
        <v>38.164744821203442</v>
      </c>
      <c r="AL86">
        <v>30.244171551651196</v>
      </c>
      <c r="AM86">
        <v>22.556140200838648</v>
      </c>
      <c r="AQ86">
        <v>153.42830156219335</v>
      </c>
      <c r="AR86">
        <v>17015116.944805253</v>
      </c>
      <c r="AS86">
        <v>4542909062.4907894</v>
      </c>
      <c r="AT86">
        <v>5905143055.6617918</v>
      </c>
      <c r="AU86">
        <v>5761571598.8450651</v>
      </c>
      <c r="AV86">
        <v>5671825033.9618883</v>
      </c>
      <c r="AW86">
        <v>4997896818.1634188</v>
      </c>
      <c r="AX86">
        <v>4064809714.414289</v>
      </c>
      <c r="BA86">
        <v>153.42830156219335</v>
      </c>
      <c r="BB86">
        <v>59.880649786510439</v>
      </c>
      <c r="BC86">
        <v>52.666455711562747</v>
      </c>
      <c r="BD86">
        <v>43.186651742830293</v>
      </c>
      <c r="BE86">
        <v>33.903983220780617</v>
      </c>
      <c r="BF86">
        <v>32.603674385651679</v>
      </c>
      <c r="BG86">
        <v>25.837225584854096</v>
      </c>
      <c r="BH86">
        <v>19.269434499052977</v>
      </c>
    </row>
    <row r="87" spans="22:60" x14ac:dyDescent="0.25">
      <c r="V87">
        <v>175.34663035679242</v>
      </c>
      <c r="W87">
        <v>18758408.996367116</v>
      </c>
      <c r="X87">
        <v>5411048296.548687</v>
      </c>
      <c r="Y87">
        <v>7224409221.0269394</v>
      </c>
      <c r="Z87">
        <v>7239690515.5345688</v>
      </c>
      <c r="AA87">
        <v>7155540657.4156084</v>
      </c>
      <c r="AB87">
        <v>6450139131.6466398</v>
      </c>
      <c r="AC87">
        <v>5387943444.2916737</v>
      </c>
      <c r="AF87">
        <v>175.34663035679242</v>
      </c>
      <c r="AG87">
        <v>65.099600460898287</v>
      </c>
      <c r="AH87">
        <v>59.829264192320736</v>
      </c>
      <c r="AI87">
        <v>50.893841651886433</v>
      </c>
      <c r="AJ87">
        <v>41.304238168860103</v>
      </c>
      <c r="AK87">
        <v>39.910942207982181</v>
      </c>
      <c r="AL87">
        <v>32.477301572336494</v>
      </c>
      <c r="AM87">
        <v>24.962003495175068</v>
      </c>
      <c r="AQ87">
        <v>175.34663035679242</v>
      </c>
      <c r="AR87">
        <v>16025079.213175967</v>
      </c>
      <c r="AS87">
        <v>4622592331.5408545</v>
      </c>
      <c r="AT87">
        <v>6171724374.8004837</v>
      </c>
      <c r="AU87">
        <v>6184778997.6638641</v>
      </c>
      <c r="AV87">
        <v>6112890803.8199692</v>
      </c>
      <c r="AW87">
        <v>5510274914.0751581</v>
      </c>
      <c r="AX87">
        <v>4602854139.0481396</v>
      </c>
      <c r="BA87">
        <v>175.34663035679242</v>
      </c>
      <c r="BB87">
        <v>55.613791891094841</v>
      </c>
      <c r="BC87">
        <v>51.111408122813309</v>
      </c>
      <c r="BD87">
        <v>43.477986011087886</v>
      </c>
      <c r="BE87">
        <v>35.285705126914458</v>
      </c>
      <c r="BF87">
        <v>34.095429440698695</v>
      </c>
      <c r="BG87">
        <v>27.744961229264753</v>
      </c>
      <c r="BH87">
        <v>21.324734064985261</v>
      </c>
    </row>
    <row r="88" spans="22:60" x14ac:dyDescent="0.25">
      <c r="V88">
        <v>219.18328794599051</v>
      </c>
      <c r="W88">
        <v>16529734.447820453</v>
      </c>
      <c r="X88">
        <v>5496245422.0389061</v>
      </c>
      <c r="Y88">
        <v>7673894522.1062145</v>
      </c>
      <c r="Z88">
        <v>8041389652.7229433</v>
      </c>
      <c r="AA88">
        <v>8001333039.2036247</v>
      </c>
      <c r="AB88">
        <v>7491521027.981823</v>
      </c>
      <c r="AC88">
        <v>6543508033.7792578</v>
      </c>
      <c r="AF88">
        <v>219.18328794599051</v>
      </c>
      <c r="AG88">
        <v>56.549457877607374</v>
      </c>
      <c r="AH88">
        <v>56.100352685166207</v>
      </c>
      <c r="AI88">
        <v>50.792791131969238</v>
      </c>
      <c r="AJ88">
        <v>43.593874092813941</v>
      </c>
      <c r="AK88">
        <v>42.463668448270148</v>
      </c>
      <c r="AL88">
        <v>36.124200475487307</v>
      </c>
      <c r="AM88">
        <v>29.199786179170339</v>
      </c>
      <c r="AQ88">
        <v>219.18328794599051</v>
      </c>
      <c r="AR88">
        <v>14121149.824080858</v>
      </c>
      <c r="AS88">
        <v>4695375193.0820475</v>
      </c>
      <c r="AT88">
        <v>6555714166.0641565</v>
      </c>
      <c r="AU88">
        <v>6869660758.2154446</v>
      </c>
      <c r="AV88">
        <v>6835440883.5564079</v>
      </c>
      <c r="AW88">
        <v>6399914722.1831207</v>
      </c>
      <c r="AX88">
        <v>5590038824.3839817</v>
      </c>
      <c r="BA88">
        <v>219.18328794599051</v>
      </c>
      <c r="BB88">
        <v>48.309509731146115</v>
      </c>
      <c r="BC88">
        <v>47.925844662039665</v>
      </c>
      <c r="BD88">
        <v>43.391659788724397</v>
      </c>
      <c r="BE88">
        <v>37.241713072886824</v>
      </c>
      <c r="BF88">
        <v>36.276192223837178</v>
      </c>
      <c r="BG88">
        <v>30.860462326226372</v>
      </c>
      <c r="BH88">
        <v>24.945019943835742</v>
      </c>
    </row>
    <row r="89" spans="22:60" x14ac:dyDescent="0.25">
      <c r="V89">
        <v>263.01994553518864</v>
      </c>
      <c r="W89">
        <v>14515063.463796111</v>
      </c>
      <c r="X89">
        <v>5465295943.4483356</v>
      </c>
      <c r="Y89">
        <v>7914765795.7703428</v>
      </c>
      <c r="Z89">
        <v>8602059155.3054142</v>
      </c>
      <c r="AA89">
        <v>8606178011.2264709</v>
      </c>
      <c r="AB89">
        <v>8311587599.0248413</v>
      </c>
      <c r="AC89">
        <v>7529475483.2906322</v>
      </c>
      <c r="AF89">
        <v>263.01994553518864</v>
      </c>
      <c r="AG89">
        <v>49.946377466749027</v>
      </c>
      <c r="AH89">
        <v>52.691676701039491</v>
      </c>
      <c r="AI89">
        <v>50.142964181323293</v>
      </c>
      <c r="AJ89">
        <v>45.006233439678006</v>
      </c>
      <c r="AK89">
        <v>44.123128809139708</v>
      </c>
      <c r="AL89">
        <v>38.899018019177099</v>
      </c>
      <c r="AM89">
        <v>32.744547747188633</v>
      </c>
      <c r="AQ89">
        <v>263.01994553518864</v>
      </c>
      <c r="AR89">
        <v>12400041.060873389</v>
      </c>
      <c r="AS89">
        <v>4668935432.3264074</v>
      </c>
      <c r="AT89">
        <v>6761487547.0259323</v>
      </c>
      <c r="AU89">
        <v>7348633851.990942</v>
      </c>
      <c r="AV89">
        <v>7352152540.1918116</v>
      </c>
      <c r="AW89">
        <v>7100487556.6696205</v>
      </c>
      <c r="AX89">
        <v>6432338748.8121595</v>
      </c>
      <c r="BA89">
        <v>263.01994553518864</v>
      </c>
      <c r="BB89">
        <v>42.66857895415599</v>
      </c>
      <c r="BC89">
        <v>45.013854489085219</v>
      </c>
      <c r="BD89">
        <v>42.83652057830551</v>
      </c>
      <c r="BE89">
        <v>38.448274376425388</v>
      </c>
      <c r="BF89">
        <v>37.693848899262612</v>
      </c>
      <c r="BG89">
        <v>33.230954991587865</v>
      </c>
      <c r="BH89">
        <v>27.97326636549743</v>
      </c>
    </row>
    <row r="90" spans="22:60" x14ac:dyDescent="0.25">
      <c r="V90">
        <v>306.85660312438671</v>
      </c>
      <c r="W90">
        <v>12767519.715650445</v>
      </c>
      <c r="X90">
        <v>5394566232.9338341</v>
      </c>
      <c r="Y90">
        <v>8057571064.9959288</v>
      </c>
      <c r="Z90">
        <v>9031692935.0285931</v>
      </c>
      <c r="AA90">
        <v>9077924040.7741566</v>
      </c>
      <c r="AB90">
        <v>9000066912.7288017</v>
      </c>
      <c r="AC90">
        <v>8408513526.307723</v>
      </c>
      <c r="AF90">
        <v>306.85660312438671</v>
      </c>
      <c r="AG90">
        <v>44.61312021182497</v>
      </c>
      <c r="AH90">
        <v>49.627727355405447</v>
      </c>
      <c r="AI90">
        <v>49.265074108431079</v>
      </c>
      <c r="AJ90">
        <v>45.921095364550695</v>
      </c>
      <c r="AK90">
        <v>45.265629174906877</v>
      </c>
      <c r="AL90">
        <v>41.124579787630793</v>
      </c>
      <c r="AM90">
        <v>35.822331183754251</v>
      </c>
      <c r="AQ90">
        <v>306.85660312438671</v>
      </c>
      <c r="AR90">
        <v>10907135.825789312</v>
      </c>
      <c r="AS90">
        <v>4608511906.3259125</v>
      </c>
      <c r="AT90">
        <v>6883484340.6688347</v>
      </c>
      <c r="AU90">
        <v>7715664731.5316057</v>
      </c>
      <c r="AV90">
        <v>7755159399.3271961</v>
      </c>
      <c r="AW90">
        <v>7688647007.7656956</v>
      </c>
      <c r="AX90">
        <v>7183290190.0283203</v>
      </c>
      <c r="BA90">
        <v>306.85660312438671</v>
      </c>
      <c r="BB90">
        <v>38.112442557356282</v>
      </c>
      <c r="BC90">
        <v>42.396360064134072</v>
      </c>
      <c r="BD90">
        <v>42.086549833916521</v>
      </c>
      <c r="BE90">
        <v>39.229829721446528</v>
      </c>
      <c r="BF90">
        <v>38.669872978172876</v>
      </c>
      <c r="BG90">
        <v>35.132225170748235</v>
      </c>
      <c r="BH90">
        <v>30.602579085009882</v>
      </c>
    </row>
    <row r="91" spans="22:60" x14ac:dyDescent="0.25">
      <c r="V91">
        <v>350.69326071358483</v>
      </c>
      <c r="W91">
        <v>11278948.258734187</v>
      </c>
      <c r="X91">
        <v>5309639086.4829197</v>
      </c>
      <c r="Y91">
        <v>8145937244.0357971</v>
      </c>
      <c r="Z91">
        <v>9378092195.9000454</v>
      </c>
      <c r="AA91">
        <v>9463953386.5966415</v>
      </c>
      <c r="AB91">
        <v>9598303509.6179848</v>
      </c>
      <c r="AC91">
        <v>9210206504.3023129</v>
      </c>
      <c r="AF91">
        <v>350.69326071358483</v>
      </c>
      <c r="AG91">
        <v>39.957101973399212</v>
      </c>
      <c r="AH91">
        <v>46.701738971237369</v>
      </c>
      <c r="AI91">
        <v>48.157099141355907</v>
      </c>
      <c r="AJ91">
        <v>46.416501974753231</v>
      </c>
      <c r="AK91">
        <v>45.973832015557726</v>
      </c>
      <c r="AL91">
        <v>42.886164385521681</v>
      </c>
      <c r="AM91">
        <v>38.491459917895632</v>
      </c>
      <c r="AQ91">
        <v>350.69326071358483</v>
      </c>
      <c r="AR91">
        <v>9635467.4494267087</v>
      </c>
      <c r="AS91">
        <v>4535959684.5736065</v>
      </c>
      <c r="AT91">
        <v>6958974485.8700523</v>
      </c>
      <c r="AU91">
        <v>8011589380.3611364</v>
      </c>
      <c r="AV91">
        <v>8084939544.6803493</v>
      </c>
      <c r="AW91">
        <v>8199713210.4072247</v>
      </c>
      <c r="AX91">
        <v>7868166688.8560352</v>
      </c>
      <c r="BA91">
        <v>350.69326071358483</v>
      </c>
      <c r="BB91">
        <v>34.134863163324788</v>
      </c>
      <c r="BC91">
        <v>39.896723999998422</v>
      </c>
      <c r="BD91">
        <v>41.140020380537273</v>
      </c>
      <c r="BE91">
        <v>39.653049525043095</v>
      </c>
      <c r="BF91">
        <v>39.274881996934759</v>
      </c>
      <c r="BG91">
        <v>36.637125331917517</v>
      </c>
      <c r="BH91">
        <v>32.882783093946003</v>
      </c>
    </row>
    <row r="92" spans="22:60" x14ac:dyDescent="0.25">
      <c r="V92">
        <v>394.52991830278296</v>
      </c>
      <c r="W92">
        <v>10053916.511124695</v>
      </c>
      <c r="X92">
        <v>5202970655.9096556</v>
      </c>
      <c r="Y92">
        <v>8173014527.498786</v>
      </c>
      <c r="Z92">
        <v>9633726939.089304</v>
      </c>
      <c r="AA92">
        <v>9756359082.538353</v>
      </c>
      <c r="AB92">
        <v>10095059401.079529</v>
      </c>
      <c r="AC92">
        <v>9917831132.5913391</v>
      </c>
      <c r="AF92">
        <v>394.52991830278296</v>
      </c>
      <c r="AG92">
        <v>36.655561767970042</v>
      </c>
      <c r="AH92">
        <v>44.51767684902957</v>
      </c>
      <c r="AI92">
        <v>47.336599975597288</v>
      </c>
      <c r="AJ92">
        <v>46.9106630114726</v>
      </c>
      <c r="AK92">
        <v>46.650502979331478</v>
      </c>
      <c r="AL92">
        <v>44.499491385506744</v>
      </c>
      <c r="AM92">
        <v>40.972209421233821</v>
      </c>
      <c r="AQ92">
        <v>394.52991830278296</v>
      </c>
      <c r="AR92">
        <v>8588937.8211464323</v>
      </c>
      <c r="AS92">
        <v>4444834149.8967171</v>
      </c>
      <c r="AT92">
        <v>6982106277.7216988</v>
      </c>
      <c r="AU92">
        <v>8229975012.6416311</v>
      </c>
      <c r="AV92">
        <v>8334738151.8413963</v>
      </c>
      <c r="AW92">
        <v>8624085688.4689159</v>
      </c>
      <c r="AX92">
        <v>8472681747.8742056</v>
      </c>
      <c r="BA92">
        <v>394.52991830278296</v>
      </c>
      <c r="BB92">
        <v>31.314397774829732</v>
      </c>
      <c r="BC92">
        <v>38.030906460693487</v>
      </c>
      <c r="BD92">
        <v>40.439077985679951</v>
      </c>
      <c r="BE92">
        <v>40.075205250458126</v>
      </c>
      <c r="BF92">
        <v>39.852953719213055</v>
      </c>
      <c r="BG92">
        <v>38.015370841785817</v>
      </c>
      <c r="BH92">
        <v>35.002057031663249</v>
      </c>
    </row>
    <row r="93" spans="22:60" x14ac:dyDescent="0.25">
      <c r="V93">
        <v>438.36657589198103</v>
      </c>
      <c r="W93">
        <v>9086667.453916179</v>
      </c>
      <c r="X93">
        <v>5100926322.4307137</v>
      </c>
      <c r="Y93">
        <v>8183719764.6688595</v>
      </c>
      <c r="Z93">
        <v>9851917146.1407547</v>
      </c>
      <c r="AA93">
        <v>10008927257.698549</v>
      </c>
      <c r="AB93">
        <v>10543626606.127827</v>
      </c>
      <c r="AC93">
        <v>10579162296.632746</v>
      </c>
      <c r="AF93">
        <v>438.36657589198103</v>
      </c>
      <c r="AG93">
        <v>33.607986193727726</v>
      </c>
      <c r="AH93">
        <v>42.378127474667352</v>
      </c>
      <c r="AI93">
        <v>46.380958295278838</v>
      </c>
      <c r="AJ93">
        <v>47.155935109638435</v>
      </c>
      <c r="AK93">
        <v>47.0674497653362</v>
      </c>
      <c r="AL93">
        <v>45.820687708322531</v>
      </c>
      <c r="AM93">
        <v>43.177532455706604</v>
      </c>
      <c r="AQ93">
        <v>438.36657589198103</v>
      </c>
      <c r="AR93">
        <v>7762628.7901599491</v>
      </c>
      <c r="AS93">
        <v>4357658924.7711487</v>
      </c>
      <c r="AT93">
        <v>6991251630.8099823</v>
      </c>
      <c r="AU93">
        <v>8416372235.9997492</v>
      </c>
      <c r="AV93">
        <v>8550504052.5877399</v>
      </c>
      <c r="AW93">
        <v>9007291161.5303078</v>
      </c>
      <c r="AX93">
        <v>9037648866.9917107</v>
      </c>
      <c r="BA93">
        <v>438.36657589198103</v>
      </c>
      <c r="BB93">
        <v>28.710891262372758</v>
      </c>
      <c r="BC93">
        <v>36.203115617061933</v>
      </c>
      <c r="BD93">
        <v>39.622684994702851</v>
      </c>
      <c r="BE93">
        <v>40.284738201928072</v>
      </c>
      <c r="BF93">
        <v>40.209146255301739</v>
      </c>
      <c r="BG93">
        <v>39.144052689664292</v>
      </c>
      <c r="BH93">
        <v>36.886037508094503</v>
      </c>
    </row>
    <row r="94" spans="22:60" x14ac:dyDescent="0.25">
      <c r="V94">
        <v>482.20323348117915</v>
      </c>
      <c r="W94">
        <v>8310801.7001768406</v>
      </c>
      <c r="X94">
        <v>4988385308.2535276</v>
      </c>
      <c r="Y94">
        <v>8157456281.5698071</v>
      </c>
      <c r="Z94">
        <v>10009402198.335815</v>
      </c>
      <c r="AA94">
        <v>10198050655.766987</v>
      </c>
      <c r="AB94">
        <v>10918384100.748085</v>
      </c>
      <c r="AC94">
        <v>11166051401.973454</v>
      </c>
      <c r="AF94">
        <v>482.20323348117915</v>
      </c>
      <c r="AG94">
        <v>31.195322197452569</v>
      </c>
      <c r="AH94">
        <v>40.58454382470979</v>
      </c>
      <c r="AI94">
        <v>45.5288797160215</v>
      </c>
      <c r="AJ94">
        <v>47.334150485944718</v>
      </c>
      <c r="AK94">
        <v>47.398275732088678</v>
      </c>
      <c r="AL94">
        <v>46.978291980607843</v>
      </c>
      <c r="AM94">
        <v>45.187414712351064</v>
      </c>
      <c r="AQ94">
        <v>482.20323348117915</v>
      </c>
      <c r="AR94">
        <v>7099816.172902734</v>
      </c>
      <c r="AS94">
        <v>4261516513.798564</v>
      </c>
      <c r="AT94">
        <v>6968815058.6487865</v>
      </c>
      <c r="AU94">
        <v>8550909788.5611486</v>
      </c>
      <c r="AV94">
        <v>8712069856.7931328</v>
      </c>
      <c r="AW94">
        <v>9327441902.3625431</v>
      </c>
      <c r="AX94">
        <v>9539021046.4903145</v>
      </c>
      <c r="BA94">
        <v>482.20323348117915</v>
      </c>
      <c r="BB94">
        <v>26.649781940010989</v>
      </c>
      <c r="BC94">
        <v>34.670879057362555</v>
      </c>
      <c r="BD94">
        <v>38.894764693407915</v>
      </c>
      <c r="BE94">
        <v>40.436985416650138</v>
      </c>
      <c r="BF94">
        <v>40.491766829573827</v>
      </c>
      <c r="BG94">
        <v>40.132979851049662</v>
      </c>
      <c r="BH94">
        <v>38.603055320112674</v>
      </c>
    </row>
    <row r="95" spans="22:60" x14ac:dyDescent="0.25">
      <c r="V95">
        <v>526.03989107037728</v>
      </c>
      <c r="W95">
        <v>7686679.7365415851</v>
      </c>
      <c r="X95">
        <v>4903896766.6095428</v>
      </c>
      <c r="Y95">
        <v>8160305667.8823557</v>
      </c>
      <c r="Z95">
        <v>10188769537.299463</v>
      </c>
      <c r="AA95">
        <v>10407940999.624327</v>
      </c>
      <c r="AB95">
        <v>11309197459.941444</v>
      </c>
      <c r="AC95">
        <v>11768795555.935137</v>
      </c>
      <c r="AF95">
        <v>526.03989107037728</v>
      </c>
      <c r="AG95">
        <v>28.782658201177401</v>
      </c>
      <c r="AH95">
        <v>38.769689160114034</v>
      </c>
      <c r="AI95">
        <v>44.605480953166158</v>
      </c>
      <c r="AJ95">
        <v>47.400173688123949</v>
      </c>
      <c r="AK95">
        <v>47.612791577606906</v>
      </c>
      <c r="AL95">
        <v>48.008533376170057</v>
      </c>
      <c r="AM95">
        <v>47.084346739767831</v>
      </c>
      <c r="AQ95">
        <v>526.03989107037728</v>
      </c>
      <c r="AR95">
        <v>6566636.4182724301</v>
      </c>
      <c r="AS95">
        <v>4189338986.7645397</v>
      </c>
      <c r="AT95">
        <v>6971249254.5007057</v>
      </c>
      <c r="AU95">
        <v>8704141110.882021</v>
      </c>
      <c r="AV95">
        <v>8891376608.6101971</v>
      </c>
      <c r="AW95">
        <v>9661308971.78479</v>
      </c>
      <c r="AX95">
        <v>10053937999.968903</v>
      </c>
      <c r="BA95">
        <v>526.03989107037728</v>
      </c>
      <c r="BB95">
        <v>24.588672617649216</v>
      </c>
      <c r="BC95">
        <v>33.120470930203084</v>
      </c>
      <c r="BD95">
        <v>38.105916432184301</v>
      </c>
      <c r="BE95">
        <v>40.493388230184834</v>
      </c>
      <c r="BF95">
        <v>40.675025090846226</v>
      </c>
      <c r="BG95">
        <v>41.013102465700769</v>
      </c>
      <c r="BH95">
        <v>40.223581133749178</v>
      </c>
    </row>
    <row r="96" spans="22:60" x14ac:dyDescent="0.25">
      <c r="V96">
        <v>569.87654865957541</v>
      </c>
      <c r="W96">
        <v>7215804.6053446615</v>
      </c>
      <c r="X96">
        <v>4797751425.1774025</v>
      </c>
      <c r="Y96">
        <v>8112642957.1740875</v>
      </c>
      <c r="Z96">
        <v>10292774587.18396</v>
      </c>
      <c r="AA96">
        <v>10539466628.025034</v>
      </c>
      <c r="AB96">
        <v>11609034832.414404</v>
      </c>
      <c r="AC96">
        <v>12275790753.620407</v>
      </c>
      <c r="AF96">
        <v>569.87654865957541</v>
      </c>
      <c r="AG96">
        <v>26.962578344338251</v>
      </c>
      <c r="AH96">
        <v>37.296597339173339</v>
      </c>
      <c r="AI96">
        <v>43.808330292357283</v>
      </c>
      <c r="AJ96">
        <v>47.429954117522456</v>
      </c>
      <c r="AK96">
        <v>47.771645251050053</v>
      </c>
      <c r="AL96">
        <v>48.8971854359338</v>
      </c>
      <c r="AM96">
        <v>48.787682706220743</v>
      </c>
      <c r="AQ96">
        <v>569.87654865957541</v>
      </c>
      <c r="AR96">
        <v>6164373.5569387907</v>
      </c>
      <c r="AS96">
        <v>4098660320.7385936</v>
      </c>
      <c r="AT96">
        <v>6930531584.1075191</v>
      </c>
      <c r="AU96">
        <v>8792991352.0347843</v>
      </c>
      <c r="AV96">
        <v>9003737343.1528931</v>
      </c>
      <c r="AW96">
        <v>9917456369.2469234</v>
      </c>
      <c r="AX96">
        <v>10487057792.014153</v>
      </c>
      <c r="BA96">
        <v>569.87654865957541</v>
      </c>
      <c r="BB96">
        <v>23.033800672709642</v>
      </c>
      <c r="BC96">
        <v>31.862026617392335</v>
      </c>
      <c r="BD96">
        <v>37.424920379332924</v>
      </c>
      <c r="BE96">
        <v>40.518829286524209</v>
      </c>
      <c r="BF96">
        <v>40.810731839788723</v>
      </c>
      <c r="BG96">
        <v>41.772267043753409</v>
      </c>
      <c r="BH96">
        <v>41.678720202011633</v>
      </c>
    </row>
    <row r="97" spans="22:60" x14ac:dyDescent="0.25">
      <c r="V97">
        <v>613.71320624877342</v>
      </c>
      <c r="W97">
        <v>6837625.0972800646</v>
      </c>
      <c r="X97">
        <v>4712163470.6223412</v>
      </c>
      <c r="Y97">
        <v>8087003908.4135723</v>
      </c>
      <c r="Z97">
        <v>10413497243.300224</v>
      </c>
      <c r="AA97">
        <v>10686820154.693106</v>
      </c>
      <c r="AB97">
        <v>11920601082.121901</v>
      </c>
      <c r="AC97">
        <v>12793489876.617039</v>
      </c>
      <c r="AF97">
        <v>613.71320624877342</v>
      </c>
      <c r="AG97">
        <v>25.142498487499076</v>
      </c>
      <c r="AH97">
        <v>35.816373979123135</v>
      </c>
      <c r="AI97">
        <v>42.969939131535398</v>
      </c>
      <c r="AJ97">
        <v>47.385189007688354</v>
      </c>
      <c r="AK97">
        <v>47.85206002735022</v>
      </c>
      <c r="AL97">
        <v>49.693374586493213</v>
      </c>
      <c r="AM97">
        <v>50.401995301310947</v>
      </c>
      <c r="AQ97">
        <v>613.71320624877342</v>
      </c>
      <c r="AR97">
        <v>5841299.4319045842</v>
      </c>
      <c r="AS97">
        <v>4025543578.7108355</v>
      </c>
      <c r="AT97">
        <v>6908628458.5590067</v>
      </c>
      <c r="AU97">
        <v>8896123239.5772076</v>
      </c>
      <c r="AV97">
        <v>9129619657.460783</v>
      </c>
      <c r="AW97">
        <v>10183623602.975634</v>
      </c>
      <c r="AX97">
        <v>10929321816.442848</v>
      </c>
      <c r="BA97">
        <v>613.71320624877342</v>
      </c>
      <c r="BB97">
        <v>21.478928727770043</v>
      </c>
      <c r="BC97">
        <v>30.597489918006367</v>
      </c>
      <c r="BD97">
        <v>36.708693072081054</v>
      </c>
      <c r="BE97">
        <v>40.4805870010928</v>
      </c>
      <c r="BF97">
        <v>40.87942919895012</v>
      </c>
      <c r="BG97">
        <v>42.452441690167014</v>
      </c>
      <c r="BH97">
        <v>43.05780769371512</v>
      </c>
    </row>
    <row r="98" spans="22:60" x14ac:dyDescent="0.25">
      <c r="V98">
        <v>657.54986383797154</v>
      </c>
      <c r="W98">
        <v>6533975.2793630017</v>
      </c>
      <c r="X98">
        <v>4614987247.3906612</v>
      </c>
      <c r="Y98">
        <v>8030329389.3912973</v>
      </c>
      <c r="Z98">
        <v>10484215200.953411</v>
      </c>
      <c r="AA98">
        <v>10781689245.113443</v>
      </c>
      <c r="AB98">
        <v>12168319504.292511</v>
      </c>
      <c r="AC98">
        <v>13240805775.60338</v>
      </c>
      <c r="AF98">
        <v>657.54986383797154</v>
      </c>
      <c r="AG98">
        <v>23.703365577440216</v>
      </c>
      <c r="AH98">
        <v>34.570235107195721</v>
      </c>
      <c r="AI98">
        <v>42.226851341915619</v>
      </c>
      <c r="AJ98">
        <v>47.322199778550647</v>
      </c>
      <c r="AK98">
        <v>47.899985477725188</v>
      </c>
      <c r="AL98">
        <v>50.391045182073782</v>
      </c>
      <c r="AM98">
        <v>51.872627254776582</v>
      </c>
      <c r="AQ98">
        <v>657.54986383797154</v>
      </c>
      <c r="AR98">
        <v>5581895.1089617498</v>
      </c>
      <c r="AS98">
        <v>3942527120.5865602</v>
      </c>
      <c r="AT98">
        <v>6860212110.6226501</v>
      </c>
      <c r="AU98">
        <v>8956536725.2521305</v>
      </c>
      <c r="AV98">
        <v>9210665160.2623463</v>
      </c>
      <c r="AW98">
        <v>10395246419.101234</v>
      </c>
      <c r="AX98">
        <v>11311458314.050795</v>
      </c>
      <c r="BA98">
        <v>657.54986383797154</v>
      </c>
      <c r="BB98">
        <v>20.249495096887589</v>
      </c>
      <c r="BC98">
        <v>29.532928731760673</v>
      </c>
      <c r="BD98">
        <v>36.073882268387266</v>
      </c>
      <c r="BE98">
        <v>40.426776073593352</v>
      </c>
      <c r="BF98">
        <v>40.920371324624796</v>
      </c>
      <c r="BG98">
        <v>43.048453140874145</v>
      </c>
      <c r="BH98">
        <v>44.314150571849339</v>
      </c>
    </row>
    <row r="99" spans="22:60" x14ac:dyDescent="0.25">
      <c r="V99">
        <v>701.38652142716967</v>
      </c>
      <c r="W99">
        <v>6270530.4710147185</v>
      </c>
      <c r="X99">
        <v>4533319747.2622557</v>
      </c>
      <c r="Y99">
        <v>7990753246.3296785</v>
      </c>
      <c r="Z99">
        <v>10568101006.265579</v>
      </c>
      <c r="AA99">
        <v>10889019827.923969</v>
      </c>
      <c r="AB99">
        <v>12425041268.620052</v>
      </c>
      <c r="AC99">
        <v>13695808422.431442</v>
      </c>
      <c r="AF99">
        <v>701.38652142716967</v>
      </c>
      <c r="AG99">
        <v>22.264232667381339</v>
      </c>
      <c r="AH99">
        <v>33.32276228514673</v>
      </c>
      <c r="AI99">
        <v>41.458011131123214</v>
      </c>
      <c r="AJ99">
        <v>47.206303508851725</v>
      </c>
      <c r="AK99">
        <v>47.891530711299573</v>
      </c>
      <c r="AL99">
        <v>51.01804660723591</v>
      </c>
      <c r="AM99">
        <v>53.27054487333308</v>
      </c>
      <c r="AQ99">
        <v>701.38652142716967</v>
      </c>
      <c r="AR99">
        <v>5356837.4336067233</v>
      </c>
      <c r="AS99">
        <v>3872759574.7913265</v>
      </c>
      <c r="AT99">
        <v>6826402695.994935</v>
      </c>
      <c r="AU99">
        <v>9028199342.0150375</v>
      </c>
      <c r="AV99">
        <v>9302356363.4911537</v>
      </c>
      <c r="AW99">
        <v>10614560680.235638</v>
      </c>
      <c r="AX99">
        <v>11700161506.258436</v>
      </c>
      <c r="BA99">
        <v>701.38652142716967</v>
      </c>
      <c r="BB99">
        <v>19.020061466005124</v>
      </c>
      <c r="BC99">
        <v>28.467227968252917</v>
      </c>
      <c r="BD99">
        <v>35.417071486480907</v>
      </c>
      <c r="BE99">
        <v>40.327767308894991</v>
      </c>
      <c r="BF99">
        <v>40.91314852114899</v>
      </c>
      <c r="BG99">
        <v>43.584092784243865</v>
      </c>
      <c r="BH99">
        <v>45.508374483653398</v>
      </c>
    </row>
    <row r="100" spans="22:60" x14ac:dyDescent="0.25">
      <c r="V100">
        <v>745.22317901636779</v>
      </c>
      <c r="W100">
        <v>6034363.7852686103</v>
      </c>
      <c r="X100">
        <v>4443854188.6746893</v>
      </c>
      <c r="Y100">
        <v>7928638724.0427999</v>
      </c>
      <c r="Z100">
        <v>10613880917.853537</v>
      </c>
      <c r="AA100">
        <v>10956099437.557726</v>
      </c>
      <c r="AB100">
        <v>12631099670.20196</v>
      </c>
      <c r="AC100">
        <v>14092789010.519117</v>
      </c>
      <c r="AF100">
        <v>745.22317901636779</v>
      </c>
      <c r="AG100">
        <v>21.121391827040476</v>
      </c>
      <c r="AH100">
        <v>32.272098474399556</v>
      </c>
      <c r="AI100">
        <v>40.78484366704582</v>
      </c>
      <c r="AJ100">
        <v>47.097550568217791</v>
      </c>
      <c r="AK100">
        <v>47.878600893019012</v>
      </c>
      <c r="AL100">
        <v>51.584514384661645</v>
      </c>
      <c r="AM100">
        <v>54.565017273202805</v>
      </c>
      <c r="AQ100">
        <v>745.22317901636779</v>
      </c>
      <c r="AR100">
        <v>5155083.124521791</v>
      </c>
      <c r="AS100">
        <v>3796330243.0983009</v>
      </c>
      <c r="AT100">
        <v>6773339019.8522215</v>
      </c>
      <c r="AU100">
        <v>9067308560.1641521</v>
      </c>
      <c r="AV100">
        <v>9359661652.984417</v>
      </c>
      <c r="AW100">
        <v>10790593850.667627</v>
      </c>
      <c r="AX100">
        <v>12039297163.841669</v>
      </c>
      <c r="BA100">
        <v>745.22317901636779</v>
      </c>
      <c r="BB100">
        <v>18.043746523833764</v>
      </c>
      <c r="BC100">
        <v>27.56965873426822</v>
      </c>
      <c r="BD100">
        <v>34.841992761112337</v>
      </c>
      <c r="BE100">
        <v>40.234861002786502</v>
      </c>
      <c r="BF100">
        <v>40.902102735645641</v>
      </c>
      <c r="BG100">
        <v>44.068019273250314</v>
      </c>
      <c r="BH100">
        <v>46.614226411244914</v>
      </c>
    </row>
    <row r="101" spans="22:60" x14ac:dyDescent="0.25">
      <c r="V101">
        <v>789.05983660556592</v>
      </c>
      <c r="W101">
        <v>5795187.3583609238</v>
      </c>
      <c r="X101">
        <v>4366465897.1535082</v>
      </c>
      <c r="Y101">
        <v>7880188651.4041357</v>
      </c>
      <c r="Z101">
        <v>10670331510.54199</v>
      </c>
      <c r="AA101">
        <v>11033275680.370258</v>
      </c>
      <c r="AB101">
        <v>12844289348.69426</v>
      </c>
      <c r="AC101">
        <v>14495422728.571257</v>
      </c>
      <c r="AF101">
        <v>789.05983660556592</v>
      </c>
      <c r="AG101">
        <v>19.978550986699606</v>
      </c>
      <c r="AH101">
        <v>31.223502852808931</v>
      </c>
      <c r="AI101">
        <v>40.096164718473034</v>
      </c>
      <c r="AJ101">
        <v>46.951228276627326</v>
      </c>
      <c r="AK101">
        <v>47.825081214735945</v>
      </c>
      <c r="AL101">
        <v>52.096869560398609</v>
      </c>
      <c r="AM101">
        <v>55.800438246906609</v>
      </c>
      <c r="AQ101">
        <v>789.05983660556592</v>
      </c>
      <c r="AR101">
        <v>4950757.6304000681</v>
      </c>
      <c r="AS101">
        <v>3730218372.8411031</v>
      </c>
      <c r="AT101">
        <v>6731948715.7987642</v>
      </c>
      <c r="AU101">
        <v>9115533610.5742588</v>
      </c>
      <c r="AV101">
        <v>9425592372.6251755</v>
      </c>
      <c r="AW101">
        <v>10972719183.681332</v>
      </c>
      <c r="AX101">
        <v>12383262221.162399</v>
      </c>
      <c r="BA101">
        <v>789.05983660556592</v>
      </c>
      <c r="BB101">
        <v>17.067431581662394</v>
      </c>
      <c r="BC101">
        <v>26.673856328966494</v>
      </c>
      <c r="BD101">
        <v>34.25366276439123</v>
      </c>
      <c r="BE101">
        <v>40.109859659983684</v>
      </c>
      <c r="BF101">
        <v>40.856381529539306</v>
      </c>
      <c r="BG101">
        <v>44.505718028941999</v>
      </c>
      <c r="BH101">
        <v>47.669631428219247</v>
      </c>
    </row>
    <row r="102" spans="22:60" x14ac:dyDescent="0.25">
      <c r="V102">
        <v>832.89649419476393</v>
      </c>
      <c r="W102">
        <v>5544503.9848337937</v>
      </c>
      <c r="X102">
        <v>4283433615.8303866</v>
      </c>
      <c r="Y102">
        <v>7814451048.8050337</v>
      </c>
      <c r="Z102">
        <v>10696389707.525248</v>
      </c>
      <c r="AA102">
        <v>11078177625.455589</v>
      </c>
      <c r="AB102">
        <v>13015660666.911488</v>
      </c>
      <c r="AC102">
        <v>14848535071.708244</v>
      </c>
      <c r="AF102">
        <v>832.89649419476393</v>
      </c>
      <c r="AG102">
        <v>19.047347339014451</v>
      </c>
      <c r="AH102">
        <v>30.319194959899487</v>
      </c>
      <c r="AI102">
        <v>39.478084770022051</v>
      </c>
      <c r="AJ102">
        <v>46.807009429915404</v>
      </c>
      <c r="AK102">
        <v>47.764353624302821</v>
      </c>
      <c r="AL102">
        <v>52.555656619137949</v>
      </c>
      <c r="AM102">
        <v>56.94406713584948</v>
      </c>
      <c r="AQ102">
        <v>832.89649419476393</v>
      </c>
      <c r="AR102">
        <v>4736601.8926199377</v>
      </c>
      <c r="AS102">
        <v>3659284911.1753817</v>
      </c>
      <c r="AT102">
        <v>6675789886.4897909</v>
      </c>
      <c r="AU102">
        <v>9137794809.3193169</v>
      </c>
      <c r="AV102">
        <v>9463951554.7369118</v>
      </c>
      <c r="AW102">
        <v>11119119603.345348</v>
      </c>
      <c r="AX102">
        <v>12684921774.007004</v>
      </c>
      <c r="BA102">
        <v>832.89649419476393</v>
      </c>
      <c r="BB102">
        <v>16.271915702856095</v>
      </c>
      <c r="BC102">
        <v>25.901317164276108</v>
      </c>
      <c r="BD102">
        <v>33.725644629381975</v>
      </c>
      <c r="BE102">
        <v>39.986655264395594</v>
      </c>
      <c r="BF102">
        <v>40.804502692303984</v>
      </c>
      <c r="BG102">
        <v>44.897654197926357</v>
      </c>
      <c r="BH102">
        <v>48.64661959066602</v>
      </c>
    </row>
    <row r="103" spans="22:60" x14ac:dyDescent="0.25">
      <c r="V103">
        <v>876.73315178396206</v>
      </c>
      <c r="W103">
        <v>5265398.9134791521</v>
      </c>
      <c r="X103">
        <v>4210062580.0718303</v>
      </c>
      <c r="Y103">
        <v>7759904573.349659</v>
      </c>
      <c r="Z103">
        <v>10731302623.30991</v>
      </c>
      <c r="AA103">
        <v>11131457568.664024</v>
      </c>
      <c r="AB103">
        <v>13192823175.874046</v>
      </c>
      <c r="AC103">
        <v>15205861289.398474</v>
      </c>
      <c r="AF103">
        <v>876.73315178396206</v>
      </c>
      <c r="AG103">
        <v>18.116143691329309</v>
      </c>
      <c r="AH103">
        <v>29.418576703252111</v>
      </c>
      <c r="AI103">
        <v>38.850711246769038</v>
      </c>
      <c r="AJ103">
        <v>46.635308670683663</v>
      </c>
      <c r="AK103">
        <v>47.673511388212994</v>
      </c>
      <c r="AL103">
        <v>52.97177721951968</v>
      </c>
      <c r="AM103">
        <v>58.038458377096674</v>
      </c>
      <c r="AQ103">
        <v>876.73315178396206</v>
      </c>
      <c r="AR103">
        <v>4498165.8462514281</v>
      </c>
      <c r="AS103">
        <v>3596604933.3472333</v>
      </c>
      <c r="AT103">
        <v>6629191500.1265755</v>
      </c>
      <c r="AU103">
        <v>9167620485.9596176</v>
      </c>
      <c r="AV103">
        <v>9509467958.1032124</v>
      </c>
      <c r="AW103">
        <v>11270467366.382175</v>
      </c>
      <c r="AX103">
        <v>12990181188.306984</v>
      </c>
      <c r="BA103">
        <v>876.73315178396206</v>
      </c>
      <c r="BB103">
        <v>15.4763998240498</v>
      </c>
      <c r="BC103">
        <v>25.131930010685323</v>
      </c>
      <c r="BD103">
        <v>33.189687107167494</v>
      </c>
      <c r="BE103">
        <v>39.839973407305045</v>
      </c>
      <c r="BF103">
        <v>40.726897281870535</v>
      </c>
      <c r="BG103">
        <v>45.253140933749371</v>
      </c>
      <c r="BH103">
        <v>49.581544633327624</v>
      </c>
    </row>
    <row r="104" spans="22:60" x14ac:dyDescent="0.25">
      <c r="V104">
        <v>920.56980937316018</v>
      </c>
      <c r="W104">
        <v>4957740.2039703866</v>
      </c>
      <c r="X104">
        <v>4135033677.224257</v>
      </c>
      <c r="Y104">
        <v>7696490622.6504641</v>
      </c>
      <c r="Z104">
        <v>10748041537.901726</v>
      </c>
      <c r="AA104">
        <v>11165157725.060013</v>
      </c>
      <c r="AB104">
        <v>13343010596.390619</v>
      </c>
      <c r="AC104">
        <v>15529796863.446297</v>
      </c>
      <c r="AF104">
        <v>920.56980937316018</v>
      </c>
      <c r="AG104">
        <v>17.311922359237588</v>
      </c>
      <c r="AH104">
        <v>28.607416411728085</v>
      </c>
      <c r="AI104">
        <v>38.265807433396816</v>
      </c>
      <c r="AJ104">
        <v>46.458956095879486</v>
      </c>
      <c r="AK104">
        <v>47.57138857647309</v>
      </c>
      <c r="AL104">
        <v>53.342819913577706</v>
      </c>
      <c r="AM104">
        <v>59.058828319082181</v>
      </c>
      <c r="AQ104">
        <v>920.56980937316018</v>
      </c>
      <c r="AR104">
        <v>4235336.7762883892</v>
      </c>
      <c r="AS104">
        <v>3532508659.9563022</v>
      </c>
      <c r="AT104">
        <v>6575017738.1954947</v>
      </c>
      <c r="AU104">
        <v>9181920335.8204651</v>
      </c>
      <c r="AV104">
        <v>9538257589.2412663</v>
      </c>
      <c r="AW104">
        <v>11398770641.519567</v>
      </c>
      <c r="AX104">
        <v>13266915384.426037</v>
      </c>
      <c r="BA104">
        <v>920.56980937316018</v>
      </c>
      <c r="BB104">
        <v>14.789363383262545</v>
      </c>
      <c r="BC104">
        <v>24.438965701784021</v>
      </c>
      <c r="BD104">
        <v>32.690010938298698</v>
      </c>
      <c r="BE104">
        <v>39.689317561106598</v>
      </c>
      <c r="BF104">
        <v>40.639655013727172</v>
      </c>
      <c r="BG104">
        <v>45.570118165928371</v>
      </c>
      <c r="BH104">
        <v>50.453234186009219</v>
      </c>
    </row>
    <row r="105" spans="22:60" x14ac:dyDescent="0.25">
      <c r="V105">
        <v>964.40646696235831</v>
      </c>
      <c r="W105">
        <v>4616259.2899169438</v>
      </c>
      <c r="X105">
        <v>4067776503.2627654</v>
      </c>
      <c r="Y105">
        <v>7642268309.1288157</v>
      </c>
      <c r="Z105">
        <v>10772169080.342148</v>
      </c>
      <c r="AA105">
        <v>11205858481.076456</v>
      </c>
      <c r="AB105">
        <v>13498022251.476067</v>
      </c>
      <c r="AC105">
        <v>15857102919.815943</v>
      </c>
      <c r="AF105">
        <v>964.40646696235831</v>
      </c>
      <c r="AG105">
        <v>16.50770102714586</v>
      </c>
      <c r="AH105">
        <v>27.799743475645904</v>
      </c>
      <c r="AI105">
        <v>37.674070713087758</v>
      </c>
      <c r="AJ105">
        <v>46.260352397515064</v>
      </c>
      <c r="AK105">
        <v>47.444699667929015</v>
      </c>
      <c r="AL105">
        <v>53.677789853006011</v>
      </c>
      <c r="AM105">
        <v>60.035906166290459</v>
      </c>
      <c r="AQ105">
        <v>964.40646696235831</v>
      </c>
      <c r="AR105">
        <v>3943613.8109476748</v>
      </c>
      <c r="AS105">
        <v>3475051679.4311414</v>
      </c>
      <c r="AT105">
        <v>6528696279.4047022</v>
      </c>
      <c r="AU105">
        <v>9202532200.0197124</v>
      </c>
      <c r="AV105">
        <v>9573027746.9516544</v>
      </c>
      <c r="AW105">
        <v>11531195201.203224</v>
      </c>
      <c r="AX105">
        <v>13546528942.339804</v>
      </c>
      <c r="BA105">
        <v>964.40646696235831</v>
      </c>
      <c r="BB105">
        <v>14.102326942475283</v>
      </c>
      <c r="BC105">
        <v>23.748980597953416</v>
      </c>
      <c r="BD105">
        <v>32.184497500664733</v>
      </c>
      <c r="BE105">
        <v>39.519652852391914</v>
      </c>
      <c r="BF105">
        <v>40.531426229759248</v>
      </c>
      <c r="BG105">
        <v>45.856278885337517</v>
      </c>
      <c r="BH105">
        <v>51.287939831993612</v>
      </c>
    </row>
    <row r="106" spans="22:60" x14ac:dyDescent="0.25">
      <c r="V106">
        <v>1008.2431245515564</v>
      </c>
      <c r="W106">
        <v>4253527.5494232131</v>
      </c>
      <c r="X106">
        <v>3997850571.8359599</v>
      </c>
      <c r="Y106">
        <v>7578187038.3166914</v>
      </c>
      <c r="Z106">
        <v>10777335736.205276</v>
      </c>
      <c r="AA106">
        <v>11226204187.3375</v>
      </c>
      <c r="AB106">
        <v>13625156912.424408</v>
      </c>
      <c r="AC106">
        <v>16149441346.616232</v>
      </c>
      <c r="AF106">
        <v>1008.2431245515564</v>
      </c>
      <c r="AG106">
        <v>15.830462010647571</v>
      </c>
      <c r="AH106">
        <v>27.085614413563984</v>
      </c>
      <c r="AI106">
        <v>37.133729946724053</v>
      </c>
      <c r="AJ106">
        <v>46.069581144293544</v>
      </c>
      <c r="AK106">
        <v>47.319560462621965</v>
      </c>
      <c r="AL106">
        <v>53.981364816230119</v>
      </c>
      <c r="AM106">
        <v>60.951128792088319</v>
      </c>
      <c r="AQ106">
        <v>1008.2431245515564</v>
      </c>
      <c r="AR106">
        <v>3633736.5246772366</v>
      </c>
      <c r="AS106">
        <v>3415314812.0674596</v>
      </c>
      <c r="AT106">
        <v>6473952434.0687675</v>
      </c>
      <c r="AU106">
        <v>9206946010.8866081</v>
      </c>
      <c r="AV106">
        <v>9590408834.790411</v>
      </c>
      <c r="AW106">
        <v>11639804785.994341</v>
      </c>
      <c r="AX106">
        <v>13796270082.296667</v>
      </c>
      <c r="BA106">
        <v>1008.2431245515564</v>
      </c>
      <c r="BB106">
        <v>13.523769939707069</v>
      </c>
      <c r="BC106">
        <v>23.138908880756606</v>
      </c>
      <c r="BD106">
        <v>31.722890997428575</v>
      </c>
      <c r="BE106">
        <v>39.356679305698066</v>
      </c>
      <c r="BF106">
        <v>40.424521338299215</v>
      </c>
      <c r="BG106">
        <v>46.115619260832339</v>
      </c>
      <c r="BH106">
        <v>52.06980331940035</v>
      </c>
    </row>
    <row r="107" spans="22:60" x14ac:dyDescent="0.25">
      <c r="V107">
        <v>1052.0797821407546</v>
      </c>
      <c r="W107">
        <v>3875432.0651616994</v>
      </c>
      <c r="X107">
        <v>3934391209.119236</v>
      </c>
      <c r="Y107">
        <v>7521899257.6778364</v>
      </c>
      <c r="Z107">
        <v>10788849420.448162</v>
      </c>
      <c r="AA107">
        <v>11252567332.580744</v>
      </c>
      <c r="AB107">
        <v>13756385463.623058</v>
      </c>
      <c r="AC107">
        <v>16444416312.071753</v>
      </c>
      <c r="AF107">
        <v>1052.0797821407546</v>
      </c>
      <c r="AG107">
        <v>15.153222994149278</v>
      </c>
      <c r="AH107">
        <v>26.375383764615528</v>
      </c>
      <c r="AI107">
        <v>36.589382280511671</v>
      </c>
      <c r="AJ107">
        <v>45.861831640085157</v>
      </c>
      <c r="AK107">
        <v>47.175416625989008</v>
      </c>
      <c r="AL107">
        <v>54.255451261484197</v>
      </c>
      <c r="AM107">
        <v>61.829279848041743</v>
      </c>
      <c r="AQ107">
        <v>1052.0797821407546</v>
      </c>
      <c r="AR107">
        <v>3310734.1801495999</v>
      </c>
      <c r="AS107">
        <v>3361102255.2056217</v>
      </c>
      <c r="AT107">
        <v>6425866471.9999056</v>
      </c>
      <c r="AU107">
        <v>9216782010.414259</v>
      </c>
      <c r="AV107">
        <v>9612930547.1015854</v>
      </c>
      <c r="AW107">
        <v>11751911731.119379</v>
      </c>
      <c r="AX107">
        <v>14048263584.95694</v>
      </c>
      <c r="BA107">
        <v>1052.0797821407546</v>
      </c>
      <c r="BB107">
        <v>12.945212936938852</v>
      </c>
      <c r="BC107">
        <v>22.532167530185312</v>
      </c>
      <c r="BD107">
        <v>31.257861448693909</v>
      </c>
      <c r="BE107">
        <v>39.179201446990419</v>
      </c>
      <c r="BF107">
        <v>40.301381022903527</v>
      </c>
      <c r="BG107">
        <v>46.349767956348323</v>
      </c>
      <c r="BH107">
        <v>52.819997018424239</v>
      </c>
    </row>
    <row r="108" spans="22:60" x14ac:dyDescent="0.25">
      <c r="V108">
        <v>1095.9164397299526</v>
      </c>
      <c r="W108">
        <v>3611227.9778792118</v>
      </c>
      <c r="X108">
        <v>3869263922.2660871</v>
      </c>
      <c r="Y108">
        <v>7458186367.0867844</v>
      </c>
      <c r="Z108">
        <v>10785236100.771797</v>
      </c>
      <c r="AA108">
        <v>11262590639.831415</v>
      </c>
      <c r="AB108">
        <v>13864561601.05653</v>
      </c>
      <c r="AC108">
        <v>16709634009.276852</v>
      </c>
      <c r="AF108">
        <v>1095.9164397299526</v>
      </c>
      <c r="AG108">
        <v>14.602966293244414</v>
      </c>
      <c r="AH108">
        <v>25.767409382997869</v>
      </c>
      <c r="AI108">
        <v>36.113929217680564</v>
      </c>
      <c r="AJ108">
        <v>45.686774342447166</v>
      </c>
      <c r="AK108">
        <v>47.058602802115729</v>
      </c>
      <c r="AL108">
        <v>54.528073603193896</v>
      </c>
      <c r="AM108">
        <v>62.677931198682145</v>
      </c>
      <c r="AQ108">
        <v>1095.9164397299526</v>
      </c>
      <c r="AR108">
        <v>3085027.8620942323</v>
      </c>
      <c r="AS108">
        <v>3305464811.1684937</v>
      </c>
      <c r="AT108">
        <v>6371437329.3780699</v>
      </c>
      <c r="AU108">
        <v>9213695195.6397495</v>
      </c>
      <c r="AV108">
        <v>9621493335.8061657</v>
      </c>
      <c r="AW108">
        <v>11844325281.313452</v>
      </c>
      <c r="AX108">
        <v>14274835817.563181</v>
      </c>
      <c r="BA108">
        <v>1095.9164397299526</v>
      </c>
      <c r="BB108">
        <v>12.475135372189673</v>
      </c>
      <c r="BC108">
        <v>22.012782457235286</v>
      </c>
      <c r="BD108">
        <v>30.851687716396512</v>
      </c>
      <c r="BE108">
        <v>39.029652140221565</v>
      </c>
      <c r="BF108">
        <v>40.201588402904363</v>
      </c>
      <c r="BG108">
        <v>46.582665886126115</v>
      </c>
      <c r="BH108">
        <v>53.544989480259098</v>
      </c>
    </row>
    <row r="109" spans="22:60" x14ac:dyDescent="0.25">
      <c r="V109">
        <v>1139.7530973191508</v>
      </c>
      <c r="W109">
        <v>3357680.5843953006</v>
      </c>
      <c r="X109">
        <v>3809603351.9978285</v>
      </c>
      <c r="Y109">
        <v>7401175986.9387617</v>
      </c>
      <c r="Z109">
        <v>10787156212.571705</v>
      </c>
      <c r="AA109">
        <v>11277865476.862701</v>
      </c>
      <c r="AB109">
        <v>13976283226.777218</v>
      </c>
      <c r="AC109">
        <v>16976966833.443218</v>
      </c>
      <c r="AF109">
        <v>1139.7530973191508</v>
      </c>
      <c r="AG109">
        <v>14.052709592339557</v>
      </c>
      <c r="AH109">
        <v>25.163846602799282</v>
      </c>
      <c r="AI109">
        <v>35.637145921648397</v>
      </c>
      <c r="AJ109">
        <v>45.499745413005598</v>
      </c>
      <c r="AK109">
        <v>46.928089820301189</v>
      </c>
      <c r="AL109">
        <v>54.77775960404189</v>
      </c>
      <c r="AM109">
        <v>63.496315819941302</v>
      </c>
      <c r="AQ109">
        <v>1139.7530973191508</v>
      </c>
      <c r="AR109">
        <v>2868425.4271190232</v>
      </c>
      <c r="AS109">
        <v>3254497516.2002859</v>
      </c>
      <c r="AT109">
        <v>6322734059.3927364</v>
      </c>
      <c r="AU109">
        <v>9215335523.6493168</v>
      </c>
      <c r="AV109">
        <v>9634542442.1265411</v>
      </c>
      <c r="AW109">
        <v>11939767698.756508</v>
      </c>
      <c r="AX109">
        <v>14503214977.244461</v>
      </c>
      <c r="BA109">
        <v>1139.7530973191508</v>
      </c>
      <c r="BB109">
        <v>12.005057807440501</v>
      </c>
      <c r="BC109">
        <v>21.497166161382037</v>
      </c>
      <c r="BD109">
        <v>30.444377582156751</v>
      </c>
      <c r="BE109">
        <v>38.869875614928979</v>
      </c>
      <c r="BF109">
        <v>40.090092759945996</v>
      </c>
      <c r="BG109">
        <v>46.795969580633759</v>
      </c>
      <c r="BH109">
        <v>54.244125445631376</v>
      </c>
    </row>
    <row r="110" spans="22:60" x14ac:dyDescent="0.25">
      <c r="V110">
        <v>1183.5897549083488</v>
      </c>
      <c r="W110">
        <v>2967320.4677392021</v>
      </c>
      <c r="X110">
        <v>3750383007.7079277</v>
      </c>
      <c r="Y110">
        <v>7341629204.2661247</v>
      </c>
      <c r="Z110">
        <v>10781587029.103363</v>
      </c>
      <c r="AA110">
        <v>11284827164.377245</v>
      </c>
      <c r="AB110">
        <v>14075001991.881649</v>
      </c>
      <c r="AC110">
        <v>17226487525.044437</v>
      </c>
      <c r="AF110">
        <v>1183.5897549083488</v>
      </c>
      <c r="AG110">
        <v>13.544780329965835</v>
      </c>
      <c r="AH110">
        <v>24.592015006354341</v>
      </c>
      <c r="AI110">
        <v>35.172991178607681</v>
      </c>
      <c r="AJ110">
        <v>45.30234310826085</v>
      </c>
      <c r="AK110">
        <v>46.783677966063664</v>
      </c>
      <c r="AL110">
        <v>54.994297631115103</v>
      </c>
      <c r="AM110">
        <v>64.262684782342262</v>
      </c>
      <c r="AQ110">
        <v>1183.5897549083488</v>
      </c>
      <c r="AR110">
        <v>2534945.5572489249</v>
      </c>
      <c r="AS110">
        <v>3203906300.8972726</v>
      </c>
      <c r="AT110">
        <v>6271863971.7747755</v>
      </c>
      <c r="AU110">
        <v>9210577838.3759995</v>
      </c>
      <c r="AV110">
        <v>9640489726.5630589</v>
      </c>
      <c r="AW110">
        <v>12024101931.522829</v>
      </c>
      <c r="AX110">
        <v>14716377450.085863</v>
      </c>
      <c r="BA110">
        <v>1183.5897549083488</v>
      </c>
      <c r="BB110">
        <v>11.571140055364337</v>
      </c>
      <c r="BC110">
        <v>21.008657427437605</v>
      </c>
      <c r="BD110">
        <v>30.047855866171176</v>
      </c>
      <c r="BE110">
        <v>38.701237242079202</v>
      </c>
      <c r="BF110">
        <v>39.966723480391103</v>
      </c>
      <c r="BG110">
        <v>46.980955366858225</v>
      </c>
      <c r="BH110">
        <v>54.898825070283621</v>
      </c>
    </row>
    <row r="111" spans="22:60" x14ac:dyDescent="0.25">
      <c r="V111">
        <v>1215</v>
      </c>
      <c r="W111">
        <v>2775326.8995862352</v>
      </c>
      <c r="X111">
        <v>3710871818.2644639</v>
      </c>
      <c r="Y111">
        <v>7302577432.7355576</v>
      </c>
      <c r="Z111">
        <v>10780632144.15411</v>
      </c>
      <c r="AA111">
        <v>11292704524.826759</v>
      </c>
      <c r="AB111">
        <v>14147718591.212362</v>
      </c>
      <c r="AC111">
        <v>17406463202.230957</v>
      </c>
      <c r="AF111">
        <v>1215</v>
      </c>
      <c r="AG111">
        <v>13.180834183115641</v>
      </c>
      <c r="AH111">
        <v>24.184511742036555</v>
      </c>
      <c r="AI111">
        <v>34.839558016050852</v>
      </c>
      <c r="AJ111">
        <v>45.154205642001017</v>
      </c>
      <c r="AK111">
        <v>46.672543855476924</v>
      </c>
      <c r="AL111">
        <v>55.136514718837105</v>
      </c>
      <c r="AM111">
        <v>64.794376195529622</v>
      </c>
      <c r="AQ111">
        <v>1215</v>
      </c>
      <c r="AR111">
        <v>2370927.8018695931</v>
      </c>
      <c r="AS111">
        <v>3170152375.3505521</v>
      </c>
      <c r="AT111">
        <v>6238502521.328023</v>
      </c>
      <c r="AU111">
        <v>9209762091.8511105</v>
      </c>
      <c r="AV111">
        <v>9647219259.1805992</v>
      </c>
      <c r="AW111">
        <v>12086222832.320604</v>
      </c>
      <c r="AX111">
        <v>14870128468.30481</v>
      </c>
      <c r="BA111">
        <v>1215</v>
      </c>
      <c r="BB111">
        <v>11.260225316607222</v>
      </c>
      <c r="BC111">
        <v>20.660532376342655</v>
      </c>
      <c r="BD111">
        <v>29.763007996434041</v>
      </c>
      <c r="BE111">
        <v>38.574685217773045</v>
      </c>
      <c r="BF111">
        <v>39.87178296993612</v>
      </c>
      <c r="BG111">
        <v>47.102449684241613</v>
      </c>
      <c r="BH111">
        <v>55.353042536964438</v>
      </c>
    </row>
    <row r="112" spans="22:60" x14ac:dyDescent="0.25">
      <c r="V112">
        <v>1265</v>
      </c>
      <c r="W112">
        <v>2704830.0021341434</v>
      </c>
      <c r="X112">
        <v>3649090524.1725674</v>
      </c>
      <c r="Y112">
        <v>7239154476.493906</v>
      </c>
      <c r="Z112">
        <v>10773549141.097488</v>
      </c>
      <c r="AA112">
        <v>11298946866.967251</v>
      </c>
      <c r="AB112">
        <v>14252920253.632557</v>
      </c>
      <c r="AC112">
        <v>17677906896.124279</v>
      </c>
      <c r="AF112">
        <v>1265</v>
      </c>
      <c r="AG112">
        <v>12.674051118219051</v>
      </c>
      <c r="AH112">
        <v>23.60007457030984</v>
      </c>
      <c r="AI112">
        <v>34.356580213998598</v>
      </c>
      <c r="AJ112">
        <v>44.945534730137538</v>
      </c>
      <c r="AK112">
        <v>46.519547200127526</v>
      </c>
      <c r="AL112">
        <v>55.36888453315899</v>
      </c>
      <c r="AM112">
        <v>65.628555966807838</v>
      </c>
      <c r="AQ112">
        <v>1265</v>
      </c>
      <c r="AR112">
        <v>2310703.1652188143</v>
      </c>
      <c r="AS112">
        <v>3117373371.9762836</v>
      </c>
      <c r="AT112">
        <v>6184321066.0722446</v>
      </c>
      <c r="AU112">
        <v>9203711169.0318279</v>
      </c>
      <c r="AV112">
        <v>9652552015.6684494</v>
      </c>
      <c r="AW112">
        <v>12176095324.916748</v>
      </c>
      <c r="AX112">
        <v>15102019493.679089</v>
      </c>
      <c r="BA112">
        <v>1265</v>
      </c>
      <c r="BB112">
        <v>10.827286747006958</v>
      </c>
      <c r="BC112">
        <v>20.161254853720191</v>
      </c>
      <c r="BD112">
        <v>29.350405971518605</v>
      </c>
      <c r="BE112">
        <v>38.396420211783166</v>
      </c>
      <c r="BF112">
        <v>39.741079799864515</v>
      </c>
      <c r="BG112">
        <v>47.300960372540423</v>
      </c>
      <c r="BH112">
        <v>56.065672105674231</v>
      </c>
    </row>
    <row r="113" spans="22:60" x14ac:dyDescent="0.25">
      <c r="V113">
        <v>1315</v>
      </c>
      <c r="W113">
        <v>2905197.5776074491</v>
      </c>
      <c r="X113">
        <v>3591522103.0536942</v>
      </c>
      <c r="Y113">
        <v>7180139008.5297813</v>
      </c>
      <c r="Z113">
        <v>10768755914.005877</v>
      </c>
      <c r="AA113">
        <v>11307048449.827286</v>
      </c>
      <c r="AB113">
        <v>14357372819.481958</v>
      </c>
      <c r="AC113">
        <v>17945989724.95805</v>
      </c>
      <c r="AF113">
        <v>1315</v>
      </c>
      <c r="AG113">
        <v>12.191265239243021</v>
      </c>
      <c r="AH113">
        <v>23.040458384006637</v>
      </c>
      <c r="AI113">
        <v>33.889651528770251</v>
      </c>
      <c r="AJ113">
        <v>44.73884467353389</v>
      </c>
      <c r="AK113">
        <v>46.366223645248418</v>
      </c>
      <c r="AL113">
        <v>55.588037818297494</v>
      </c>
      <c r="AM113">
        <v>66.437230963061126</v>
      </c>
      <c r="AQ113">
        <v>1315</v>
      </c>
      <c r="AR113">
        <v>2481874.732558751</v>
      </c>
      <c r="AS113">
        <v>3068193374.4196644</v>
      </c>
      <c r="AT113">
        <v>6133904874.1067705</v>
      </c>
      <c r="AU113">
        <v>9199616373.7938786</v>
      </c>
      <c r="AV113">
        <v>9659473098.7469425</v>
      </c>
      <c r="AW113">
        <v>12265327873.480986</v>
      </c>
      <c r="AX113">
        <v>15331039373.168093</v>
      </c>
      <c r="BA113">
        <v>1315</v>
      </c>
      <c r="BB113">
        <v>10.414848679626509</v>
      </c>
      <c r="BC113">
        <v>19.683181595150074</v>
      </c>
      <c r="BD113">
        <v>28.951514510673636</v>
      </c>
      <c r="BE113">
        <v>38.219847426197205</v>
      </c>
      <c r="BF113">
        <v>39.610097363525739</v>
      </c>
      <c r="BG113">
        <v>47.488180341720785</v>
      </c>
      <c r="BH113">
        <v>56.756513257244343</v>
      </c>
    </row>
    <row r="115" spans="22:60" x14ac:dyDescent="0.25">
      <c r="V115">
        <v>0</v>
      </c>
      <c r="W115" t="e">
        <v>#NUM!</v>
      </c>
      <c r="X115" t="e">
        <v>#DIV/0!</v>
      </c>
      <c r="Y115" t="e">
        <v>#DIV/0!</v>
      </c>
      <c r="Z115" t="e">
        <v>#DIV/0!</v>
      </c>
      <c r="AA115" t="e">
        <v>#DIV/0!</v>
      </c>
      <c r="AB115" t="e">
        <v>#DIV/0!</v>
      </c>
      <c r="AC115" t="e">
        <v>#NUM!</v>
      </c>
      <c r="AF115">
        <v>0</v>
      </c>
      <c r="AG115" t="e">
        <v>#NUM!</v>
      </c>
      <c r="AH115" t="e">
        <v>#DIV/0!</v>
      </c>
      <c r="AI115" t="e">
        <v>#DIV/0!</v>
      </c>
      <c r="AJ115" t="e">
        <v>#DIV/0!</v>
      </c>
      <c r="AK115">
        <v>0</v>
      </c>
      <c r="AL115" t="e">
        <v>#DIV/0!</v>
      </c>
      <c r="AM115" t="e">
        <v>#NUM!</v>
      </c>
      <c r="AQ115">
        <v>0</v>
      </c>
      <c r="AR115" t="e">
        <v>#NUM!</v>
      </c>
      <c r="AS115" t="e">
        <v>#DIV/0!</v>
      </c>
      <c r="AT115" t="e">
        <v>#DIV/0!</v>
      </c>
      <c r="AU115" t="e">
        <v>#DIV/0!</v>
      </c>
      <c r="AV115" t="e">
        <v>#DIV/0!</v>
      </c>
      <c r="AW115" t="e">
        <v>#DIV/0!</v>
      </c>
      <c r="AX115" t="e">
        <v>#NUM!</v>
      </c>
      <c r="BA115">
        <v>0</v>
      </c>
      <c r="BB115" t="e">
        <v>#NUM!</v>
      </c>
      <c r="BC115" t="e">
        <v>#DIV/0!</v>
      </c>
      <c r="BD115" t="e">
        <v>#DIV/0!</v>
      </c>
      <c r="BE115" t="e">
        <v>#DIV/0!</v>
      </c>
      <c r="BF115">
        <v>0</v>
      </c>
      <c r="BG115" t="e">
        <v>#DIV/0!</v>
      </c>
      <c r="BH115" t="e">
        <v>#NUM!</v>
      </c>
    </row>
    <row r="116" spans="22:60" x14ac:dyDescent="0.25">
      <c r="V116">
        <v>21.918328794599052</v>
      </c>
      <c r="W116">
        <v>14342729.270984102</v>
      </c>
      <c r="X116">
        <v>1900765589.8597968</v>
      </c>
      <c r="Y116">
        <v>1686448997.6885927</v>
      </c>
      <c r="Z116">
        <v>1123478257.1017859</v>
      </c>
      <c r="AA116">
        <v>1044461199.4294482</v>
      </c>
      <c r="AB116">
        <v>665464893.32886231</v>
      </c>
      <c r="AC116">
        <v>369577516.87625974</v>
      </c>
      <c r="AF116">
        <v>21.918328794599052</v>
      </c>
      <c r="AG116">
        <v>58.411865172977656</v>
      </c>
      <c r="AH116">
        <v>31.68357185797737</v>
      </c>
      <c r="AI116">
        <v>16.624160590097709</v>
      </c>
      <c r="AJ116">
        <v>8.5181625432015124</v>
      </c>
      <c r="AK116">
        <v>7.6925663968659199</v>
      </c>
      <c r="AL116">
        <v>4.2877438243765855</v>
      </c>
      <c r="AM116">
        <v>2.1286516743647783</v>
      </c>
      <c r="AQ116">
        <v>21.918328794599052</v>
      </c>
      <c r="AR116">
        <v>11210774.2782443</v>
      </c>
      <c r="AS116">
        <v>1485704260.4074743</v>
      </c>
      <c r="AT116">
        <v>1318186984.3354387</v>
      </c>
      <c r="AU116">
        <v>878149542.45589316</v>
      </c>
      <c r="AV116">
        <v>816387071.66257775</v>
      </c>
      <c r="AW116">
        <v>520150423.83170611</v>
      </c>
      <c r="AX116">
        <v>288874595.74348426</v>
      </c>
      <c r="BA116">
        <v>21.918328794599052</v>
      </c>
      <c r="BB116">
        <v>45.656738215805497</v>
      </c>
      <c r="BC116">
        <v>24.764977830746325</v>
      </c>
      <c r="BD116">
        <v>12.99402006547688</v>
      </c>
      <c r="BE116">
        <v>6.6580910601455781</v>
      </c>
      <c r="BF116">
        <v>6.0127764992494832</v>
      </c>
      <c r="BG116">
        <v>3.3514491746886117</v>
      </c>
      <c r="BH116">
        <v>1.6638279219693413</v>
      </c>
    </row>
    <row r="117" spans="22:60" x14ac:dyDescent="0.25">
      <c r="V117">
        <v>43.836657589198104</v>
      </c>
      <c r="W117">
        <v>21611138.177314896</v>
      </c>
      <c r="X117">
        <v>3023708006.947382</v>
      </c>
      <c r="Y117">
        <v>3081245423.5654249</v>
      </c>
      <c r="Z117">
        <v>2357774673.1255202</v>
      </c>
      <c r="AA117">
        <v>2237993356.1340747</v>
      </c>
      <c r="AB117">
        <v>1604198252.6076093</v>
      </c>
      <c r="AC117">
        <v>1023382503.3862696</v>
      </c>
      <c r="AF117">
        <v>43.836657589198104</v>
      </c>
      <c r="AG117">
        <v>75.342840585434956</v>
      </c>
      <c r="AH117">
        <v>47.566410939235794</v>
      </c>
      <c r="AI117">
        <v>28.929196543598692</v>
      </c>
      <c r="AJ117">
        <v>17.139908832037598</v>
      </c>
      <c r="AK117">
        <v>15.817147306420425</v>
      </c>
      <c r="AL117">
        <v>9.9603431999289</v>
      </c>
      <c r="AM117">
        <v>5.7025425005176018</v>
      </c>
      <c r="AQ117">
        <v>43.836657589198104</v>
      </c>
      <c r="AR117">
        <v>16892014.582744878</v>
      </c>
      <c r="AS117">
        <v>2363434971.7375093</v>
      </c>
      <c r="AT117">
        <v>2408408210.6567655</v>
      </c>
      <c r="AU117">
        <v>1842918398.581599</v>
      </c>
      <c r="AV117">
        <v>1749293169.9259524</v>
      </c>
      <c r="AW117">
        <v>1253896951.3927019</v>
      </c>
      <c r="AX117">
        <v>799911232.30487204</v>
      </c>
      <c r="BA117">
        <v>43.836657589198104</v>
      </c>
      <c r="BB117">
        <v>58.890575379807089</v>
      </c>
      <c r="BC117">
        <v>37.17955531272429</v>
      </c>
      <c r="BD117">
        <v>22.612062625860162</v>
      </c>
      <c r="BE117">
        <v>13.397146765810444</v>
      </c>
      <c r="BF117">
        <v>12.363230514066069</v>
      </c>
      <c r="BG117">
        <v>7.7853494435084487</v>
      </c>
      <c r="BH117">
        <v>4.4573048530400943</v>
      </c>
    </row>
    <row r="118" spans="22:60" x14ac:dyDescent="0.25">
      <c r="V118">
        <v>65.75498638379716</v>
      </c>
      <c r="W118">
        <v>23038959.291541211</v>
      </c>
      <c r="X118">
        <v>3847803399.1811509</v>
      </c>
      <c r="Y118">
        <v>4252948972.8357673</v>
      </c>
      <c r="Z118">
        <v>3529463446.3509102</v>
      </c>
      <c r="AA118">
        <v>3391175239.2742782</v>
      </c>
      <c r="AB118">
        <v>2604322843.9670491</v>
      </c>
      <c r="AC118">
        <v>1801773968.1874604</v>
      </c>
      <c r="AF118">
        <v>65.75498638379716</v>
      </c>
      <c r="AG118">
        <v>82.115230750417894</v>
      </c>
      <c r="AH118">
        <v>57.050229300050937</v>
      </c>
      <c r="AI118">
        <v>37.999075302288531</v>
      </c>
      <c r="AJ118">
        <v>24.587758139202517</v>
      </c>
      <c r="AK118">
        <v>22.988287953959357</v>
      </c>
      <c r="AL118">
        <v>15.577619110195309</v>
      </c>
      <c r="AM118">
        <v>9.711914259711266</v>
      </c>
      <c r="AQ118">
        <v>65.75498638379716</v>
      </c>
      <c r="AR118">
        <v>18008049.050026163</v>
      </c>
      <c r="AS118">
        <v>3007576491.2155576</v>
      </c>
      <c r="AT118">
        <v>3324252312.8292542</v>
      </c>
      <c r="AU118">
        <v>2758750951.2852545</v>
      </c>
      <c r="AV118">
        <v>2650660095.9404788</v>
      </c>
      <c r="AW118">
        <v>2035628993.6013393</v>
      </c>
      <c r="AX118">
        <v>1408328978.12762</v>
      </c>
      <c r="BA118">
        <v>65.75498638379716</v>
      </c>
      <c r="BB118">
        <v>64.184110245407737</v>
      </c>
      <c r="BC118">
        <v>44.592436426924678</v>
      </c>
      <c r="BD118">
        <v>29.701394201017045</v>
      </c>
      <c r="BE118">
        <v>19.218643906519919</v>
      </c>
      <c r="BF118">
        <v>17.968442576441245</v>
      </c>
      <c r="BG118">
        <v>12.176006974499771</v>
      </c>
      <c r="BH118">
        <v>7.5911687739619884</v>
      </c>
    </row>
    <row r="119" spans="22:60" x14ac:dyDescent="0.25">
      <c r="V119">
        <v>87.673315178396209</v>
      </c>
      <c r="W119">
        <v>22856186.891483504</v>
      </c>
      <c r="X119">
        <v>4457251282.7740707</v>
      </c>
      <c r="Y119">
        <v>5219141892.5927134</v>
      </c>
      <c r="Z119">
        <v>4588045628.1072292</v>
      </c>
      <c r="AA119">
        <v>4446512989.8307028</v>
      </c>
      <c r="AB119">
        <v>3586020737.7579584</v>
      </c>
      <c r="AC119">
        <v>2627923677.7701993</v>
      </c>
      <c r="AF119">
        <v>87.673315178396209</v>
      </c>
      <c r="AG119">
        <v>84.654877062286474</v>
      </c>
      <c r="AH119">
        <v>63.071963404323633</v>
      </c>
      <c r="AI119">
        <v>44.859553333057512</v>
      </c>
      <c r="AJ119">
        <v>30.922225457875285</v>
      </c>
      <c r="AK119">
        <v>29.182155365631015</v>
      </c>
      <c r="AL119">
        <v>20.839476416876849</v>
      </c>
      <c r="AM119">
        <v>13.807186049337657</v>
      </c>
      <c r="AQ119">
        <v>87.673315178396209</v>
      </c>
      <c r="AR119">
        <v>17865187.807746068</v>
      </c>
      <c r="AS119">
        <v>3483942078.84023</v>
      </c>
      <c r="AT119">
        <v>4079462184.5337996</v>
      </c>
      <c r="AU119">
        <v>3586175472.1294103</v>
      </c>
      <c r="AV119">
        <v>3475548656.9156241</v>
      </c>
      <c r="AW119">
        <v>2802958090.37112</v>
      </c>
      <c r="AX119">
        <v>2054076223.2426836</v>
      </c>
      <c r="BA119">
        <v>87.673315178396209</v>
      </c>
      <c r="BB119">
        <v>66.169185820007968</v>
      </c>
      <c r="BC119">
        <v>49.299232499773858</v>
      </c>
      <c r="BD119">
        <v>35.063781595402254</v>
      </c>
      <c r="BE119">
        <v>24.169883098228045</v>
      </c>
      <c r="BF119">
        <v>22.80978400802638</v>
      </c>
      <c r="BG119">
        <v>16.288857007085639</v>
      </c>
      <c r="BH119">
        <v>10.792175135731858</v>
      </c>
    </row>
    <row r="120" spans="22:60" x14ac:dyDescent="0.25">
      <c r="V120">
        <v>109.59164397299526</v>
      </c>
      <c r="W120">
        <v>22072486.97756758</v>
      </c>
      <c r="X120">
        <v>4887047925.0374165</v>
      </c>
      <c r="Y120">
        <v>5984284787.448</v>
      </c>
      <c r="Z120">
        <v>5500980879.0582218</v>
      </c>
      <c r="AA120">
        <v>5367115199.9308414</v>
      </c>
      <c r="AB120">
        <v>4495891692.8623037</v>
      </c>
      <c r="AC120">
        <v>3445109075.5402222</v>
      </c>
      <c r="AF120">
        <v>109.59164397299526</v>
      </c>
      <c r="AG120">
        <v>81.776611242168727</v>
      </c>
      <c r="AH120">
        <v>64.871669104555437</v>
      </c>
      <c r="AI120">
        <v>48.806750993990335</v>
      </c>
      <c r="AJ120">
        <v>35.462276674279174</v>
      </c>
      <c r="AK120">
        <v>33.725157468691165</v>
      </c>
      <c r="AL120">
        <v>25.137890326323213</v>
      </c>
      <c r="AM120">
        <v>17.494167015895574</v>
      </c>
      <c r="AQ120">
        <v>109.59164397299526</v>
      </c>
      <c r="AR120">
        <v>17252620.794118814</v>
      </c>
      <c r="AS120">
        <v>3819886030.0175977</v>
      </c>
      <c r="AT120">
        <v>4677524388.9273767</v>
      </c>
      <c r="AU120">
        <v>4299757304.1290646</v>
      </c>
      <c r="AV120">
        <v>4195123249.9022317</v>
      </c>
      <c r="AW120">
        <v>3514144762.5368629</v>
      </c>
      <c r="AX120">
        <v>2692816651.5662274</v>
      </c>
      <c r="BA120">
        <v>109.59164397299526</v>
      </c>
      <c r="BB120">
        <v>63.919433502127703</v>
      </c>
      <c r="BC120">
        <v>50.705944847986792</v>
      </c>
      <c r="BD120">
        <v>38.149048086338084</v>
      </c>
      <c r="BE120">
        <v>27.718544474814166</v>
      </c>
      <c r="BF120">
        <v>26.360751899892758</v>
      </c>
      <c r="BG120">
        <v>19.648646290060956</v>
      </c>
      <c r="BH120">
        <v>13.674047239940359</v>
      </c>
    </row>
    <row r="121" spans="22:60" x14ac:dyDescent="0.25">
      <c r="V121">
        <v>131.50997276759432</v>
      </c>
      <c r="W121">
        <v>21041384.74280297</v>
      </c>
      <c r="X121">
        <v>5114052201.0119133</v>
      </c>
      <c r="Y121">
        <v>6495316183.6117029</v>
      </c>
      <c r="Z121">
        <v>6192635624.8917685</v>
      </c>
      <c r="AA121">
        <v>6075091220.4687939</v>
      </c>
      <c r="AB121">
        <v>5249198959.8595266</v>
      </c>
      <c r="AC121">
        <v>4171764196.6258607</v>
      </c>
      <c r="AF121">
        <v>131.50997276759432</v>
      </c>
      <c r="AG121">
        <v>75.596805216621817</v>
      </c>
      <c r="AH121">
        <v>63.490802736348201</v>
      </c>
      <c r="AI121">
        <v>50.177926744285884</v>
      </c>
      <c r="AJ121">
        <v>38.142150673719797</v>
      </c>
      <c r="AK121">
        <v>36.51168855441145</v>
      </c>
      <c r="AL121">
        <v>28.218521328822728</v>
      </c>
      <c r="AM121">
        <v>20.464642975522754</v>
      </c>
      <c r="AQ121">
        <v>131.50997276759432</v>
      </c>
      <c r="AR121">
        <v>16446675.552223707</v>
      </c>
      <c r="AS121">
        <v>3997320439.4709482</v>
      </c>
      <c r="AT121">
        <v>5076964239.1292076</v>
      </c>
      <c r="AU121">
        <v>4840378624.3475914</v>
      </c>
      <c r="AV121">
        <v>4748501844.0807753</v>
      </c>
      <c r="AW121">
        <v>4102955830.0058594</v>
      </c>
      <c r="AX121">
        <v>3260795478.0997372</v>
      </c>
      <c r="BA121">
        <v>131.50997276759432</v>
      </c>
      <c r="BB121">
        <v>59.089082937267115</v>
      </c>
      <c r="BC121">
        <v>49.626611837517977</v>
      </c>
      <c r="BD121">
        <v>39.220806573996612</v>
      </c>
      <c r="BE121">
        <v>29.813226869931508</v>
      </c>
      <c r="BF121">
        <v>28.538801170091215</v>
      </c>
      <c r="BG121">
        <v>22.056574247918437</v>
      </c>
      <c r="BH121">
        <v>15.995874198614212</v>
      </c>
    </row>
    <row r="122" spans="22:60" x14ac:dyDescent="0.25">
      <c r="V122">
        <v>153.42830156219335</v>
      </c>
      <c r="W122">
        <v>19917313.264151827</v>
      </c>
      <c r="X122">
        <v>5359162238.0578547</v>
      </c>
      <c r="Y122">
        <v>7020375304.0136251</v>
      </c>
      <c r="Z122">
        <v>6903000667.1996689</v>
      </c>
      <c r="AA122">
        <v>6803381646.9574251</v>
      </c>
      <c r="AB122">
        <v>6034638837.6409798</v>
      </c>
      <c r="AC122">
        <v>4946195327.94625</v>
      </c>
      <c r="AF122">
        <v>153.42830156219335</v>
      </c>
      <c r="AG122">
        <v>70.094238207573198</v>
      </c>
      <c r="AH122">
        <v>62.129370581545906</v>
      </c>
      <c r="AI122">
        <v>51.342787211176983</v>
      </c>
      <c r="AJ122">
        <v>40.62072557437093</v>
      </c>
      <c r="AK122">
        <v>39.108265613013081</v>
      </c>
      <c r="AL122">
        <v>31.196787497615269</v>
      </c>
      <c r="AM122">
        <v>23.447687244350053</v>
      </c>
      <c r="AQ122">
        <v>153.42830156219335</v>
      </c>
      <c r="AR122">
        <v>15568062.32724539</v>
      </c>
      <c r="AS122">
        <v>4188906939.2742462</v>
      </c>
      <c r="AT122">
        <v>5487368644.7584572</v>
      </c>
      <c r="AU122">
        <v>5395624560.7385321</v>
      </c>
      <c r="AV122">
        <v>5317758881.9925079</v>
      </c>
      <c r="AW122">
        <v>4716882859.692832</v>
      </c>
      <c r="AX122">
        <v>3866117690.0194883</v>
      </c>
      <c r="BA122">
        <v>153.42830156219335</v>
      </c>
      <c r="BB122">
        <v>54.78808585896661</v>
      </c>
      <c r="BC122">
        <v>48.562469281783528</v>
      </c>
      <c r="BD122">
        <v>40.131301885818843</v>
      </c>
      <c r="BE122">
        <v>31.75056691295493</v>
      </c>
      <c r="BF122">
        <v>30.568375789403063</v>
      </c>
      <c r="BG122">
        <v>24.38449030406343</v>
      </c>
      <c r="BH122">
        <v>18.327524983342343</v>
      </c>
    </row>
    <row r="123" spans="22:60" x14ac:dyDescent="0.25">
      <c r="V123">
        <v>175.34663035679242</v>
      </c>
      <c r="W123">
        <v>18758408.996367116</v>
      </c>
      <c r="X123">
        <v>5453162703.5358</v>
      </c>
      <c r="Y123">
        <v>7337302581.0925913</v>
      </c>
      <c r="Z123">
        <v>7410049986.3464823</v>
      </c>
      <c r="AA123">
        <v>7332442177.8774948</v>
      </c>
      <c r="AB123">
        <v>6653302421.4725752</v>
      </c>
      <c r="AC123">
        <v>5600905635.7656527</v>
      </c>
      <c r="AF123">
        <v>175.34663035679242</v>
      </c>
      <c r="AG123">
        <v>65.099600460898287</v>
      </c>
      <c r="AH123">
        <v>60.294917766978749</v>
      </c>
      <c r="AI123">
        <v>51.689142224562737</v>
      </c>
      <c r="AJ123">
        <v>42.27618139511231</v>
      </c>
      <c r="AK123">
        <v>40.897633039281104</v>
      </c>
      <c r="AL123">
        <v>33.500255542388373</v>
      </c>
      <c r="AM123">
        <v>25.948643949529814</v>
      </c>
      <c r="AQ123">
        <v>175.34663035679242</v>
      </c>
      <c r="AR123">
        <v>14662222.587070404</v>
      </c>
      <c r="AS123">
        <v>4262380960.8926473</v>
      </c>
      <c r="AT123">
        <v>5735089988.3620567</v>
      </c>
      <c r="AU123">
        <v>5791951881.5359888</v>
      </c>
      <c r="AV123">
        <v>5731290928.7607613</v>
      </c>
      <c r="AW123">
        <v>5200451758.0151939</v>
      </c>
      <c r="AX123">
        <v>4377861957.0922756</v>
      </c>
      <c r="BA123">
        <v>175.34663035679242</v>
      </c>
      <c r="BB123">
        <v>50.884103895586129</v>
      </c>
      <c r="BC123">
        <v>47.128597384765477</v>
      </c>
      <c r="BD123">
        <v>40.402024968005236</v>
      </c>
      <c r="BE123">
        <v>33.044528556049094</v>
      </c>
      <c r="BF123">
        <v>31.96700738438939</v>
      </c>
      <c r="BG123">
        <v>26.184960759804532</v>
      </c>
      <c r="BH123">
        <v>20.282359420477896</v>
      </c>
    </row>
    <row r="124" spans="22:60" x14ac:dyDescent="0.25">
      <c r="V124">
        <v>219.18328794599051</v>
      </c>
      <c r="W124">
        <v>16529734.447820453</v>
      </c>
      <c r="X124">
        <v>5539022921.687624</v>
      </c>
      <c r="Y124">
        <v>7793811834.4960594</v>
      </c>
      <c r="Z124">
        <v>8230614162.0981379</v>
      </c>
      <c r="AA124">
        <v>8199144504.2101374</v>
      </c>
      <c r="AB124">
        <v>7727485249.3390789</v>
      </c>
      <c r="AC124">
        <v>6802144714.9563036</v>
      </c>
      <c r="AF124">
        <v>219.18328794599051</v>
      </c>
      <c r="AG124">
        <v>56.549457877607374</v>
      </c>
      <c r="AH124">
        <v>56.536983991268336</v>
      </c>
      <c r="AI124">
        <v>51.586512622899079</v>
      </c>
      <c r="AJ124">
        <v>44.61969547359773</v>
      </c>
      <c r="AK124">
        <v>43.513468578341865</v>
      </c>
      <c r="AL124">
        <v>37.262022662131848</v>
      </c>
      <c r="AM124">
        <v>30.353927925382607</v>
      </c>
      <c r="AQ124">
        <v>219.18328794599051</v>
      </c>
      <c r="AR124">
        <v>12920213.320119334</v>
      </c>
      <c r="AS124">
        <v>4329492283.0820856</v>
      </c>
      <c r="AT124">
        <v>6091913442.193099</v>
      </c>
      <c r="AU124">
        <v>6433333279.8292456</v>
      </c>
      <c r="AV124">
        <v>6408735504.5711107</v>
      </c>
      <c r="AW124">
        <v>6040070284.5350962</v>
      </c>
      <c r="AX124">
        <v>5316792053.0717287</v>
      </c>
      <c r="BA124">
        <v>219.18328794599051</v>
      </c>
      <c r="BB124">
        <v>44.201016127765335</v>
      </c>
      <c r="BC124">
        <v>44.191266105891728</v>
      </c>
      <c r="BD124">
        <v>40.321806114481674</v>
      </c>
      <c r="BE124">
        <v>34.876300379626507</v>
      </c>
      <c r="BF124">
        <v>34.011635099474738</v>
      </c>
      <c r="BG124">
        <v>29.12528831322782</v>
      </c>
      <c r="BH124">
        <v>23.72568205118273</v>
      </c>
    </row>
    <row r="125" spans="22:60" x14ac:dyDescent="0.25">
      <c r="V125">
        <v>263.01994553518864</v>
      </c>
      <c r="W125">
        <v>14515063.463796111</v>
      </c>
      <c r="X125">
        <v>5507832562.0577478</v>
      </c>
      <c r="Y125">
        <v>8038447120.7728863</v>
      </c>
      <c r="Z125">
        <v>8804476957.8960266</v>
      </c>
      <c r="AA125">
        <v>8818942643.3404465</v>
      </c>
      <c r="AB125">
        <v>8573381871.3389721</v>
      </c>
      <c r="AC125">
        <v>7827083209.9029112</v>
      </c>
      <c r="AF125">
        <v>263.01994553518864</v>
      </c>
      <c r="AG125">
        <v>49.946377466749027</v>
      </c>
      <c r="AH125">
        <v>53.101778144568719</v>
      </c>
      <c r="AI125">
        <v>50.926531049823105</v>
      </c>
      <c r="AJ125">
        <v>46.065289499542573</v>
      </c>
      <c r="AK125">
        <v>45.213954638741193</v>
      </c>
      <c r="AL125">
        <v>40.124240035396909</v>
      </c>
      <c r="AM125">
        <v>34.038798646286999</v>
      </c>
      <c r="AQ125">
        <v>263.01994553518864</v>
      </c>
      <c r="AR125">
        <v>11345476.655981248</v>
      </c>
      <c r="AS125">
        <v>4305112817.0222206</v>
      </c>
      <c r="AT125">
        <v>6283128860.3416815</v>
      </c>
      <c r="AU125">
        <v>6881884329.5508223</v>
      </c>
      <c r="AV125">
        <v>6893191210.6355515</v>
      </c>
      <c r="AW125">
        <v>6701252400.7697601</v>
      </c>
      <c r="AX125">
        <v>6117919502.3066015</v>
      </c>
      <c r="BA125">
        <v>263.01994553518864</v>
      </c>
      <c r="BB125">
        <v>39.039819633804711</v>
      </c>
      <c r="BC125">
        <v>41.506190161206334</v>
      </c>
      <c r="BD125">
        <v>39.805941643796608</v>
      </c>
      <c r="BE125">
        <v>36.006226770667851</v>
      </c>
      <c r="BF125">
        <v>35.340793938511347</v>
      </c>
      <c r="BG125">
        <v>31.362496608852457</v>
      </c>
      <c r="BH125">
        <v>26.605904714253057</v>
      </c>
    </row>
    <row r="126" spans="22:60" x14ac:dyDescent="0.25">
      <c r="V126">
        <v>306.85660312438671</v>
      </c>
      <c r="W126">
        <v>12767519.715650445</v>
      </c>
      <c r="X126">
        <v>5436552359.3555155</v>
      </c>
      <c r="Y126">
        <v>8183483958.8624067</v>
      </c>
      <c r="Z126">
        <v>9244220587.3703117</v>
      </c>
      <c r="AA126">
        <v>9302351326.1933498</v>
      </c>
      <c r="AB126">
        <v>9283546565.6982021</v>
      </c>
      <c r="AC126">
        <v>8740865839.6005192</v>
      </c>
      <c r="AF126">
        <v>306.85660312438671</v>
      </c>
      <c r="AG126">
        <v>44.61312021182497</v>
      </c>
      <c r="AH126">
        <v>50.013981957683562</v>
      </c>
      <c r="AI126">
        <v>50.034922490468546</v>
      </c>
      <c r="AJ126">
        <v>47.001679332694337</v>
      </c>
      <c r="AK126">
        <v>46.384700256895115</v>
      </c>
      <c r="AL126">
        <v>42.419901446875585</v>
      </c>
      <c r="AM126">
        <v>37.238233602084456</v>
      </c>
      <c r="AQ126">
        <v>306.85660312438671</v>
      </c>
      <c r="AR126">
        <v>9979535.8973104376</v>
      </c>
      <c r="AS126">
        <v>4249397740.2119184</v>
      </c>
      <c r="AT126">
        <v>6396494679.5753536</v>
      </c>
      <c r="AU126">
        <v>7225603190.6678228</v>
      </c>
      <c r="AV126">
        <v>7271040190.7854395</v>
      </c>
      <c r="AW126">
        <v>7256341738.2605047</v>
      </c>
      <c r="AX126">
        <v>6832163674.9024572</v>
      </c>
      <c r="BA126">
        <v>306.85660312438671</v>
      </c>
      <c r="BB126">
        <v>34.871160927144203</v>
      </c>
      <c r="BC126">
        <v>39.092661646907189</v>
      </c>
      <c r="BD126">
        <v>39.109029493073933</v>
      </c>
      <c r="BE126">
        <v>36.738141516987746</v>
      </c>
      <c r="BF126">
        <v>36.25588928852396</v>
      </c>
      <c r="BG126">
        <v>33.156865129453934</v>
      </c>
      <c r="BH126">
        <v>29.106693959430579</v>
      </c>
    </row>
    <row r="127" spans="22:60" x14ac:dyDescent="0.25">
      <c r="V127">
        <v>350.69326071358483</v>
      </c>
      <c r="W127">
        <v>11278948.258734187</v>
      </c>
      <c r="X127">
        <v>5350964221.500741</v>
      </c>
      <c r="Y127">
        <v>8273231005.813098</v>
      </c>
      <c r="Z127">
        <v>9598771079.9339275</v>
      </c>
      <c r="AA127">
        <v>9697924210.5810356</v>
      </c>
      <c r="AB127">
        <v>9900626122.814703</v>
      </c>
      <c r="AC127">
        <v>9574246287.0810623</v>
      </c>
      <c r="AF127">
        <v>350.69326071358483</v>
      </c>
      <c r="AG127">
        <v>39.957101973399212</v>
      </c>
      <c r="AH127">
        <v>47.06522048798805</v>
      </c>
      <c r="AI127">
        <v>48.909633579363494</v>
      </c>
      <c r="AJ127">
        <v>47.50874351413831</v>
      </c>
      <c r="AK127">
        <v>47.110411510299762</v>
      </c>
      <c r="AL127">
        <v>44.236971564521895</v>
      </c>
      <c r="AM127">
        <v>40.012861495678074</v>
      </c>
      <c r="AQ127">
        <v>350.69326071358483</v>
      </c>
      <c r="AR127">
        <v>8816016.8567408007</v>
      </c>
      <c r="AS127">
        <v>4182499085.4122181</v>
      </c>
      <c r="AT127">
        <v>6466644081.86092</v>
      </c>
      <c r="AU127">
        <v>7502732143.412694</v>
      </c>
      <c r="AV127">
        <v>7580233666.7046919</v>
      </c>
      <c r="AW127">
        <v>7738672506.4042873</v>
      </c>
      <c r="AX127">
        <v>7483562715.3561811</v>
      </c>
      <c r="BA127">
        <v>350.69326071358483</v>
      </c>
      <c r="BB127">
        <v>31.23185570704376</v>
      </c>
      <c r="BC127">
        <v>36.787807486129175</v>
      </c>
      <c r="BD127">
        <v>38.229464680696736</v>
      </c>
      <c r="BE127">
        <v>37.134480454671746</v>
      </c>
      <c r="BF127">
        <v>36.823130355366111</v>
      </c>
      <c r="BG127">
        <v>34.577150108121579</v>
      </c>
      <c r="BH127">
        <v>31.275439282130524</v>
      </c>
    </row>
    <row r="128" spans="22:60" x14ac:dyDescent="0.25">
      <c r="V128">
        <v>394.52991830278296</v>
      </c>
      <c r="W128">
        <v>10053916.511124695</v>
      </c>
      <c r="X128">
        <v>5243465586.2330008</v>
      </c>
      <c r="Y128">
        <v>8300731416.6790409</v>
      </c>
      <c r="Z128">
        <v>9860421245.9478798</v>
      </c>
      <c r="AA128">
        <v>9997558851.8506165</v>
      </c>
      <c r="AB128">
        <v>10413028585.472609</v>
      </c>
      <c r="AC128">
        <v>10309840268.266888</v>
      </c>
      <c r="AF128">
        <v>394.52991830278296</v>
      </c>
      <c r="AG128">
        <v>36.655561767970042</v>
      </c>
      <c r="AH128">
        <v>44.864159722253355</v>
      </c>
      <c r="AI128">
        <v>48.076312755124626</v>
      </c>
      <c r="AJ128">
        <v>48.01453281211149</v>
      </c>
      <c r="AK128">
        <v>47.8038113458772</v>
      </c>
      <c r="AL128">
        <v>45.901114339824701</v>
      </c>
      <c r="AM128">
        <v>42.591664339069162</v>
      </c>
      <c r="AQ128">
        <v>394.52991830278296</v>
      </c>
      <c r="AR128">
        <v>7858489.5865359139</v>
      </c>
      <c r="AS128">
        <v>4098474426.4762092</v>
      </c>
      <c r="AT128">
        <v>6488139356.083293</v>
      </c>
      <c r="AU128">
        <v>7707246981.2533379</v>
      </c>
      <c r="AV128">
        <v>7814438486.8438845</v>
      </c>
      <c r="AW128">
        <v>8139184029.695426</v>
      </c>
      <c r="AX128">
        <v>8058528464.7406101</v>
      </c>
      <c r="BA128">
        <v>394.52991830278296</v>
      </c>
      <c r="BB128">
        <v>28.651257460063452</v>
      </c>
      <c r="BC128">
        <v>35.067382108842672</v>
      </c>
      <c r="BD128">
        <v>37.578112243835093</v>
      </c>
      <c r="BE128">
        <v>37.529822899250981</v>
      </c>
      <c r="BF128">
        <v>37.365115698208534</v>
      </c>
      <c r="BG128">
        <v>35.877901775967203</v>
      </c>
      <c r="BH128">
        <v>33.291120958827783</v>
      </c>
    </row>
    <row r="129" spans="22:60" x14ac:dyDescent="0.25">
      <c r="V129">
        <v>438.36657589198103</v>
      </c>
      <c r="W129">
        <v>9086667.453916179</v>
      </c>
      <c r="X129">
        <v>5140627037.5936413</v>
      </c>
      <c r="Y129">
        <v>8311603940.911274</v>
      </c>
      <c r="Z129">
        <v>10083745756.479551</v>
      </c>
      <c r="AA129">
        <v>10256371096.654917</v>
      </c>
      <c r="AB129">
        <v>10875724538.323957</v>
      </c>
      <c r="AC129">
        <v>10997311004.009537</v>
      </c>
      <c r="AF129">
        <v>438.36657589198103</v>
      </c>
      <c r="AG129">
        <v>33.607986193727726</v>
      </c>
      <c r="AH129">
        <v>42.707958148874845</v>
      </c>
      <c r="AI129">
        <v>47.105737590695675</v>
      </c>
      <c r="AJ129">
        <v>48.265576486390806</v>
      </c>
      <c r="AK129">
        <v>48.231066021100546</v>
      </c>
      <c r="AL129">
        <v>47.263925050480943</v>
      </c>
      <c r="AM129">
        <v>44.884154291900558</v>
      </c>
      <c r="AQ129">
        <v>438.36657589198103</v>
      </c>
      <c r="AR129">
        <v>7102454.201196366</v>
      </c>
      <c r="AS129">
        <v>4018092252.7548885</v>
      </c>
      <c r="AT129">
        <v>6496637697.8353672</v>
      </c>
      <c r="AU129">
        <v>7881805158.5059004</v>
      </c>
      <c r="AV129">
        <v>8016735107.1124229</v>
      </c>
      <c r="AW129">
        <v>8500843222.2291317</v>
      </c>
      <c r="AX129">
        <v>8595879417.6656666</v>
      </c>
      <c r="BA129">
        <v>438.36657589198103</v>
      </c>
      <c r="BB129">
        <v>26.269166770543166</v>
      </c>
      <c r="BC129">
        <v>33.382020230999508</v>
      </c>
      <c r="BD129">
        <v>36.819477057818204</v>
      </c>
      <c r="BE129">
        <v>37.726047335559635</v>
      </c>
      <c r="BF129">
        <v>37.69907275984977</v>
      </c>
      <c r="BG129">
        <v>36.943121858734095</v>
      </c>
      <c r="BH129">
        <v>35.083010557436396</v>
      </c>
    </row>
    <row r="130" spans="22:60" x14ac:dyDescent="0.25">
      <c r="V130">
        <v>482.20323348117915</v>
      </c>
      <c r="W130">
        <v>8310801.7001768406</v>
      </c>
      <c r="X130">
        <v>5027210112.1670923</v>
      </c>
      <c r="Y130">
        <v>8284930047.3878736</v>
      </c>
      <c r="Z130">
        <v>10244936639.75885</v>
      </c>
      <c r="AA130">
        <v>10450170062.688797</v>
      </c>
      <c r="AB130">
        <v>11262285959.020851</v>
      </c>
      <c r="AC130">
        <v>11607397307.189796</v>
      </c>
      <c r="AF130">
        <v>482.20323348117915</v>
      </c>
      <c r="AG130">
        <v>31.195322197452569</v>
      </c>
      <c r="AH130">
        <v>40.900414965078348</v>
      </c>
      <c r="AI130">
        <v>46.24034387231633</v>
      </c>
      <c r="AJ130">
        <v>48.447985505661926</v>
      </c>
      <c r="AK130">
        <v>48.570070771166357</v>
      </c>
      <c r="AL130">
        <v>48.457990969170147</v>
      </c>
      <c r="AM130">
        <v>46.973478534973644</v>
      </c>
      <c r="AQ130">
        <v>482.20323348117915</v>
      </c>
      <c r="AR130">
        <v>6496010.6386738466</v>
      </c>
      <c r="AS130">
        <v>3929441653.1188927</v>
      </c>
      <c r="AT130">
        <v>6475788458.2127705</v>
      </c>
      <c r="AU130">
        <v>8007797539.315237</v>
      </c>
      <c r="AV130">
        <v>8168215095.5103264</v>
      </c>
      <c r="AW130">
        <v>8802993025.8148022</v>
      </c>
      <c r="AX130">
        <v>9072744016.1656914</v>
      </c>
      <c r="BA130">
        <v>482.20323348117915</v>
      </c>
      <c r="BB130">
        <v>24.383344974672941</v>
      </c>
      <c r="BC130">
        <v>31.969181834006527</v>
      </c>
      <c r="BD130">
        <v>36.143055335336946</v>
      </c>
      <c r="BE130">
        <v>37.868624546823156</v>
      </c>
      <c r="BF130">
        <v>37.964050621485136</v>
      </c>
      <c r="BG130">
        <v>37.876445163863352</v>
      </c>
      <c r="BH130">
        <v>36.71609879612619</v>
      </c>
    </row>
    <row r="131" spans="22:60" x14ac:dyDescent="0.25">
      <c r="V131">
        <v>526.03989107037728</v>
      </c>
      <c r="W131">
        <v>7686679.7365415851</v>
      </c>
      <c r="X131">
        <v>4942063992.7981386</v>
      </c>
      <c r="Y131">
        <v>8287823960.0810738</v>
      </c>
      <c r="Z131">
        <v>10428524728.888714</v>
      </c>
      <c r="AA131">
        <v>10665249381.458904</v>
      </c>
      <c r="AB131">
        <v>11665408963.966204</v>
      </c>
      <c r="AC131">
        <v>12233965340.754705</v>
      </c>
      <c r="AF131">
        <v>526.03989107037728</v>
      </c>
      <c r="AG131">
        <v>28.782658201177401</v>
      </c>
      <c r="AH131">
        <v>39.071435213479397</v>
      </c>
      <c r="AI131">
        <v>45.302515474340673</v>
      </c>
      <c r="AJ131">
        <v>48.515562320907968</v>
      </c>
      <c r="AK131">
        <v>48.789889944700192</v>
      </c>
      <c r="AL131">
        <v>49.520682398284407</v>
      </c>
      <c r="AM131">
        <v>48.945388112881183</v>
      </c>
      <c r="AQ131">
        <v>526.03989107037728</v>
      </c>
      <c r="AR131">
        <v>6008175.2815243248</v>
      </c>
      <c r="AS131">
        <v>3862888495.2868686</v>
      </c>
      <c r="AT131">
        <v>6478050440.6689291</v>
      </c>
      <c r="AU131">
        <v>8151296352.4437008</v>
      </c>
      <c r="AV131">
        <v>8336328545.1260977</v>
      </c>
      <c r="AW131">
        <v>9118087937.628603</v>
      </c>
      <c r="AX131">
        <v>9562491306.3463745</v>
      </c>
      <c r="BA131">
        <v>526.03989107037728</v>
      </c>
      <c r="BB131">
        <v>22.497523178802712</v>
      </c>
      <c r="BC131">
        <v>30.539587872685914</v>
      </c>
      <c r="BD131">
        <v>35.410016156893946</v>
      </c>
      <c r="BE131">
        <v>37.921444927648331</v>
      </c>
      <c r="BF131">
        <v>38.135868905854728</v>
      </c>
      <c r="BG131">
        <v>38.707081614857827</v>
      </c>
      <c r="BH131">
        <v>38.257411663249187</v>
      </c>
    </row>
    <row r="132" spans="22:60" x14ac:dyDescent="0.25">
      <c r="V132">
        <v>569.87654865957541</v>
      </c>
      <c r="W132">
        <v>7215804.6053446615</v>
      </c>
      <c r="X132">
        <v>4835092517.8953886</v>
      </c>
      <c r="Y132">
        <v>8239416440.5729351</v>
      </c>
      <c r="Z132">
        <v>10534977154.834669</v>
      </c>
      <c r="AA132">
        <v>10800026627.697838</v>
      </c>
      <c r="AB132">
        <v>11974690465.590662</v>
      </c>
      <c r="AC132">
        <v>12760999874.316868</v>
      </c>
      <c r="AF132">
        <v>569.87654865957541</v>
      </c>
      <c r="AG132">
        <v>26.962578344338251</v>
      </c>
      <c r="AH132">
        <v>37.586878259522607</v>
      </c>
      <c r="AI132">
        <v>44.492908014114164</v>
      </c>
      <c r="AJ132">
        <v>48.546043523106356</v>
      </c>
      <c r="AK132">
        <v>48.952670848482533</v>
      </c>
      <c r="AL132">
        <v>50.437324780781879</v>
      </c>
      <c r="AM132">
        <v>50.716049611604973</v>
      </c>
      <c r="AQ132">
        <v>569.87654865957541</v>
      </c>
      <c r="AR132">
        <v>5640122.9597276114</v>
      </c>
      <c r="AS132">
        <v>3779275883.1620831</v>
      </c>
      <c r="AT132">
        <v>6440213445.7482119</v>
      </c>
      <c r="AU132">
        <v>8234503257.9150295</v>
      </c>
      <c r="AV132">
        <v>8441675111.7997637</v>
      </c>
      <c r="AW132">
        <v>9359833078.1551456</v>
      </c>
      <c r="AX132">
        <v>9974439763.3641186</v>
      </c>
      <c r="BA132">
        <v>569.87654865957541</v>
      </c>
      <c r="BB132">
        <v>21.074885683672548</v>
      </c>
      <c r="BC132">
        <v>29.379206706761178</v>
      </c>
      <c r="BD132">
        <v>34.777198907185159</v>
      </c>
      <c r="BE132">
        <v>37.945270091682296</v>
      </c>
      <c r="BF132">
        <v>38.263104101795037</v>
      </c>
      <c r="BG132">
        <v>39.423561069353326</v>
      </c>
      <c r="BH132">
        <v>39.641422056970306</v>
      </c>
    </row>
    <row r="133" spans="22:60" x14ac:dyDescent="0.25">
      <c r="V133">
        <v>613.71320624877342</v>
      </c>
      <c r="W133">
        <v>6837625.0972800646</v>
      </c>
      <c r="X133">
        <v>4748838428.8403587</v>
      </c>
      <c r="Y133">
        <v>8213376739.2088747</v>
      </c>
      <c r="Z133">
        <v>10658540574.346392</v>
      </c>
      <c r="AA133">
        <v>10951023074.469503</v>
      </c>
      <c r="AB133">
        <v>12296070274.819489</v>
      </c>
      <c r="AC133">
        <v>13299161413.24222</v>
      </c>
      <c r="AF133">
        <v>613.71320624877342</v>
      </c>
      <c r="AG133">
        <v>25.142498487499076</v>
      </c>
      <c r="AH133">
        <v>36.09513426139997</v>
      </c>
      <c r="AI133">
        <v>43.641415602754172</v>
      </c>
      <c r="AJ133">
        <v>48.500225031169002</v>
      </c>
      <c r="AK133">
        <v>49.035073664104409</v>
      </c>
      <c r="AL133">
        <v>51.25859190312606</v>
      </c>
      <c r="AM133">
        <v>52.394169028635496</v>
      </c>
      <c r="AQ133">
        <v>613.71320624877342</v>
      </c>
      <c r="AR133">
        <v>5344524.7495496701</v>
      </c>
      <c r="AS133">
        <v>3711856697.824203</v>
      </c>
      <c r="AT133">
        <v>6419859912.6967354</v>
      </c>
      <c r="AU133">
        <v>8331084708.9779253</v>
      </c>
      <c r="AV133">
        <v>8559699167.7232523</v>
      </c>
      <c r="AW133">
        <v>9611034675.1997509</v>
      </c>
      <c r="AX133">
        <v>10395085473.405521</v>
      </c>
      <c r="BA133">
        <v>613.71320624877342</v>
      </c>
      <c r="BB133">
        <v>19.652248188542362</v>
      </c>
      <c r="BC133">
        <v>28.213207898032969</v>
      </c>
      <c r="BD133">
        <v>34.111642928051772</v>
      </c>
      <c r="BE133">
        <v>37.909456770439547</v>
      </c>
      <c r="BF133">
        <v>38.32751299834289</v>
      </c>
      <c r="BG133">
        <v>40.065491915065529</v>
      </c>
      <c r="BH133">
        <v>40.953098352382767</v>
      </c>
    </row>
    <row r="134" spans="22:60" x14ac:dyDescent="0.25">
      <c r="V134">
        <v>657.54986383797154</v>
      </c>
      <c r="W134">
        <v>6533975.2793630017</v>
      </c>
      <c r="X134">
        <v>4650905879.1465302</v>
      </c>
      <c r="Y134">
        <v>8155816586.9553156</v>
      </c>
      <c r="Z134">
        <v>10730922618.857555</v>
      </c>
      <c r="AA134">
        <v>11048237548.298824</v>
      </c>
      <c r="AB134">
        <v>12551591209.241619</v>
      </c>
      <c r="AC134">
        <v>13764157782.544226</v>
      </c>
      <c r="AF134">
        <v>657.54986383797154</v>
      </c>
      <c r="AG134">
        <v>23.703365577440216</v>
      </c>
      <c r="AH134">
        <v>34.839296640406076</v>
      </c>
      <c r="AI134">
        <v>42.886715835624898</v>
      </c>
      <c r="AJ134">
        <v>48.435753582353584</v>
      </c>
      <c r="AK134">
        <v>49.084183942495329</v>
      </c>
      <c r="AL134">
        <v>51.978237381809173</v>
      </c>
      <c r="AM134">
        <v>53.922928727297403</v>
      </c>
      <c r="AQ134">
        <v>657.54986383797154</v>
      </c>
      <c r="AR134">
        <v>5107181.5281876866</v>
      </c>
      <c r="AS134">
        <v>3635309222.9073081</v>
      </c>
      <c r="AT134">
        <v>6374868902.8168049</v>
      </c>
      <c r="AU134">
        <v>8387661023.5329294</v>
      </c>
      <c r="AV134">
        <v>8635685369.6578865</v>
      </c>
      <c r="AW134">
        <v>9810758693.2057056</v>
      </c>
      <c r="AX134">
        <v>10758542751.163248</v>
      </c>
      <c r="BA134">
        <v>657.54986383797154</v>
      </c>
      <c r="BB134">
        <v>18.527372029602237</v>
      </c>
      <c r="BC134">
        <v>27.231601689542934</v>
      </c>
      <c r="BD134">
        <v>33.521743434219296</v>
      </c>
      <c r="BE134">
        <v>37.859063651640099</v>
      </c>
      <c r="BF134">
        <v>38.365899293962102</v>
      </c>
      <c r="BG134">
        <v>40.627991762162047</v>
      </c>
      <c r="BH134">
        <v>42.148029915516105</v>
      </c>
    </row>
    <row r="135" spans="22:60" x14ac:dyDescent="0.25">
      <c r="V135">
        <v>701.38652142716967</v>
      </c>
      <c r="W135">
        <v>6270530.4710147185</v>
      </c>
      <c r="X135">
        <v>4568602757.5729742</v>
      </c>
      <c r="Y135">
        <v>8115622001.1073093</v>
      </c>
      <c r="Z135">
        <v>10816782367.858467</v>
      </c>
      <c r="AA135">
        <v>11158221591.441738</v>
      </c>
      <c r="AB135">
        <v>12816399068.635672</v>
      </c>
      <c r="AC135">
        <v>14237144723.713322</v>
      </c>
      <c r="AF135">
        <v>701.38652142716967</v>
      </c>
      <c r="AG135">
        <v>22.264232667381339</v>
      </c>
      <c r="AH135">
        <v>33.582114687103044</v>
      </c>
      <c r="AI135">
        <v>42.105861223087743</v>
      </c>
      <c r="AJ135">
        <v>48.31713012050016</v>
      </c>
      <c r="AK135">
        <v>49.075520154682302</v>
      </c>
      <c r="AL135">
        <v>52.624987787522201</v>
      </c>
      <c r="AM135">
        <v>55.376100006666405</v>
      </c>
      <c r="AQ135">
        <v>701.38652142716967</v>
      </c>
      <c r="AR135">
        <v>4901263.935701102</v>
      </c>
      <c r="AS135">
        <v>3570978250.6827502</v>
      </c>
      <c r="AT135">
        <v>6343451421.4828224</v>
      </c>
      <c r="AU135">
        <v>8454771979.0177584</v>
      </c>
      <c r="AV135">
        <v>8721652709.5266171</v>
      </c>
      <c r="AW135">
        <v>10017741693.629311</v>
      </c>
      <c r="AX135">
        <v>11128245736.823805</v>
      </c>
      <c r="BA135">
        <v>701.38652142716967</v>
      </c>
      <c r="BB135">
        <v>17.402495870662094</v>
      </c>
      <c r="BC135">
        <v>26.248944704329162</v>
      </c>
      <c r="BD135">
        <v>32.911400406760109</v>
      </c>
      <c r="BE135">
        <v>37.766343442688452</v>
      </c>
      <c r="BF135">
        <v>38.359127377144084</v>
      </c>
      <c r="BG135">
        <v>41.133514293879898</v>
      </c>
      <c r="BH135">
        <v>43.283878950440794</v>
      </c>
    </row>
    <row r="136" spans="22:60" x14ac:dyDescent="0.25">
      <c r="V136">
        <v>745.22317901636779</v>
      </c>
      <c r="W136">
        <v>6034363.7852686103</v>
      </c>
      <c r="X136">
        <v>4478440884.9369659</v>
      </c>
      <c r="Y136">
        <v>8052536836.5277119</v>
      </c>
      <c r="Z136">
        <v>10863639541.174007</v>
      </c>
      <c r="AA136">
        <v>11226959564.224323</v>
      </c>
      <c r="AB136">
        <v>13028947795.760521</v>
      </c>
      <c r="AC136">
        <v>14649816244.136478</v>
      </c>
      <c r="AF136">
        <v>745.22317901636779</v>
      </c>
      <c r="AG136">
        <v>21.121391827040476</v>
      </c>
      <c r="AH136">
        <v>32.52327351756928</v>
      </c>
      <c r="AI136">
        <v>41.422174402398404</v>
      </c>
      <c r="AJ136">
        <v>48.205818079670443</v>
      </c>
      <c r="AK136">
        <v>49.062270681378791</v>
      </c>
      <c r="AL136">
        <v>53.209297886623986</v>
      </c>
      <c r="AM136">
        <v>56.721737323527037</v>
      </c>
      <c r="AQ136">
        <v>745.22317901636779</v>
      </c>
      <c r="AR136">
        <v>4716667.8692260198</v>
      </c>
      <c r="AS136">
        <v>3500504606.264811</v>
      </c>
      <c r="AT136">
        <v>6294141870.4869385</v>
      </c>
      <c r="AU136">
        <v>8491397169.6235523</v>
      </c>
      <c r="AV136">
        <v>8775380691.3249378</v>
      </c>
      <c r="AW136">
        <v>10183877145.111713</v>
      </c>
      <c r="AX136">
        <v>11450804099.260668</v>
      </c>
      <c r="BA136">
        <v>745.22317901636779</v>
      </c>
      <c r="BB136">
        <v>16.509211862091991</v>
      </c>
      <c r="BC136">
        <v>25.421317749662339</v>
      </c>
      <c r="BD136">
        <v>32.377007092980939</v>
      </c>
      <c r="BE136">
        <v>37.679338093802919</v>
      </c>
      <c r="BF136">
        <v>38.348771129619294</v>
      </c>
      <c r="BG136">
        <v>41.590231317938965</v>
      </c>
      <c r="BH136">
        <v>44.335675713433851</v>
      </c>
    </row>
    <row r="137" spans="22:60" x14ac:dyDescent="0.25">
      <c r="V137">
        <v>789.05983660556592</v>
      </c>
      <c r="W137">
        <v>5795187.3583609238</v>
      </c>
      <c r="X137">
        <v>4400450277.2237005</v>
      </c>
      <c r="Y137">
        <v>8003329651.2548828</v>
      </c>
      <c r="Z137">
        <v>10921418490.796616</v>
      </c>
      <c r="AA137">
        <v>11306043782.31793</v>
      </c>
      <c r="AB137">
        <v>13248852417.22621</v>
      </c>
      <c r="AC137">
        <v>15068364338.39621</v>
      </c>
      <c r="AF137">
        <v>789.05983660556592</v>
      </c>
      <c r="AG137">
        <v>19.978550986699606</v>
      </c>
      <c r="AH137">
        <v>31.466516633991638</v>
      </c>
      <c r="AI137">
        <v>40.722733704576335</v>
      </c>
      <c r="AJ137">
        <v>48.056052631482359</v>
      </c>
      <c r="AK137">
        <v>49.007427872822817</v>
      </c>
      <c r="AL137">
        <v>53.737790972092441</v>
      </c>
      <c r="AM137">
        <v>58.005989165756688</v>
      </c>
      <c r="AQ137">
        <v>789.05983660556592</v>
      </c>
      <c r="AR137">
        <v>4529719.2847495936</v>
      </c>
      <c r="AS137">
        <v>3439544444.3334742</v>
      </c>
      <c r="AT137">
        <v>6255679829.0902939</v>
      </c>
      <c r="AU137">
        <v>8536559199.110054</v>
      </c>
      <c r="AV137">
        <v>8837195657.0311146</v>
      </c>
      <c r="AW137">
        <v>10355762218.546236</v>
      </c>
      <c r="AX137">
        <v>11777955795.474291</v>
      </c>
      <c r="BA137">
        <v>789.05983660556592</v>
      </c>
      <c r="BB137">
        <v>15.61592785352188</v>
      </c>
      <c r="BC137">
        <v>24.595319945134513</v>
      </c>
      <c r="BD137">
        <v>31.830300002848233</v>
      </c>
      <c r="BE137">
        <v>37.562276229035419</v>
      </c>
      <c r="BF137">
        <v>38.305904089749149</v>
      </c>
      <c r="BG137">
        <v>42.003319829676116</v>
      </c>
      <c r="BH137">
        <v>45.339491462001497</v>
      </c>
    </row>
    <row r="138" spans="22:60" x14ac:dyDescent="0.25">
      <c r="V138">
        <v>832.89649419476393</v>
      </c>
      <c r="W138">
        <v>5544503.9848337937</v>
      </c>
      <c r="X138">
        <v>4316771752.308383</v>
      </c>
      <c r="Y138">
        <v>7936564789.7321768</v>
      </c>
      <c r="Z138">
        <v>10948089871.539431</v>
      </c>
      <c r="AA138">
        <v>11352055807.373117</v>
      </c>
      <c r="AB138">
        <v>13425621504.403173</v>
      </c>
      <c r="AC138">
        <v>15435433691.143353</v>
      </c>
      <c r="AF138">
        <v>832.89649419476393</v>
      </c>
      <c r="AG138">
        <v>19.047347339014451</v>
      </c>
      <c r="AH138">
        <v>30.555170476303083</v>
      </c>
      <c r="AI138">
        <v>40.094995233188037</v>
      </c>
      <c r="AJ138">
        <v>47.908440125006351</v>
      </c>
      <c r="AK138">
        <v>48.945198955851836</v>
      </c>
      <c r="AL138">
        <v>54.211028678528002</v>
      </c>
      <c r="AM138">
        <v>59.194820777582663</v>
      </c>
      <c r="AQ138">
        <v>832.89649419476393</v>
      </c>
      <c r="AR138">
        <v>4333776.4719958929</v>
      </c>
      <c r="AS138">
        <v>3374138409.1892505</v>
      </c>
      <c r="AT138">
        <v>6203494099.4353724</v>
      </c>
      <c r="AU138">
        <v>8557406474.6562586</v>
      </c>
      <c r="AV138">
        <v>8873160250.466074</v>
      </c>
      <c r="AW138">
        <v>10493931063.420229</v>
      </c>
      <c r="AX138">
        <v>12064869923.2083</v>
      </c>
      <c r="BA138">
        <v>832.89649419476393</v>
      </c>
      <c r="BB138">
        <v>14.888066809501792</v>
      </c>
      <c r="BC138">
        <v>23.882980203502438</v>
      </c>
      <c r="BD138">
        <v>31.339637857900595</v>
      </c>
      <c r="BE138">
        <v>37.446897178125205</v>
      </c>
      <c r="BF138">
        <v>38.257263811559383</v>
      </c>
      <c r="BG138">
        <v>42.373218822159792</v>
      </c>
      <c r="BH138">
        <v>46.268723451479602</v>
      </c>
    </row>
    <row r="139" spans="22:60" x14ac:dyDescent="0.25">
      <c r="V139">
        <v>876.73315178396206</v>
      </c>
      <c r="W139">
        <v>5265398.9134791521</v>
      </c>
      <c r="X139">
        <v>4242829666.82126</v>
      </c>
      <c r="Y139">
        <v>7881165935.250989</v>
      </c>
      <c r="Z139">
        <v>10983824334.301109</v>
      </c>
      <c r="AA139">
        <v>11406652954.048761</v>
      </c>
      <c r="AB139">
        <v>13608364190.385185</v>
      </c>
      <c r="AC139">
        <v>15806883474.750195</v>
      </c>
      <c r="AF139">
        <v>876.73315178396206</v>
      </c>
      <c r="AG139">
        <v>18.116143691329309</v>
      </c>
      <c r="AH139">
        <v>29.64754267146434</v>
      </c>
      <c r="AI139">
        <v>39.457817959498229</v>
      </c>
      <c r="AJ139">
        <v>47.732699020345756</v>
      </c>
      <c r="AK139">
        <v>48.852110889508808</v>
      </c>
      <c r="AL139">
        <v>54.640256039618691</v>
      </c>
      <c r="AM139">
        <v>60.332468589630146</v>
      </c>
      <c r="AQ139">
        <v>876.73315178396206</v>
      </c>
      <c r="AR139">
        <v>4115618.2752013542</v>
      </c>
      <c r="AS139">
        <v>3316342712.5406523</v>
      </c>
      <c r="AT139">
        <v>6160192434.7990389</v>
      </c>
      <c r="AU139">
        <v>8585337769.2102146</v>
      </c>
      <c r="AV139">
        <v>8915835272.4965782</v>
      </c>
      <c r="AW139">
        <v>10636769080.148952</v>
      </c>
      <c r="AX139">
        <v>12355207947.516087</v>
      </c>
      <c r="BA139">
        <v>876.73315178396206</v>
      </c>
      <c r="BB139">
        <v>14.160205765481708</v>
      </c>
      <c r="BC139">
        <v>23.173546855325785</v>
      </c>
      <c r="BD139">
        <v>30.841598017950847</v>
      </c>
      <c r="BE139">
        <v>37.309531840013094</v>
      </c>
      <c r="BF139">
        <v>38.184502952726099</v>
      </c>
      <c r="BG139">
        <v>42.708717803442866</v>
      </c>
      <c r="BH139">
        <v>47.157948409159339</v>
      </c>
    </row>
    <row r="140" spans="22:60" x14ac:dyDescent="0.25">
      <c r="V140">
        <v>920.56980937316018</v>
      </c>
      <c r="W140">
        <v>4957740.2039703866</v>
      </c>
      <c r="X140">
        <v>4167216810.9987459</v>
      </c>
      <c r="Y140">
        <v>7816761036.5378561</v>
      </c>
      <c r="Z140">
        <v>11000957137.640755</v>
      </c>
      <c r="AA140">
        <v>11441186256.281197</v>
      </c>
      <c r="AB140">
        <v>13763282139.936842</v>
      </c>
      <c r="AC140">
        <v>16143622826.428368</v>
      </c>
      <c r="AF140">
        <v>920.56980937316018</v>
      </c>
      <c r="AG140">
        <v>17.311922359237588</v>
      </c>
      <c r="AH140">
        <v>28.830069086697147</v>
      </c>
      <c r="AI140">
        <v>38.863774055249834</v>
      </c>
      <c r="AJ140">
        <v>47.552196636754111</v>
      </c>
      <c r="AK140">
        <v>48.747463365586341</v>
      </c>
      <c r="AL140">
        <v>55.022985652803889</v>
      </c>
      <c r="AM140">
        <v>61.393169359362126</v>
      </c>
      <c r="AQ140">
        <v>920.56980937316018</v>
      </c>
      <c r="AR140">
        <v>3875141.5652340013</v>
      </c>
      <c r="AS140">
        <v>3257241083.8935494</v>
      </c>
      <c r="AT140">
        <v>6109851333.8659801</v>
      </c>
      <c r="AU140">
        <v>8598729362.0769157</v>
      </c>
      <c r="AV140">
        <v>8942827698.3519173</v>
      </c>
      <c r="AW140">
        <v>10757858318.553919</v>
      </c>
      <c r="AX140">
        <v>12618415095.259123</v>
      </c>
      <c r="BA140">
        <v>920.56980937316018</v>
      </c>
      <c r="BB140">
        <v>13.531598500191633</v>
      </c>
      <c r="BC140">
        <v>22.534581170057479</v>
      </c>
      <c r="BD140">
        <v>30.37727271444194</v>
      </c>
      <c r="BE140">
        <v>37.168444921275473</v>
      </c>
      <c r="BF140">
        <v>38.102706821229333</v>
      </c>
      <c r="BG140">
        <v>43.007872533477368</v>
      </c>
      <c r="BH140">
        <v>47.98702889178977</v>
      </c>
    </row>
    <row r="141" spans="22:60" x14ac:dyDescent="0.25">
      <c r="V141">
        <v>964.40646696235831</v>
      </c>
      <c r="W141">
        <v>4616259.2899169438</v>
      </c>
      <c r="X141">
        <v>4099436171.7414775</v>
      </c>
      <c r="Y141">
        <v>7761691409.5575256</v>
      </c>
      <c r="Z141">
        <v>11025652432.991793</v>
      </c>
      <c r="AA141">
        <v>11482893229.153639</v>
      </c>
      <c r="AB141">
        <v>13923176275.410046</v>
      </c>
      <c r="AC141">
        <v>16483865881.073496</v>
      </c>
      <c r="AF141">
        <v>964.40646696235831</v>
      </c>
      <c r="AG141">
        <v>16.50770102714586</v>
      </c>
      <c r="AH141">
        <v>28.01610999959977</v>
      </c>
      <c r="AI141">
        <v>38.262790468576199</v>
      </c>
      <c r="AJ141">
        <v>47.348919531303835</v>
      </c>
      <c r="AK141">
        <v>48.617642414109362</v>
      </c>
      <c r="AL141">
        <v>55.368506309588561</v>
      </c>
      <c r="AM141">
        <v>62.408866884325668</v>
      </c>
      <c r="AQ141">
        <v>964.40646696235831</v>
      </c>
      <c r="AR141">
        <v>3608228.2480087765</v>
      </c>
      <c r="AS141">
        <v>3204261387.157196</v>
      </c>
      <c r="AT141">
        <v>6066807004.8544474</v>
      </c>
      <c r="AU141">
        <v>8618032060.7951527</v>
      </c>
      <c r="AV141">
        <v>8975427313.7994251</v>
      </c>
      <c r="AW141">
        <v>10882837116.336252</v>
      </c>
      <c r="AX141">
        <v>12884360858.669962</v>
      </c>
      <c r="BA141">
        <v>964.40646696235831</v>
      </c>
      <c r="BB141">
        <v>12.902991234901554</v>
      </c>
      <c r="BC141">
        <v>21.89836253797084</v>
      </c>
      <c r="BD141">
        <v>29.907523114638924</v>
      </c>
      <c r="BE141">
        <v>37.009556490623147</v>
      </c>
      <c r="BF141">
        <v>38.00123426631334</v>
      </c>
      <c r="BG141">
        <v>43.27794345362782</v>
      </c>
      <c r="BH141">
        <v>48.780933278618967</v>
      </c>
    </row>
    <row r="142" spans="22:60" x14ac:dyDescent="0.25">
      <c r="V142">
        <v>1008.2431245515564</v>
      </c>
      <c r="W142">
        <v>4253527.5494232131</v>
      </c>
      <c r="X142">
        <v>4028966003.9719753</v>
      </c>
      <c r="Y142">
        <v>7696608762.7493954</v>
      </c>
      <c r="Z142">
        <v>11030940667.084932</v>
      </c>
      <c r="AA142">
        <v>11503741928.346279</v>
      </c>
      <c r="AB142">
        <v>14054315360.982719</v>
      </c>
      <c r="AC142">
        <v>16787759186.403437</v>
      </c>
      <c r="AF142">
        <v>1008.2431245515564</v>
      </c>
      <c r="AG142">
        <v>15.830462010647571</v>
      </c>
      <c r="AH142">
        <v>27.296422842244329</v>
      </c>
      <c r="AI142">
        <v>37.714005982756831</v>
      </c>
      <c r="AJ142">
        <v>47.153659178765821</v>
      </c>
      <c r="AK142">
        <v>48.489409478118908</v>
      </c>
      <c r="AL142">
        <v>55.681643126747673</v>
      </c>
      <c r="AM142">
        <v>63.360264317467305</v>
      </c>
      <c r="AQ142">
        <v>1008.2431245515564</v>
      </c>
      <c r="AR142">
        <v>3324704.548341895</v>
      </c>
      <c r="AS142">
        <v>3149179461.7239299</v>
      </c>
      <c r="AT142">
        <v>6015936152.521431</v>
      </c>
      <c r="AU142">
        <v>8622165527.8381824</v>
      </c>
      <c r="AV142">
        <v>8991723379.6476841</v>
      </c>
      <c r="AW142">
        <v>10985339970.544403</v>
      </c>
      <c r="AX142">
        <v>13121894398.232466</v>
      </c>
      <c r="BA142">
        <v>1008.2431245515564</v>
      </c>
      <c r="BB142">
        <v>12.373637748341491</v>
      </c>
      <c r="BC142">
        <v>21.335830113379551</v>
      </c>
      <c r="BD142">
        <v>29.478574141142669</v>
      </c>
      <c r="BE142">
        <v>36.856934231885916</v>
      </c>
      <c r="BF142">
        <v>37.901002959337902</v>
      </c>
      <c r="BG142">
        <v>43.522702042391025</v>
      </c>
      <c r="BH142">
        <v>49.524578485213603</v>
      </c>
    </row>
    <row r="143" spans="22:60" x14ac:dyDescent="0.25">
      <c r="V143">
        <v>1052.0797821407546</v>
      </c>
      <c r="W143">
        <v>3875432.0651616994</v>
      </c>
      <c r="X143">
        <v>3965012734.4774652</v>
      </c>
      <c r="Y143">
        <v>7639441392.3070631</v>
      </c>
      <c r="Z143">
        <v>11042725283.510695</v>
      </c>
      <c r="AA143">
        <v>11530756831.535006</v>
      </c>
      <c r="AB143">
        <v>14189677284.134512</v>
      </c>
      <c r="AC143">
        <v>17094393241.402653</v>
      </c>
      <c r="AF143">
        <v>1052.0797821407546</v>
      </c>
      <c r="AG143">
        <v>15.153222994149278</v>
      </c>
      <c r="AH143">
        <v>26.580664439528896</v>
      </c>
      <c r="AI143">
        <v>37.161151982641904</v>
      </c>
      <c r="AJ143">
        <v>46.941021054591921</v>
      </c>
      <c r="AK143">
        <v>48.341702072346123</v>
      </c>
      <c r="AL143">
        <v>55.964362611193316</v>
      </c>
      <c r="AM143">
        <v>64.273124901324024</v>
      </c>
      <c r="AQ143">
        <v>1052.0797821407546</v>
      </c>
      <c r="AR143">
        <v>3029172.0140804802</v>
      </c>
      <c r="AS143">
        <v>3099191369.8403902</v>
      </c>
      <c r="AT143">
        <v>5971252154.5179062</v>
      </c>
      <c r="AU143">
        <v>8631376792.4593563</v>
      </c>
      <c r="AV143">
        <v>9012839164.2431698</v>
      </c>
      <c r="AW143">
        <v>11091143540.95647</v>
      </c>
      <c r="AX143">
        <v>13361570202.723412</v>
      </c>
      <c r="BA143">
        <v>1052.0797821407546</v>
      </c>
      <c r="BB143">
        <v>11.844284261781429</v>
      </c>
      <c r="BC143">
        <v>20.776368539574857</v>
      </c>
      <c r="BD143">
        <v>29.046444294234696</v>
      </c>
      <c r="BE143">
        <v>36.690728904571721</v>
      </c>
      <c r="BF143">
        <v>37.78554973184837</v>
      </c>
      <c r="BG143">
        <v>43.743685389723233</v>
      </c>
      <c r="BH143">
        <v>50.238101954824614</v>
      </c>
    </row>
    <row r="144" spans="22:60" x14ac:dyDescent="0.25">
      <c r="V144">
        <v>1095.9164397299526</v>
      </c>
      <c r="W144">
        <v>3611227.9778792118</v>
      </c>
      <c r="X144">
        <v>3899378559.3257504</v>
      </c>
      <c r="Y144">
        <v>7574732882.2711191</v>
      </c>
      <c r="Z144">
        <v>11039026937.654463</v>
      </c>
      <c r="AA144">
        <v>11541027938.131329</v>
      </c>
      <c r="AB144">
        <v>14301260700.002308</v>
      </c>
      <c r="AC144">
        <v>17370093851.54076</v>
      </c>
      <c r="AF144">
        <v>1095.9164397299526</v>
      </c>
      <c r="AG144">
        <v>14.602966293244414</v>
      </c>
      <c r="AH144">
        <v>25.967958168794389</v>
      </c>
      <c r="AI144">
        <v>36.678269178198128</v>
      </c>
      <c r="AJ144">
        <v>46.761844427747334</v>
      </c>
      <c r="AK144">
        <v>48.222000340480491</v>
      </c>
      <c r="AL144">
        <v>56.245571876485798</v>
      </c>
      <c r="AM144">
        <v>65.155319783610295</v>
      </c>
      <c r="AQ144">
        <v>1095.9164397299526</v>
      </c>
      <c r="AR144">
        <v>2822660.9428643747</v>
      </c>
      <c r="AS144">
        <v>3047889423.8395548</v>
      </c>
      <c r="AT144">
        <v>5920673740.4525957</v>
      </c>
      <c r="AU144">
        <v>8628486037.1635036</v>
      </c>
      <c r="AV144">
        <v>9020867417.1275158</v>
      </c>
      <c r="AW144">
        <v>11178361005.976881</v>
      </c>
      <c r="AX144">
        <v>13577067354.641729</v>
      </c>
      <c r="BA144">
        <v>1095.9164397299526</v>
      </c>
      <c r="BB144">
        <v>11.414184553951374</v>
      </c>
      <c r="BC144">
        <v>20.297456083633474</v>
      </c>
      <c r="BD144">
        <v>28.669006358874896</v>
      </c>
      <c r="BE144">
        <v>36.55067824325473</v>
      </c>
      <c r="BF144">
        <v>37.69198670968526</v>
      </c>
      <c r="BG144">
        <v>43.963488297425236</v>
      </c>
      <c r="BH144">
        <v>50.927656049298228</v>
      </c>
    </row>
    <row r="145" spans="22:60" x14ac:dyDescent="0.25">
      <c r="V145">
        <v>1139.7530973191508</v>
      </c>
      <c r="W145">
        <v>3357680.5843953006</v>
      </c>
      <c r="X145">
        <v>3839253648.434442</v>
      </c>
      <c r="Y145">
        <v>7516831620.5054264</v>
      </c>
      <c r="Z145">
        <v>11040992232.218664</v>
      </c>
      <c r="AA145">
        <v>11556680404.474642</v>
      </c>
      <c r="AB145">
        <v>14416501278.192522</v>
      </c>
      <c r="AC145">
        <v>17647993190.496315</v>
      </c>
      <c r="AF145">
        <v>1139.7530973191508</v>
      </c>
      <c r="AG145">
        <v>14.052709592339557</v>
      </c>
      <c r="AH145">
        <v>25.359697835150605</v>
      </c>
      <c r="AI145">
        <v>36.194035353456208</v>
      </c>
      <c r="AJ145">
        <v>46.570414460805914</v>
      </c>
      <c r="AK145">
        <v>48.088260775794247</v>
      </c>
      <c r="AL145">
        <v>56.503122363404621</v>
      </c>
      <c r="AM145">
        <v>66.006051623101058</v>
      </c>
      <c r="AQ145">
        <v>1139.7530973191508</v>
      </c>
      <c r="AR145">
        <v>2624479.5128533002</v>
      </c>
      <c r="AS145">
        <v>3000893709.7207904</v>
      </c>
      <c r="AT145">
        <v>5875416107.5560522</v>
      </c>
      <c r="AU145">
        <v>8630022179.5066566</v>
      </c>
      <c r="AV145">
        <v>9033101927.2934189</v>
      </c>
      <c r="AW145">
        <v>11268437035.815813</v>
      </c>
      <c r="AX145">
        <v>13794283109.205732</v>
      </c>
      <c r="BA145">
        <v>1139.7530973191508</v>
      </c>
      <c r="BB145">
        <v>10.984084846121327</v>
      </c>
      <c r="BC145">
        <v>19.822018726206302</v>
      </c>
      <c r="BD145">
        <v>28.290512419227372</v>
      </c>
      <c r="BE145">
        <v>36.401049946650566</v>
      </c>
      <c r="BF145">
        <v>37.587451230876404</v>
      </c>
      <c r="BG145">
        <v>44.164798684001383</v>
      </c>
      <c r="BH145">
        <v>51.592617539099265</v>
      </c>
    </row>
    <row r="146" spans="22:60" x14ac:dyDescent="0.25">
      <c r="V146">
        <v>1183.5897549083488</v>
      </c>
      <c r="W146">
        <v>2967320.4677392021</v>
      </c>
      <c r="X146">
        <v>3779572389.8180285</v>
      </c>
      <c r="Y146">
        <v>7456354320.7245617</v>
      </c>
      <c r="Z146">
        <v>11035291998.514616</v>
      </c>
      <c r="AA146">
        <v>11563814201.011446</v>
      </c>
      <c r="AB146">
        <v>14518329438.098656</v>
      </c>
      <c r="AC146">
        <v>17907376360.026436</v>
      </c>
      <c r="AF146">
        <v>1183.5897549083488</v>
      </c>
      <c r="AG146">
        <v>13.544780329965835</v>
      </c>
      <c r="AH146">
        <v>24.783415650342572</v>
      </c>
      <c r="AI146">
        <v>35.72262742376325</v>
      </c>
      <c r="AJ146">
        <v>46.368367019352469</v>
      </c>
      <c r="AK146">
        <v>47.940278726401601</v>
      </c>
      <c r="AL146">
        <v>56.726480798077539</v>
      </c>
      <c r="AM146">
        <v>66.802711848838015</v>
      </c>
      <c r="AQ146">
        <v>1183.5897549083488</v>
      </c>
      <c r="AR146">
        <v>2319360.5168534294</v>
      </c>
      <c r="AS146">
        <v>2954244769.5958648</v>
      </c>
      <c r="AT146">
        <v>5828144954.0683689</v>
      </c>
      <c r="AU146">
        <v>8625566679.28895</v>
      </c>
      <c r="AV146">
        <v>9038677949.9046001</v>
      </c>
      <c r="AW146">
        <v>11348029454.685913</v>
      </c>
      <c r="AX146">
        <v>13997025984.02667</v>
      </c>
      <c r="BA146">
        <v>1183.5897549083488</v>
      </c>
      <c r="BB146">
        <v>10.587069731201277</v>
      </c>
      <c r="BC146">
        <v>19.371576598184934</v>
      </c>
      <c r="BD146">
        <v>27.922043643660817</v>
      </c>
      <c r="BE146">
        <v>36.243122663994967</v>
      </c>
      <c r="BF146">
        <v>37.471783332415185</v>
      </c>
      <c r="BG146">
        <v>44.339383377538461</v>
      </c>
      <c r="BH146">
        <v>52.215314781615042</v>
      </c>
    </row>
    <row r="147" spans="22:60" x14ac:dyDescent="0.25">
      <c r="V147">
        <v>1215</v>
      </c>
      <c r="W147">
        <v>2775326.8995862352</v>
      </c>
      <c r="X147">
        <v>3739753683.1946063</v>
      </c>
      <c r="Y147">
        <v>7416692300.5813065</v>
      </c>
      <c r="Z147">
        <v>11034314643.862507</v>
      </c>
      <c r="AA147">
        <v>11571886308.036722</v>
      </c>
      <c r="AB147">
        <v>14593336428.88348</v>
      </c>
      <c r="AC147">
        <v>18094465700.342854</v>
      </c>
      <c r="AF147">
        <v>1215</v>
      </c>
      <c r="AG147">
        <v>13.180834183115641</v>
      </c>
      <c r="AH147">
        <v>24.372740771693962</v>
      </c>
      <c r="AI147">
        <v>35.383983815766982</v>
      </c>
      <c r="AJ147">
        <v>46.216743683039851</v>
      </c>
      <c r="AK147">
        <v>47.826397123475815</v>
      </c>
      <c r="AL147">
        <v>56.87317736923724</v>
      </c>
      <c r="AM147">
        <v>67.355418732902336</v>
      </c>
      <c r="AQ147">
        <v>1215</v>
      </c>
      <c r="AR147">
        <v>2169291.6900094333</v>
      </c>
      <c r="AS147">
        <v>2923121088.4907708</v>
      </c>
      <c r="AT147">
        <v>5797143744.5465012</v>
      </c>
      <c r="AU147">
        <v>8624802745.0204067</v>
      </c>
      <c r="AV147">
        <v>9044987388.5128613</v>
      </c>
      <c r="AW147">
        <v>11406657518.221924</v>
      </c>
      <c r="AX147">
        <v>14143261496.426407</v>
      </c>
      <c r="BA147">
        <v>1215</v>
      </c>
      <c r="BB147">
        <v>10.302596809438155</v>
      </c>
      <c r="BC147">
        <v>19.050578880157246</v>
      </c>
      <c r="BD147">
        <v>27.657348063183196</v>
      </c>
      <c r="BE147">
        <v>36.124608609479992</v>
      </c>
      <c r="BF147">
        <v>37.382769524741327</v>
      </c>
      <c r="BG147">
        <v>44.454046501661622</v>
      </c>
      <c r="BH147">
        <v>52.647329637519235</v>
      </c>
    </row>
    <row r="148" spans="22:60" x14ac:dyDescent="0.25">
      <c r="V148">
        <v>1265</v>
      </c>
      <c r="W148">
        <v>2704830.0021341434</v>
      </c>
      <c r="X148">
        <v>3677491542.8006668</v>
      </c>
      <c r="Y148">
        <v>7352278255.5991993</v>
      </c>
      <c r="Z148">
        <v>11027064968.397736</v>
      </c>
      <c r="AA148">
        <v>11578282975.317516</v>
      </c>
      <c r="AB148">
        <v>14701851681.19627</v>
      </c>
      <c r="AC148">
        <v>18376638393.994804</v>
      </c>
      <c r="AF148">
        <v>1265</v>
      </c>
      <c r="AG148">
        <v>12.674051118219051</v>
      </c>
      <c r="AH148">
        <v>23.783754901903666</v>
      </c>
      <c r="AI148">
        <v>34.893458685588278</v>
      </c>
      <c r="AJ148">
        <v>46.003162469272915</v>
      </c>
      <c r="AK148">
        <v>47.669618036825597</v>
      </c>
      <c r="AL148">
        <v>57.112866252957531</v>
      </c>
      <c r="AM148">
        <v>68.222570036642153</v>
      </c>
      <c r="AQ148">
        <v>1265</v>
      </c>
      <c r="AR148">
        <v>2114188.871729875</v>
      </c>
      <c r="AS148">
        <v>2874454841.7221789</v>
      </c>
      <c r="AT148">
        <v>5746795494.572628</v>
      </c>
      <c r="AU148">
        <v>8619136147.4230785</v>
      </c>
      <c r="AV148">
        <v>9049987245.3506451</v>
      </c>
      <c r="AW148">
        <v>11491476800.273527</v>
      </c>
      <c r="AX148">
        <v>14363817453.12398</v>
      </c>
      <c r="BA148">
        <v>1265</v>
      </c>
      <c r="BB148">
        <v>9.9064776021903231</v>
      </c>
      <c r="BC148">
        <v>18.590207111678527</v>
      </c>
      <c r="BD148">
        <v>27.273936621166733</v>
      </c>
      <c r="BE148">
        <v>35.957666130654943</v>
      </c>
      <c r="BF148">
        <v>37.260225557078172</v>
      </c>
      <c r="BG148">
        <v>44.641395640143145</v>
      </c>
      <c r="BH148">
        <v>53.325125149631369</v>
      </c>
    </row>
    <row r="150" spans="22:60" x14ac:dyDescent="0.25">
      <c r="V150">
        <v>0</v>
      </c>
      <c r="W150" t="e">
        <v>#NUM!</v>
      </c>
      <c r="X150" t="e">
        <v>#DIV/0!</v>
      </c>
      <c r="Y150" t="e">
        <v>#DIV/0!</v>
      </c>
      <c r="Z150" t="e">
        <v>#DIV/0!</v>
      </c>
      <c r="AA150" t="e">
        <v>#DIV/0!</v>
      </c>
      <c r="AB150" t="e">
        <v>#DIV/0!</v>
      </c>
      <c r="AC150" t="e">
        <v>#NUM!</v>
      </c>
      <c r="AF150">
        <v>0</v>
      </c>
      <c r="AG150" t="e">
        <v>#NUM!</v>
      </c>
      <c r="AH150" t="e">
        <v>#DIV/0!</v>
      </c>
      <c r="AI150" t="e">
        <v>#DIV/0!</v>
      </c>
      <c r="AJ150" t="e">
        <v>#DIV/0!</v>
      </c>
      <c r="AK150">
        <v>0</v>
      </c>
      <c r="AL150" t="e">
        <v>#DIV/0!</v>
      </c>
      <c r="AM150" t="e">
        <v>#NUM!</v>
      </c>
      <c r="AQ150">
        <v>0</v>
      </c>
      <c r="AR150" t="e">
        <v>#NUM!</v>
      </c>
      <c r="AS150" t="e">
        <v>#DIV/0!</v>
      </c>
      <c r="AT150" t="e">
        <v>#DIV/0!</v>
      </c>
      <c r="AU150" t="e">
        <v>#DIV/0!</v>
      </c>
      <c r="AV150" t="e">
        <v>#DIV/0!</v>
      </c>
      <c r="AW150" t="e">
        <v>#DIV/0!</v>
      </c>
      <c r="AX150" t="e">
        <v>#NUM!</v>
      </c>
      <c r="BA150">
        <v>0</v>
      </c>
      <c r="BB150" t="e">
        <v>#NUM!</v>
      </c>
      <c r="BC150" t="e">
        <v>#DIV/0!</v>
      </c>
      <c r="BD150" t="e">
        <v>#DIV/0!</v>
      </c>
      <c r="BE150" t="e">
        <v>#DIV/0!</v>
      </c>
      <c r="BF150">
        <v>0</v>
      </c>
      <c r="BG150" t="e">
        <v>#DIV/0!</v>
      </c>
      <c r="BH150" t="e">
        <v>#NUM!</v>
      </c>
    </row>
    <row r="151" spans="22:60" x14ac:dyDescent="0.25">
      <c r="V151">
        <v>21.918328794599052</v>
      </c>
      <c r="W151">
        <v>14342729.270984102</v>
      </c>
      <c r="X151">
        <v>1916158414.8628614</v>
      </c>
      <c r="Y151">
        <v>1713874079.6657379</v>
      </c>
      <c r="Z151">
        <v>1150994425.8632393</v>
      </c>
      <c r="AA151">
        <v>1071337451.2943534</v>
      </c>
      <c r="AB151">
        <v>687284496.26934505</v>
      </c>
      <c r="AC151">
        <v>384786468.18803996</v>
      </c>
      <c r="AF151">
        <v>21.918328794599052</v>
      </c>
      <c r="AG151">
        <v>58.411865172977656</v>
      </c>
      <c r="AH151">
        <v>31.940152511417047</v>
      </c>
      <c r="AI151">
        <v>16.89450316648723</v>
      </c>
      <c r="AJ151">
        <v>8.7267889198978157</v>
      </c>
      <c r="AK151">
        <v>7.8905128137195204</v>
      </c>
      <c r="AL151">
        <v>4.4283325597047609</v>
      </c>
      <c r="AM151">
        <v>2.2162505087007771</v>
      </c>
      <c r="AQ151">
        <v>21.918328794599052</v>
      </c>
      <c r="AR151">
        <v>10170453.423058426</v>
      </c>
      <c r="AS151">
        <v>1358751151.2881711</v>
      </c>
      <c r="AT151">
        <v>1215310989.3450234</v>
      </c>
      <c r="AU151">
        <v>816172081.14803588</v>
      </c>
      <c r="AV151">
        <v>759687186.65075493</v>
      </c>
      <c r="AW151">
        <v>487354591.00093162</v>
      </c>
      <c r="AX151">
        <v>272852731.06609356</v>
      </c>
      <c r="BA151">
        <v>21.918328794599052</v>
      </c>
      <c r="BB151">
        <v>41.41995173105407</v>
      </c>
      <c r="BC151">
        <v>22.648815808015375</v>
      </c>
      <c r="BD151">
        <v>11.979920579556614</v>
      </c>
      <c r="BE151">
        <v>6.1881806848462713</v>
      </c>
      <c r="BF151">
        <v>5.5951758929403423</v>
      </c>
      <c r="BG151">
        <v>3.1401380580615359</v>
      </c>
      <c r="BH151">
        <v>1.5715469592088476</v>
      </c>
    </row>
    <row r="152" spans="22:60" x14ac:dyDescent="0.25">
      <c r="V152">
        <v>43.836657589198104</v>
      </c>
      <c r="W152">
        <v>21611138.177314896</v>
      </c>
      <c r="X152">
        <v>3048194670.8788042</v>
      </c>
      <c r="Y152">
        <v>3131352725.0306954</v>
      </c>
      <c r="Z152">
        <v>2415521163.0082569</v>
      </c>
      <c r="AA152">
        <v>2295581778.8962617</v>
      </c>
      <c r="AB152">
        <v>1656797524.5761402</v>
      </c>
      <c r="AC152">
        <v>1065497009.6984617</v>
      </c>
      <c r="AF152">
        <v>43.836657589198104</v>
      </c>
      <c r="AG152">
        <v>75.342840585434956</v>
      </c>
      <c r="AH152">
        <v>47.951614377007189</v>
      </c>
      <c r="AI152">
        <v>29.399643967640895</v>
      </c>
      <c r="AJ152">
        <v>17.55969855293074</v>
      </c>
      <c r="AK152">
        <v>16.22415681048231</v>
      </c>
      <c r="AL152">
        <v>10.286928021986501</v>
      </c>
      <c r="AM152">
        <v>5.9372150314030998</v>
      </c>
      <c r="AQ152">
        <v>43.836657589198104</v>
      </c>
      <c r="AR152">
        <v>15324494.390082009</v>
      </c>
      <c r="AS152">
        <v>2161479962.3461528</v>
      </c>
      <c r="AT152">
        <v>2220447478.2578554</v>
      </c>
      <c r="AU152">
        <v>1712850114.9699085</v>
      </c>
      <c r="AV152">
        <v>1627800896.1877384</v>
      </c>
      <c r="AW152">
        <v>1174837908.2375281</v>
      </c>
      <c r="AX152">
        <v>755545719.70266998</v>
      </c>
      <c r="BA152">
        <v>43.836657589198104</v>
      </c>
      <c r="BB152">
        <v>53.425734841504529</v>
      </c>
      <c r="BC152">
        <v>34.00257031752146</v>
      </c>
      <c r="BD152">
        <v>20.847336931353546</v>
      </c>
      <c r="BE152">
        <v>12.451611745668462</v>
      </c>
      <c r="BF152">
        <v>11.504576852274699</v>
      </c>
      <c r="BG152">
        <v>7.2944779433035851</v>
      </c>
      <c r="BH152">
        <v>4.2100891537935601</v>
      </c>
    </row>
    <row r="153" spans="22:60" x14ac:dyDescent="0.25">
      <c r="V153">
        <v>65.75498638379716</v>
      </c>
      <c r="W153">
        <v>23038959.291541211</v>
      </c>
      <c r="X153">
        <v>3878963771.9729176</v>
      </c>
      <c r="Y153">
        <v>4322110551.0302458</v>
      </c>
      <c r="Z153">
        <v>3615906874.3507571</v>
      </c>
      <c r="AA153">
        <v>3478437532.884182</v>
      </c>
      <c r="AB153">
        <v>2689714712.0488229</v>
      </c>
      <c r="AC153">
        <v>1875921045.0676019</v>
      </c>
      <c r="AF153">
        <v>65.75498638379716</v>
      </c>
      <c r="AG153">
        <v>82.115230750417894</v>
      </c>
      <c r="AH153">
        <v>57.51223482071336</v>
      </c>
      <c r="AI153">
        <v>38.617017354879096</v>
      </c>
      <c r="AJ153">
        <v>25.189960182853458</v>
      </c>
      <c r="AK153">
        <v>23.579826459488405</v>
      </c>
      <c r="AL153">
        <v>16.088386044935117</v>
      </c>
      <c r="AM153">
        <v>10.111581513197326</v>
      </c>
      <c r="AQ153">
        <v>65.75498638379716</v>
      </c>
      <c r="AR153">
        <v>16336964.741040654</v>
      </c>
      <c r="AS153">
        <v>2750579727.694653</v>
      </c>
      <c r="AT153">
        <v>3064815853.2484384</v>
      </c>
      <c r="AU153">
        <v>2564045639.632844</v>
      </c>
      <c r="AV153">
        <v>2466565898.6387239</v>
      </c>
      <c r="AW153">
        <v>1907281221.2630296</v>
      </c>
      <c r="AX153">
        <v>1330218764.7641532</v>
      </c>
      <c r="BA153">
        <v>65.75498638379716</v>
      </c>
      <c r="BB153">
        <v>58.228048085684719</v>
      </c>
      <c r="BC153">
        <v>40.782022336808041</v>
      </c>
      <c r="BD153">
        <v>27.383391886214469</v>
      </c>
      <c r="BE153">
        <v>17.862243086934395</v>
      </c>
      <c r="BF153">
        <v>16.720494558534799</v>
      </c>
      <c r="BG153">
        <v>11.408301574318767</v>
      </c>
      <c r="BH153">
        <v>7.1701394393241511</v>
      </c>
    </row>
    <row r="154" spans="22:60" x14ac:dyDescent="0.25">
      <c r="V154">
        <v>87.673315178396209</v>
      </c>
      <c r="W154">
        <v>22856186.891483504</v>
      </c>
      <c r="X154">
        <v>4493347100.878336</v>
      </c>
      <c r="Y154">
        <v>5304015727.7640619</v>
      </c>
      <c r="Z154">
        <v>4700415793.6980782</v>
      </c>
      <c r="AA154">
        <v>4560931412.5548248</v>
      </c>
      <c r="AB154">
        <v>3703601017.9780126</v>
      </c>
      <c r="AC154">
        <v>2736068685.0858445</v>
      </c>
      <c r="AF154">
        <v>87.673315178396209</v>
      </c>
      <c r="AG154">
        <v>84.654877062286474</v>
      </c>
      <c r="AH154">
        <v>63.582734274998998</v>
      </c>
      <c r="AI154">
        <v>45.589060676181091</v>
      </c>
      <c r="AJ154">
        <v>31.679570932787769</v>
      </c>
      <c r="AK154">
        <v>29.933075512780501</v>
      </c>
      <c r="AL154">
        <v>21.522771817524077</v>
      </c>
      <c r="AM154">
        <v>14.375383006100522</v>
      </c>
      <c r="AQ154">
        <v>87.673315178396209</v>
      </c>
      <c r="AR154">
        <v>16207360.525086578</v>
      </c>
      <c r="AS154">
        <v>3186239978.4376702</v>
      </c>
      <c r="AT154">
        <v>3761086463.7544994</v>
      </c>
      <c r="AU154">
        <v>3333072736.4091439</v>
      </c>
      <c r="AV154">
        <v>3234164127.3948531</v>
      </c>
      <c r="AW154">
        <v>2626229704.2125421</v>
      </c>
      <c r="AX154">
        <v>1940150901.4221942</v>
      </c>
      <c r="BA154">
        <v>87.673315178396209</v>
      </c>
      <c r="BB154">
        <v>60.028915552252279</v>
      </c>
      <c r="BC154">
        <v>45.086623698796764</v>
      </c>
      <c r="BD154">
        <v>32.32727951897477</v>
      </c>
      <c r="BE154">
        <v>22.46403697281017</v>
      </c>
      <c r="BF154">
        <v>21.225594136222345</v>
      </c>
      <c r="BG154">
        <v>15.261833655891348</v>
      </c>
      <c r="BH154">
        <v>10.193608241490526</v>
      </c>
    </row>
    <row r="155" spans="22:60" x14ac:dyDescent="0.25">
      <c r="V155">
        <v>109.59164397299526</v>
      </c>
      <c r="W155">
        <v>22072486.97756758</v>
      </c>
      <c r="X155">
        <v>4926624332.5087032</v>
      </c>
      <c r="Y155">
        <v>6081601398.3240385</v>
      </c>
      <c r="Z155">
        <v>5635710605.4813824</v>
      </c>
      <c r="AA155">
        <v>5505222714.1018801</v>
      </c>
      <c r="AB155">
        <v>4643305286.8551445</v>
      </c>
      <c r="AC155">
        <v>3586883111.570683</v>
      </c>
      <c r="AF155">
        <v>109.59164397299526</v>
      </c>
      <c r="AG155">
        <v>81.776611242168727</v>
      </c>
      <c r="AH155">
        <v>65.397014394637637</v>
      </c>
      <c r="AI155">
        <v>49.600447778703582</v>
      </c>
      <c r="AJ155">
        <v>36.330816838244637</v>
      </c>
      <c r="AK155">
        <v>34.592978912711558</v>
      </c>
      <c r="AL155">
        <v>25.96212431849974</v>
      </c>
      <c r="AM155">
        <v>18.214091584450944</v>
      </c>
      <c r="AQ155">
        <v>109.59164397299526</v>
      </c>
      <c r="AR155">
        <v>15651637.599446366</v>
      </c>
      <c r="AS155">
        <v>3493477591.3293204</v>
      </c>
      <c r="AT155">
        <v>4312473769.1585608</v>
      </c>
      <c r="AU155">
        <v>3996291858.8194218</v>
      </c>
      <c r="AV155">
        <v>3903762675.8114748</v>
      </c>
      <c r="AW155">
        <v>3292575580.0563173</v>
      </c>
      <c r="AX155">
        <v>2543464840.6831069</v>
      </c>
      <c r="BA155">
        <v>109.59164397299526</v>
      </c>
      <c r="BB155">
        <v>57.987932423475705</v>
      </c>
      <c r="BC155">
        <v>46.373132779777251</v>
      </c>
      <c r="BD155">
        <v>35.171760852844571</v>
      </c>
      <c r="BE155">
        <v>25.762243258857879</v>
      </c>
      <c r="BF155">
        <v>24.529939466147038</v>
      </c>
      <c r="BG155">
        <v>18.409785972822515</v>
      </c>
      <c r="BH155">
        <v>12.915642943755325</v>
      </c>
    </row>
    <row r="156" spans="22:60" x14ac:dyDescent="0.25">
      <c r="V156">
        <v>131.50997276759432</v>
      </c>
      <c r="W156">
        <v>21041384.74280297</v>
      </c>
      <c r="X156">
        <v>5155466939.89748</v>
      </c>
      <c r="Y156">
        <v>6600943201.7113762</v>
      </c>
      <c r="Z156">
        <v>6344305321.9736519</v>
      </c>
      <c r="AA156">
        <v>6231416493.0904922</v>
      </c>
      <c r="AB156">
        <v>5421312377.4235821</v>
      </c>
      <c r="AC156">
        <v>4343441735.5816565</v>
      </c>
      <c r="AF156">
        <v>131.50997276759432</v>
      </c>
      <c r="AG156">
        <v>75.596805216621817</v>
      </c>
      <c r="AH156">
        <v>64.004965461640793</v>
      </c>
      <c r="AI156">
        <v>50.993921628383376</v>
      </c>
      <c r="AJ156">
        <v>39.076326166862223</v>
      </c>
      <c r="AK156">
        <v>37.451213486632362</v>
      </c>
      <c r="AL156">
        <v>29.143764624351736</v>
      </c>
      <c r="AM156">
        <v>21.306809353116282</v>
      </c>
      <c r="AQ156">
        <v>131.50997276759432</v>
      </c>
      <c r="AR156">
        <v>14920481.272435434</v>
      </c>
      <c r="AS156">
        <v>3655750268.703722</v>
      </c>
      <c r="AT156">
        <v>4680739914.4788713</v>
      </c>
      <c r="AU156">
        <v>4498757562.7834101</v>
      </c>
      <c r="AV156">
        <v>4418707904.5595388</v>
      </c>
      <c r="AW156">
        <v>3844261715.0963998</v>
      </c>
      <c r="AX156">
        <v>3079941832.0520468</v>
      </c>
      <c r="BA156">
        <v>131.50997276759432</v>
      </c>
      <c r="BB156">
        <v>53.605821588161291</v>
      </c>
      <c r="BC156">
        <v>45.386028542628729</v>
      </c>
      <c r="BD156">
        <v>36.159875500806955</v>
      </c>
      <c r="BE156">
        <v>27.709088536469519</v>
      </c>
      <c r="BF156">
        <v>26.55671840459117</v>
      </c>
      <c r="BG156">
        <v>20.665892459128163</v>
      </c>
      <c r="BH156">
        <v>15.108694309544495</v>
      </c>
    </row>
    <row r="157" spans="22:60" x14ac:dyDescent="0.25">
      <c r="V157">
        <v>153.42830156219335</v>
      </c>
      <c r="W157">
        <v>19917313.264151827</v>
      </c>
      <c r="X157">
        <v>5402561932.8616419</v>
      </c>
      <c r="Y157">
        <v>7134540848.5908918</v>
      </c>
      <c r="Z157">
        <v>7072068586.5104408</v>
      </c>
      <c r="AA157">
        <v>6978447411.7523098</v>
      </c>
      <c r="AB157">
        <v>6232505659.2367392</v>
      </c>
      <c r="AC157">
        <v>5149742460.7835436</v>
      </c>
      <c r="AF157">
        <v>153.42830156219335</v>
      </c>
      <c r="AG157">
        <v>70.094238207573198</v>
      </c>
      <c r="AH157">
        <v>62.632508124657072</v>
      </c>
      <c r="AI157">
        <v>52.177725089601743</v>
      </c>
      <c r="AJ157">
        <v>41.615606190040737</v>
      </c>
      <c r="AK157">
        <v>40.114606104348816</v>
      </c>
      <c r="AL157">
        <v>32.219683706026061</v>
      </c>
      <c r="AM157">
        <v>24.412612645352112</v>
      </c>
      <c r="AQ157">
        <v>153.42830156219335</v>
      </c>
      <c r="AR157">
        <v>14123400.298388332</v>
      </c>
      <c r="AS157">
        <v>3830965743.3551893</v>
      </c>
      <c r="AT157">
        <v>5059114902.3705101</v>
      </c>
      <c r="AU157">
        <v>5014815716.370554</v>
      </c>
      <c r="AV157">
        <v>4948428784.0580378</v>
      </c>
      <c r="AW157">
        <v>4419480234.103734</v>
      </c>
      <c r="AX157">
        <v>3651691030.9464197</v>
      </c>
      <c r="BA157">
        <v>153.42830156219335</v>
      </c>
      <c r="BB157">
        <v>49.703942077264898</v>
      </c>
      <c r="BC157">
        <v>44.412816739128644</v>
      </c>
      <c r="BD157">
        <v>36.999312524047269</v>
      </c>
      <c r="BE157">
        <v>29.509696267111554</v>
      </c>
      <c r="BF157">
        <v>28.445334584539765</v>
      </c>
      <c r="BG157">
        <v>22.847031847748784</v>
      </c>
      <c r="BH157">
        <v>17.311024642082298</v>
      </c>
    </row>
    <row r="158" spans="22:60" x14ac:dyDescent="0.25">
      <c r="V158">
        <v>175.34663035679242</v>
      </c>
      <c r="W158">
        <v>18758408.996367116</v>
      </c>
      <c r="X158">
        <v>5497323635.1396589</v>
      </c>
      <c r="Y158">
        <v>7456622006.1409502</v>
      </c>
      <c r="Z158">
        <v>7591536530.1814299</v>
      </c>
      <c r="AA158">
        <v>7521121817.5473452</v>
      </c>
      <c r="AB158">
        <v>6871454300.7599802</v>
      </c>
      <c r="AC158">
        <v>5831395579.624321</v>
      </c>
      <c r="AF158">
        <v>175.34663035679242</v>
      </c>
      <c r="AG158">
        <v>65.099600460898287</v>
      </c>
      <c r="AH158">
        <v>60.783199500777251</v>
      </c>
      <c r="AI158">
        <v>52.529712538150548</v>
      </c>
      <c r="AJ158">
        <v>43.311607345284777</v>
      </c>
      <c r="AK158">
        <v>41.950017835233893</v>
      </c>
      <c r="AL158">
        <v>34.598679038003773</v>
      </c>
      <c r="AM158">
        <v>27.016489379551615</v>
      </c>
      <c r="AQ158">
        <v>175.34663035679242</v>
      </c>
      <c r="AR158">
        <v>13301619.335044574</v>
      </c>
      <c r="AS158">
        <v>3898161425.648241</v>
      </c>
      <c r="AT158">
        <v>5287503192.3129635</v>
      </c>
      <c r="AU158">
        <v>5383171307.9779282</v>
      </c>
      <c r="AV158">
        <v>5333240116.9463997</v>
      </c>
      <c r="AW158">
        <v>4872559789.2958612</v>
      </c>
      <c r="AX158">
        <v>4135052402.7515612</v>
      </c>
      <c r="BA158">
        <v>175.34663035679242</v>
      </c>
      <c r="BB158">
        <v>46.162236059682009</v>
      </c>
      <c r="BC158">
        <v>43.101468886939884</v>
      </c>
      <c r="BD158">
        <v>37.248907415182053</v>
      </c>
      <c r="BE158">
        <v>30.712333535721118</v>
      </c>
      <c r="BF158">
        <v>29.746828126557997</v>
      </c>
      <c r="BG158">
        <v>24.533981434568442</v>
      </c>
      <c r="BH158">
        <v>19.157438009037275</v>
      </c>
    </row>
    <row r="159" spans="22:60" x14ac:dyDescent="0.25">
      <c r="V159">
        <v>219.18328794599051</v>
      </c>
      <c r="W159">
        <v>16529734.447820453</v>
      </c>
      <c r="X159">
        <v>5583879168.5474977</v>
      </c>
      <c r="Y159">
        <v>7920555026.1184902</v>
      </c>
      <c r="Z159">
        <v>8432197919.3832436</v>
      </c>
      <c r="AA159">
        <v>8410126274.4207296</v>
      </c>
      <c r="AB159">
        <v>7980857984.0382347</v>
      </c>
      <c r="AC159">
        <v>7082068365.7775497</v>
      </c>
      <c r="AF159">
        <v>219.18328794599051</v>
      </c>
      <c r="AG159">
        <v>56.549457877607374</v>
      </c>
      <c r="AH159">
        <v>56.994833136592383</v>
      </c>
      <c r="AI159">
        <v>52.425413970960662</v>
      </c>
      <c r="AJ159">
        <v>45.712518643939632</v>
      </c>
      <c r="AK159">
        <v>44.633164495879058</v>
      </c>
      <c r="AL159">
        <v>38.483788900137114</v>
      </c>
      <c r="AM159">
        <v>31.603060761818103</v>
      </c>
      <c r="AQ159">
        <v>219.18328794599051</v>
      </c>
      <c r="AR159">
        <v>11721262.468307568</v>
      </c>
      <c r="AS159">
        <v>3959538099.8083878</v>
      </c>
      <c r="AT159">
        <v>5616478876.2259216</v>
      </c>
      <c r="AU159">
        <v>5979285711.4434834</v>
      </c>
      <c r="AV159">
        <v>5963634670.9183264</v>
      </c>
      <c r="AW159">
        <v>5659239805.0009041</v>
      </c>
      <c r="AX159">
        <v>5021906576.6493416</v>
      </c>
      <c r="BA159">
        <v>219.18328794599051</v>
      </c>
      <c r="BB159">
        <v>40.099315588904531</v>
      </c>
      <c r="BC159">
        <v>40.415131933319081</v>
      </c>
      <c r="BD159">
        <v>37.174949125957255</v>
      </c>
      <c r="BE159">
        <v>32.414823771332216</v>
      </c>
      <c r="BF159">
        <v>31.649451931535808</v>
      </c>
      <c r="BG159">
        <v>27.288919365121803</v>
      </c>
      <c r="BH159">
        <v>22.409783482031997</v>
      </c>
    </row>
    <row r="160" spans="22:60" x14ac:dyDescent="0.25">
      <c r="V160">
        <v>263.01994553518864</v>
      </c>
      <c r="W160">
        <v>14515063.463796111</v>
      </c>
      <c r="X160">
        <v>5552436222.4071512</v>
      </c>
      <c r="Y160">
        <v>8169168578.4382486</v>
      </c>
      <c r="Z160">
        <v>9020115731.7649231</v>
      </c>
      <c r="AA160">
        <v>9045873163.8749046</v>
      </c>
      <c r="AB160">
        <v>8854490296.6895256</v>
      </c>
      <c r="AC160">
        <v>8149185399.6108494</v>
      </c>
      <c r="AF160">
        <v>263.01994553518864</v>
      </c>
      <c r="AG160">
        <v>49.946377466749027</v>
      </c>
      <c r="AH160">
        <v>53.531808224391035</v>
      </c>
      <c r="AI160">
        <v>51.754699758611373</v>
      </c>
      <c r="AJ160">
        <v>47.193518080649667</v>
      </c>
      <c r="AK160">
        <v>46.377407750587764</v>
      </c>
      <c r="AL160">
        <v>41.439854119081296</v>
      </c>
      <c r="AM160">
        <v>35.439572253130088</v>
      </c>
      <c r="AQ160">
        <v>263.01994553518864</v>
      </c>
      <c r="AR160">
        <v>10292655.888717504</v>
      </c>
      <c r="AS160">
        <v>3937241853.8734469</v>
      </c>
      <c r="AT160">
        <v>5792771163.8677511</v>
      </c>
      <c r="AU160">
        <v>6396179219.9552002</v>
      </c>
      <c r="AV160">
        <v>6414443858.3390627</v>
      </c>
      <c r="AW160">
        <v>6278733945.6784344</v>
      </c>
      <c r="AX160">
        <v>5778601058.1878033</v>
      </c>
      <c r="BA160">
        <v>263.01994553518864</v>
      </c>
      <c r="BB160">
        <v>35.417060175828851</v>
      </c>
      <c r="BC160">
        <v>37.959495149901059</v>
      </c>
      <c r="BD160">
        <v>36.699344551123509</v>
      </c>
      <c r="BE160">
        <v>33.465002960108173</v>
      </c>
      <c r="BF160">
        <v>32.886297753926591</v>
      </c>
      <c r="BG160">
        <v>29.385070178315811</v>
      </c>
      <c r="BH160">
        <v>25.130260226186543</v>
      </c>
    </row>
    <row r="161" spans="22:60" x14ac:dyDescent="0.25">
      <c r="V161">
        <v>306.85660312438671</v>
      </c>
      <c r="W161">
        <v>12767519.715650445</v>
      </c>
      <c r="X161">
        <v>5480578776.6759863</v>
      </c>
      <c r="Y161">
        <v>8316564009.7492428</v>
      </c>
      <c r="Z161">
        <v>9470629538.4490471</v>
      </c>
      <c r="AA161">
        <v>9541721000.5433197</v>
      </c>
      <c r="AB161">
        <v>9587940233.9046974</v>
      </c>
      <c r="AC161">
        <v>9100572252.7528019</v>
      </c>
      <c r="AF161">
        <v>306.85660312438671</v>
      </c>
      <c r="AG161">
        <v>44.61312021182497</v>
      </c>
      <c r="AH161">
        <v>50.419006373154929</v>
      </c>
      <c r="AI161">
        <v>50.848591835288303</v>
      </c>
      <c r="AJ161">
        <v>48.152841922993538</v>
      </c>
      <c r="AK161">
        <v>47.578279192583139</v>
      </c>
      <c r="AL161">
        <v>43.81078684988335</v>
      </c>
      <c r="AM161">
        <v>38.770671198878055</v>
      </c>
      <c r="AQ161">
        <v>306.85660312438671</v>
      </c>
      <c r="AR161">
        <v>9053469.6808854621</v>
      </c>
      <c r="AS161">
        <v>3886287618.3788652</v>
      </c>
      <c r="AT161">
        <v>5897289511.8472223</v>
      </c>
      <c r="AU161">
        <v>6715639317.1763792</v>
      </c>
      <c r="AV161">
        <v>6766050392.3871241</v>
      </c>
      <c r="AW161">
        <v>6798824528.4159155</v>
      </c>
      <c r="AX161">
        <v>6453231074.1614981</v>
      </c>
      <c r="BA161">
        <v>306.85660312438671</v>
      </c>
      <c r="BB161">
        <v>31.635238496036955</v>
      </c>
      <c r="BC161">
        <v>35.752202127417988</v>
      </c>
      <c r="BD161">
        <v>36.056821900356844</v>
      </c>
      <c r="BE161">
        <v>34.145261108459756</v>
      </c>
      <c r="BF161">
        <v>33.737837711011558</v>
      </c>
      <c r="BG161">
        <v>31.066302561095945</v>
      </c>
      <c r="BH161">
        <v>27.492348085145636</v>
      </c>
    </row>
    <row r="162" spans="22:60" x14ac:dyDescent="0.25">
      <c r="V162">
        <v>350.69326071358483</v>
      </c>
      <c r="W162">
        <v>11278948.258734187</v>
      </c>
      <c r="X162">
        <v>5394297526.9323158</v>
      </c>
      <c r="Y162">
        <v>8407770525.7518921</v>
      </c>
      <c r="Z162">
        <v>9833863662.5170288</v>
      </c>
      <c r="AA162">
        <v>9947472833.155735</v>
      </c>
      <c r="AB162">
        <v>10225252910.835556</v>
      </c>
      <c r="AC162">
        <v>9968248191.8992119</v>
      </c>
      <c r="AF162">
        <v>350.69326071358483</v>
      </c>
      <c r="AG162">
        <v>39.957101973399212</v>
      </c>
      <c r="AH162">
        <v>47.44636517335438</v>
      </c>
      <c r="AI162">
        <v>49.70500344363132</v>
      </c>
      <c r="AJ162">
        <v>48.672325092968272</v>
      </c>
      <c r="AK162">
        <v>48.322664570443877</v>
      </c>
      <c r="AL162">
        <v>45.687435990975551</v>
      </c>
      <c r="AM162">
        <v>41.65948131031503</v>
      </c>
      <c r="AQ162">
        <v>350.69326071358483</v>
      </c>
      <c r="AR162">
        <v>7997921.1598596396</v>
      </c>
      <c r="AS162">
        <v>3825105439.2257991</v>
      </c>
      <c r="AT162">
        <v>5961964205.5793962</v>
      </c>
      <c r="AU162">
        <v>6973209244.8171701</v>
      </c>
      <c r="AV162">
        <v>7053769698.5901346</v>
      </c>
      <c r="AW162">
        <v>7250744018.3670254</v>
      </c>
      <c r="AX162">
        <v>7068501540.3795023</v>
      </c>
      <c r="BA162">
        <v>350.69326071358483</v>
      </c>
      <c r="BB162">
        <v>28.333648140663076</v>
      </c>
      <c r="BC162">
        <v>33.644297258349667</v>
      </c>
      <c r="BD162">
        <v>35.245901450507226</v>
      </c>
      <c r="BE162">
        <v>34.513627497064697</v>
      </c>
      <c r="BF162">
        <v>34.265682633083273</v>
      </c>
      <c r="BG162">
        <v>32.397037619974405</v>
      </c>
      <c r="BH162">
        <v>29.54080818861198</v>
      </c>
    </row>
    <row r="163" spans="22:60" x14ac:dyDescent="0.25">
      <c r="V163">
        <v>394.52991830278296</v>
      </c>
      <c r="W163">
        <v>10053916.511124695</v>
      </c>
      <c r="X163">
        <v>5285928343.6656151</v>
      </c>
      <c r="Y163">
        <v>8435718149.0882044</v>
      </c>
      <c r="Z163">
        <v>10101922150.257717</v>
      </c>
      <c r="AA163">
        <v>10254817723.585945</v>
      </c>
      <c r="AB163">
        <v>10754456287.250145</v>
      </c>
      <c r="AC163">
        <v>10734113530.335484</v>
      </c>
      <c r="AF163">
        <v>394.52991830278296</v>
      </c>
      <c r="AG163">
        <v>36.655561767970042</v>
      </c>
      <c r="AH163">
        <v>45.227479725097652</v>
      </c>
      <c r="AI163">
        <v>48.858131132244409</v>
      </c>
      <c r="AJ163">
        <v>49.190502155095139</v>
      </c>
      <c r="AK163">
        <v>49.033907087620442</v>
      </c>
      <c r="AL163">
        <v>47.406143529885561</v>
      </c>
      <c r="AM163">
        <v>44.344407727508212</v>
      </c>
      <c r="AQ163">
        <v>394.52991830278296</v>
      </c>
      <c r="AR163">
        <v>7129249.089472346</v>
      </c>
      <c r="AS163">
        <v>3748260669.3019476</v>
      </c>
      <c r="AT163">
        <v>5981781912.2415562</v>
      </c>
      <c r="AU163">
        <v>7163289968.835125</v>
      </c>
      <c r="AV163">
        <v>7271708476.7597237</v>
      </c>
      <c r="AW163">
        <v>7626003021.6892395</v>
      </c>
      <c r="AX163">
        <v>7611577938.5834913</v>
      </c>
      <c r="BA163">
        <v>394.52991830278296</v>
      </c>
      <c r="BB163">
        <v>25.992520434125236</v>
      </c>
      <c r="BC163">
        <v>32.070881859074781</v>
      </c>
      <c r="BD163">
        <v>34.645382871685342</v>
      </c>
      <c r="BE163">
        <v>34.881067722400338</v>
      </c>
      <c r="BF163">
        <v>34.77002589696103</v>
      </c>
      <c r="BG163">
        <v>33.615776023390161</v>
      </c>
      <c r="BH163">
        <v>31.444694021948141</v>
      </c>
    </row>
    <row r="164" spans="22:60" x14ac:dyDescent="0.25">
      <c r="V164">
        <v>438.36657589198103</v>
      </c>
      <c r="W164">
        <v>9086667.453916179</v>
      </c>
      <c r="X164">
        <v>5182256985.4514093</v>
      </c>
      <c r="Y164">
        <v>8446767482.6213856</v>
      </c>
      <c r="Z164">
        <v>10330716312.633129</v>
      </c>
      <c r="AA164">
        <v>10520289768.755144</v>
      </c>
      <c r="AB164">
        <v>11232323351.4172</v>
      </c>
      <c r="AC164">
        <v>11449875242.857664</v>
      </c>
      <c r="AF164">
        <v>438.36657589198103</v>
      </c>
      <c r="AG164">
        <v>33.607986193727726</v>
      </c>
      <c r="AH164">
        <v>43.053816748973105</v>
      </c>
      <c r="AI164">
        <v>47.871772446650013</v>
      </c>
      <c r="AJ164">
        <v>49.447694377478783</v>
      </c>
      <c r="AK164">
        <v>49.472155952257459</v>
      </c>
      <c r="AL164">
        <v>48.813638774448329</v>
      </c>
      <c r="AM164">
        <v>46.731238830661887</v>
      </c>
      <c r="AQ164">
        <v>438.36657589198103</v>
      </c>
      <c r="AR164">
        <v>6443371.1579452036</v>
      </c>
      <c r="AS164">
        <v>3674747135.0155654</v>
      </c>
      <c r="AT164">
        <v>5989617013.2137547</v>
      </c>
      <c r="AU164">
        <v>7325528293.7691574</v>
      </c>
      <c r="AV164">
        <v>7459955150.0047884</v>
      </c>
      <c r="AW164">
        <v>7964859359.7473612</v>
      </c>
      <c r="AX164">
        <v>8119125771.4734516</v>
      </c>
      <c r="BA164">
        <v>438.36657589198103</v>
      </c>
      <c r="BB164">
        <v>23.831479474244158</v>
      </c>
      <c r="BC164">
        <v>30.529533790766408</v>
      </c>
      <c r="BD164">
        <v>33.945954270563981</v>
      </c>
      <c r="BE164">
        <v>35.063443159397373</v>
      </c>
      <c r="BF164">
        <v>35.080788903170451</v>
      </c>
      <c r="BG164">
        <v>34.613833266021196</v>
      </c>
      <c r="BH164">
        <v>33.137199967273425</v>
      </c>
    </row>
    <row r="165" spans="22:60" x14ac:dyDescent="0.25">
      <c r="V165">
        <v>482.20323348117915</v>
      </c>
      <c r="W165">
        <v>8310801.7001768406</v>
      </c>
      <c r="X165">
        <v>5067921584.3881006</v>
      </c>
      <c r="Y165">
        <v>8419659817.4763517</v>
      </c>
      <c r="Z165">
        <v>10495855074.315136</v>
      </c>
      <c r="AA165">
        <v>10719075602.491844</v>
      </c>
      <c r="AB165">
        <v>11631559545.488724</v>
      </c>
      <c r="AC165">
        <v>12085067978.267565</v>
      </c>
      <c r="AF165">
        <v>482.20323348117915</v>
      </c>
      <c r="AG165">
        <v>31.195322197452569</v>
      </c>
      <c r="AH165">
        <v>41.23163567607439</v>
      </c>
      <c r="AI165">
        <v>46.992305670798096</v>
      </c>
      <c r="AJ165">
        <v>49.634570948592724</v>
      </c>
      <c r="AK165">
        <v>49.819884029768225</v>
      </c>
      <c r="AL165">
        <v>50.046856336585208</v>
      </c>
      <c r="AM165">
        <v>48.906543495260614</v>
      </c>
      <c r="AQ165">
        <v>482.20323348117915</v>
      </c>
      <c r="AR165">
        <v>5893203.4484482612</v>
      </c>
      <c r="AS165">
        <v>3593671710.0283875</v>
      </c>
      <c r="AT165">
        <v>5970394922.3162298</v>
      </c>
      <c r="AU165">
        <v>7442628467.1250143</v>
      </c>
      <c r="AV165">
        <v>7600914518.6845713</v>
      </c>
      <c r="AW165">
        <v>8247958415.7141981</v>
      </c>
      <c r="AX165">
        <v>8569542007.3303671</v>
      </c>
      <c r="BA165">
        <v>482.20323348117915</v>
      </c>
      <c r="BB165">
        <v>22.120655381004969</v>
      </c>
      <c r="BC165">
        <v>29.237422130554943</v>
      </c>
      <c r="BD165">
        <v>33.322322902228478</v>
      </c>
      <c r="BE165">
        <v>35.195957649942777</v>
      </c>
      <c r="BF165">
        <v>35.32736346714605</v>
      </c>
      <c r="BG165">
        <v>35.48830991124273</v>
      </c>
      <c r="BH165">
        <v>34.67971215963702</v>
      </c>
    </row>
    <row r="166" spans="22:60" x14ac:dyDescent="0.25">
      <c r="V166">
        <v>526.03989107037728</v>
      </c>
      <c r="W166">
        <v>7686679.7365415851</v>
      </c>
      <c r="X166">
        <v>4982085932.6948414</v>
      </c>
      <c r="Y166">
        <v>8422600791.0607796</v>
      </c>
      <c r="Z166">
        <v>10683939593.003077</v>
      </c>
      <c r="AA166">
        <v>10939689378.593019</v>
      </c>
      <c r="AB166">
        <v>12047900353.495157</v>
      </c>
      <c r="AC166">
        <v>12737420704.57177</v>
      </c>
      <c r="AF166">
        <v>526.03989107037728</v>
      </c>
      <c r="AG166">
        <v>28.782658201177401</v>
      </c>
      <c r="AH166">
        <v>39.387844437251189</v>
      </c>
      <c r="AI166">
        <v>46.039226280512416</v>
      </c>
      <c r="AJ166">
        <v>49.703802851545994</v>
      </c>
      <c r="AK166">
        <v>50.045359627375888</v>
      </c>
      <c r="AL166">
        <v>51.14439183525743</v>
      </c>
      <c r="AM166">
        <v>50.95960161546887</v>
      </c>
      <c r="AQ166">
        <v>526.03989107037728</v>
      </c>
      <c r="AR166">
        <v>5450637.5154565834</v>
      </c>
      <c r="AS166">
        <v>3532805505.2015104</v>
      </c>
      <c r="AT166">
        <v>5972480371.6260347</v>
      </c>
      <c r="AU166">
        <v>7575999515.324604</v>
      </c>
      <c r="AV166">
        <v>7757352117.9677992</v>
      </c>
      <c r="AW166">
        <v>8543186382.1594858</v>
      </c>
      <c r="AX166">
        <v>9032126421.5606804</v>
      </c>
      <c r="BA166">
        <v>526.03989107037728</v>
      </c>
      <c r="BB166">
        <v>20.40983128776578</v>
      </c>
      <c r="BC166">
        <v>27.929986665379495</v>
      </c>
      <c r="BD166">
        <v>32.646492705322572</v>
      </c>
      <c r="BE166">
        <v>35.245050108642417</v>
      </c>
      <c r="BF166">
        <v>35.487248592227793</v>
      </c>
      <c r="BG166">
        <v>36.266574177304072</v>
      </c>
      <c r="BH166">
        <v>36.135539121988749</v>
      </c>
    </row>
    <row r="167" spans="22:60" x14ac:dyDescent="0.25">
      <c r="V167">
        <v>569.87654865957541</v>
      </c>
      <c r="W167">
        <v>7215804.6053446615</v>
      </c>
      <c r="X167">
        <v>4874248178.8557081</v>
      </c>
      <c r="Y167">
        <v>8373406067.0818033</v>
      </c>
      <c r="Z167">
        <v>10792999246.012732</v>
      </c>
      <c r="AA167">
        <v>11077934735.679493</v>
      </c>
      <c r="AB167">
        <v>12367322735.021664</v>
      </c>
      <c r="AC167">
        <v>13286143902.066532</v>
      </c>
      <c r="AF167">
        <v>569.87654865957541</v>
      </c>
      <c r="AG167">
        <v>26.962578344338251</v>
      </c>
      <c r="AH167">
        <v>37.891265208942819</v>
      </c>
      <c r="AI167">
        <v>45.216452960543663</v>
      </c>
      <c r="AJ167">
        <v>49.735030597701467</v>
      </c>
      <c r="AK167">
        <v>50.212329236848042</v>
      </c>
      <c r="AL167">
        <v>52.091089556548901</v>
      </c>
      <c r="AM167">
        <v>52.803129842535213</v>
      </c>
      <c r="AQ167">
        <v>569.87654865957541</v>
      </c>
      <c r="AR167">
        <v>5116739.1688146237</v>
      </c>
      <c r="AS167">
        <v>3456337572.7775936</v>
      </c>
      <c r="AT167">
        <v>5937596310.2012272</v>
      </c>
      <c r="AU167">
        <v>7653333898.503232</v>
      </c>
      <c r="AV167">
        <v>7855382132.941762</v>
      </c>
      <c r="AW167">
        <v>8769689329.5566673</v>
      </c>
      <c r="AX167">
        <v>9421226962.8057995</v>
      </c>
      <c r="BA167">
        <v>569.87654865957541</v>
      </c>
      <c r="BB167">
        <v>19.11920960339236</v>
      </c>
      <c r="BC167">
        <v>26.868759820205788</v>
      </c>
      <c r="BD167">
        <v>32.063062761803657</v>
      </c>
      <c r="BE167">
        <v>35.267193755906526</v>
      </c>
      <c r="BF167">
        <v>35.605647022827632</v>
      </c>
      <c r="BG167">
        <v>36.937879122004453</v>
      </c>
      <c r="BH167">
        <v>37.442788085085517</v>
      </c>
    </row>
    <row r="168" spans="22:60" x14ac:dyDescent="0.25">
      <c r="V168">
        <v>613.71320624877342</v>
      </c>
      <c r="W168">
        <v>6837625.0972800646</v>
      </c>
      <c r="X168">
        <v>4787295584.8899698</v>
      </c>
      <c r="Y168">
        <v>8346942907.3471994</v>
      </c>
      <c r="Z168">
        <v>10919588974.117907</v>
      </c>
      <c r="AA168">
        <v>11232816648.50424</v>
      </c>
      <c r="AB168">
        <v>12699240109.64389</v>
      </c>
      <c r="AC168">
        <v>13846452006.379759</v>
      </c>
      <c r="AF168">
        <v>613.71320624877342</v>
      </c>
      <c r="AG168">
        <v>25.142498487499076</v>
      </c>
      <c r="AH168">
        <v>36.387440734176998</v>
      </c>
      <c r="AI168">
        <v>44.351113555164595</v>
      </c>
      <c r="AJ168">
        <v>49.688089921735546</v>
      </c>
      <c r="AK168">
        <v>50.296852455629221</v>
      </c>
      <c r="AL168">
        <v>52.939284804925371</v>
      </c>
      <c r="AM168">
        <v>54.55030767178922</v>
      </c>
      <c r="AQ168">
        <v>613.71320624877342</v>
      </c>
      <c r="AR168">
        <v>4848571.4442723179</v>
      </c>
      <c r="AS168">
        <v>3394679342.308744</v>
      </c>
      <c r="AT168">
        <v>5918831239.1730623</v>
      </c>
      <c r="AU168">
        <v>7743098887.3841095</v>
      </c>
      <c r="AV168">
        <v>7965209157.5405607</v>
      </c>
      <c r="AW168">
        <v>9005052497.5506744</v>
      </c>
      <c r="AX168">
        <v>9818542380.9395199</v>
      </c>
      <c r="BA168">
        <v>613.71320624877342</v>
      </c>
      <c r="BB168">
        <v>17.828587919018922</v>
      </c>
      <c r="BC168">
        <v>25.802395358596474</v>
      </c>
      <c r="BD168">
        <v>31.449449135605651</v>
      </c>
      <c r="BE168">
        <v>35.233908043714777</v>
      </c>
      <c r="BF168">
        <v>35.665582579271558</v>
      </c>
      <c r="BG168">
        <v>37.539335797668286</v>
      </c>
      <c r="BH168">
        <v>38.681714819216708</v>
      </c>
    </row>
    <row r="169" spans="22:60" x14ac:dyDescent="0.25">
      <c r="V169">
        <v>657.54986383797154</v>
      </c>
      <c r="W169">
        <v>6533975.2793630017</v>
      </c>
      <c r="X169">
        <v>4688569955.4983683</v>
      </c>
      <c r="Y169">
        <v>8288446710.2465477</v>
      </c>
      <c r="Z169">
        <v>10993743795.751795</v>
      </c>
      <c r="AA169">
        <v>11332532661.581718</v>
      </c>
      <c r="AB169">
        <v>12963139195.021784</v>
      </c>
      <c r="AC169">
        <v>14330584028.73946</v>
      </c>
      <c r="AF169">
        <v>657.54986383797154</v>
      </c>
      <c r="AG169">
        <v>23.703365577440216</v>
      </c>
      <c r="AH169">
        <v>35.121433059160999</v>
      </c>
      <c r="AI169">
        <v>43.584140838773287</v>
      </c>
      <c r="AJ169">
        <v>49.622039441679696</v>
      </c>
      <c r="AK169">
        <v>50.347226447992391</v>
      </c>
      <c r="AL169">
        <v>53.682526387265021</v>
      </c>
      <c r="AM169">
        <v>56.141979292206749</v>
      </c>
      <c r="AQ169">
        <v>657.54986383797154</v>
      </c>
      <c r="AR169">
        <v>4633252.8482298385</v>
      </c>
      <c r="AS169">
        <v>3324672832.6397157</v>
      </c>
      <c r="AT169">
        <v>5877351487.5304098</v>
      </c>
      <c r="AU169">
        <v>7795682195.9910984</v>
      </c>
      <c r="AV169">
        <v>8035917949.9451723</v>
      </c>
      <c r="AW169">
        <v>9192183782.3650227</v>
      </c>
      <c r="AX169">
        <v>10161841211.377712</v>
      </c>
      <c r="BA169">
        <v>657.54986383797154</v>
      </c>
      <c r="BB169">
        <v>16.808096354630642</v>
      </c>
      <c r="BC169">
        <v>24.90466718924219</v>
      </c>
      <c r="BD169">
        <v>30.905587493833249</v>
      </c>
      <c r="BE169">
        <v>35.187071537336756</v>
      </c>
      <c r="BF169">
        <v>35.701302861888863</v>
      </c>
      <c r="BG169">
        <v>38.066369652414323</v>
      </c>
      <c r="BH169">
        <v>39.810371839398314</v>
      </c>
    </row>
    <row r="170" spans="22:60" x14ac:dyDescent="0.25">
      <c r="V170">
        <v>701.38652142716967</v>
      </c>
      <c r="W170">
        <v>6270530.4710147185</v>
      </c>
      <c r="X170">
        <v>4605600324.832716</v>
      </c>
      <c r="Y170">
        <v>8247598478.8904762</v>
      </c>
      <c r="Z170">
        <v>11081706417.085476</v>
      </c>
      <c r="AA170">
        <v>11445346832.685579</v>
      </c>
      <c r="AB170">
        <v>13236629709.812716</v>
      </c>
      <c r="AC170">
        <v>14823035453.084236</v>
      </c>
      <c r="AF170">
        <v>701.38652142716967</v>
      </c>
      <c r="AG170">
        <v>22.264232667381339</v>
      </c>
      <c r="AH170">
        <v>33.854070165132065</v>
      </c>
      <c r="AI170">
        <v>42.790587946127793</v>
      </c>
      <c r="AJ170">
        <v>49.500510660408843</v>
      </c>
      <c r="AK170">
        <v>50.338339722129113</v>
      </c>
      <c r="AL170">
        <v>54.350482775736452</v>
      </c>
      <c r="AM170">
        <v>57.6549518587926</v>
      </c>
      <c r="AQ170">
        <v>701.38652142716967</v>
      </c>
      <c r="AR170">
        <v>4446443.6920204135</v>
      </c>
      <c r="AS170">
        <v>3265838928.1386733</v>
      </c>
      <c r="AT170">
        <v>5848385938.0473213</v>
      </c>
      <c r="AU170">
        <v>7858056638.5634871</v>
      </c>
      <c r="AV170">
        <v>8115914668.2123117</v>
      </c>
      <c r="AW170">
        <v>9386116365.8905697</v>
      </c>
      <c r="AX170">
        <v>10511039343.740818</v>
      </c>
      <c r="BA170">
        <v>701.38652142716967</v>
      </c>
      <c r="BB170">
        <v>15.78760479024235</v>
      </c>
      <c r="BC170">
        <v>24.005978031808944</v>
      </c>
      <c r="BD170">
        <v>30.342877804422063</v>
      </c>
      <c r="BE170">
        <v>35.100895274358912</v>
      </c>
      <c r="BF170">
        <v>35.695001269648756</v>
      </c>
      <c r="BG170">
        <v>38.540018649702894</v>
      </c>
      <c r="BH170">
        <v>40.883223228286766</v>
      </c>
    </row>
    <row r="171" spans="22:60" x14ac:dyDescent="0.25">
      <c r="V171">
        <v>745.22317901636779</v>
      </c>
      <c r="W171">
        <v>6034363.7852686103</v>
      </c>
      <c r="X171">
        <v>4514708301.180275</v>
      </c>
      <c r="Y171">
        <v>8183487421.5548515</v>
      </c>
      <c r="Z171">
        <v>11129711213.757751</v>
      </c>
      <c r="AA171">
        <v>11515853582.585205</v>
      </c>
      <c r="AB171">
        <v>13456147593.203903</v>
      </c>
      <c r="AC171">
        <v>15252689340.602999</v>
      </c>
      <c r="AF171">
        <v>745.22317901636779</v>
      </c>
      <c r="AG171">
        <v>21.121391827040476</v>
      </c>
      <c r="AH171">
        <v>32.786654262913942</v>
      </c>
      <c r="AI171">
        <v>42.095782990748468</v>
      </c>
      <c r="AJ171">
        <v>49.386472371090306</v>
      </c>
      <c r="AK171">
        <v>50.324749311142341</v>
      </c>
      <c r="AL171">
        <v>54.953951532919724</v>
      </c>
      <c r="AM171">
        <v>59.055965196923204</v>
      </c>
      <c r="AQ171">
        <v>745.22317901636779</v>
      </c>
      <c r="AR171">
        <v>4278977.4983777534</v>
      </c>
      <c r="AS171">
        <v>3201387241.4604068</v>
      </c>
      <c r="AT171">
        <v>5802924679.5786076</v>
      </c>
      <c r="AU171">
        <v>7892096920.5359354</v>
      </c>
      <c r="AV171">
        <v>8165911123.0234652</v>
      </c>
      <c r="AW171">
        <v>9541776865.8119526</v>
      </c>
      <c r="AX171">
        <v>10815707637.235403</v>
      </c>
      <c r="BA171">
        <v>745.22317901636779</v>
      </c>
      <c r="BB171">
        <v>14.977214430286947</v>
      </c>
      <c r="BC171">
        <v>23.249071622196684</v>
      </c>
      <c r="BD171">
        <v>29.850190443231231</v>
      </c>
      <c r="BE171">
        <v>35.02003053180912</v>
      </c>
      <c r="BF171">
        <v>35.685364286384988</v>
      </c>
      <c r="BG171">
        <v>38.967939359300317</v>
      </c>
      <c r="BH171">
        <v>41.876684140176614</v>
      </c>
    </row>
    <row r="172" spans="22:60" x14ac:dyDescent="0.25">
      <c r="V172">
        <v>789.05983660556592</v>
      </c>
      <c r="W172">
        <v>5795187.3583609238</v>
      </c>
      <c r="X172">
        <v>4436086108.0769873</v>
      </c>
      <c r="Y172">
        <v>8133480027.6235819</v>
      </c>
      <c r="Z172">
        <v>11188905282.292208</v>
      </c>
      <c r="AA172">
        <v>11596972809.126404</v>
      </c>
      <c r="AB172">
        <v>13683262559.758053</v>
      </c>
      <c r="AC172">
        <v>15688461636.272596</v>
      </c>
      <c r="AF172">
        <v>789.05983660556592</v>
      </c>
      <c r="AG172">
        <v>19.978550986699606</v>
      </c>
      <c r="AH172">
        <v>31.721339525665922</v>
      </c>
      <c r="AI172">
        <v>41.384967968234569</v>
      </c>
      <c r="AJ172">
        <v>49.23303887563835</v>
      </c>
      <c r="AK172">
        <v>50.268495278180382</v>
      </c>
      <c r="AL172">
        <v>55.499773119707044</v>
      </c>
      <c r="AM172">
        <v>60.393066909203455</v>
      </c>
      <c r="AQ172">
        <v>789.05983660556592</v>
      </c>
      <c r="AR172">
        <v>4109377.0922207977</v>
      </c>
      <c r="AS172">
        <v>3145636112.2389016</v>
      </c>
      <c r="AT172">
        <v>5767464352.5252724</v>
      </c>
      <c r="AU172">
        <v>7934071533.9847822</v>
      </c>
      <c r="AV172">
        <v>8223432902.8510227</v>
      </c>
      <c r="AW172">
        <v>9702824470.1679382</v>
      </c>
      <c r="AX172">
        <v>11124714504.229191</v>
      </c>
      <c r="BA172">
        <v>789.05983660556592</v>
      </c>
      <c r="BB172">
        <v>14.166824070331538</v>
      </c>
      <c r="BC172">
        <v>22.493655152194858</v>
      </c>
      <c r="BD172">
        <v>29.346150316537003</v>
      </c>
      <c r="BE172">
        <v>34.911230582402837</v>
      </c>
      <c r="BF172">
        <v>35.645474457100121</v>
      </c>
      <c r="BG172">
        <v>39.354982363517848</v>
      </c>
      <c r="BH172">
        <v>42.824825210799006</v>
      </c>
    </row>
    <row r="173" spans="22:60" x14ac:dyDescent="0.25">
      <c r="V173">
        <v>832.89649419476393</v>
      </c>
      <c r="W173">
        <v>5544503.9848337937</v>
      </c>
      <c r="X173">
        <v>4351729935.7455931</v>
      </c>
      <c r="Y173">
        <v>8065629434.0076046</v>
      </c>
      <c r="Z173">
        <v>11216229897.050888</v>
      </c>
      <c r="AA173">
        <v>11644168823.376093</v>
      </c>
      <c r="AB173">
        <v>13865827642.085207</v>
      </c>
      <c r="AC173">
        <v>16070636723.700691</v>
      </c>
      <c r="AF173">
        <v>832.89649419476393</v>
      </c>
      <c r="AG173">
        <v>19.047347339014451</v>
      </c>
      <c r="AH173">
        <v>30.802613082897849</v>
      </c>
      <c r="AI173">
        <v>40.747021195817531</v>
      </c>
      <c r="AJ173">
        <v>49.081811051630552</v>
      </c>
      <c r="AK173">
        <v>50.2046650762151</v>
      </c>
      <c r="AL173">
        <v>55.988527585861114</v>
      </c>
      <c r="AM173">
        <v>61.630821632627203</v>
      </c>
      <c r="AQ173">
        <v>832.89649419476393</v>
      </c>
      <c r="AR173">
        <v>3931617.0908833463</v>
      </c>
      <c r="AS173">
        <v>3085819008.7131743</v>
      </c>
      <c r="AT173">
        <v>5719351382.5974236</v>
      </c>
      <c r="AU173">
        <v>7953447464.2178354</v>
      </c>
      <c r="AV173">
        <v>8256899675.8487883</v>
      </c>
      <c r="AW173">
        <v>9832281676.7709694</v>
      </c>
      <c r="AX173">
        <v>11395715500.811068</v>
      </c>
      <c r="BA173">
        <v>832.89649419476393</v>
      </c>
      <c r="BB173">
        <v>13.506505999256762</v>
      </c>
      <c r="BC173">
        <v>21.842184688089542</v>
      </c>
      <c r="BD173">
        <v>28.89378118841131</v>
      </c>
      <c r="BE173">
        <v>34.80399467832332</v>
      </c>
      <c r="BF173">
        <v>35.60021235364637</v>
      </c>
      <c r="BG173">
        <v>39.701558976616731</v>
      </c>
      <c r="BH173">
        <v>43.702519164711873</v>
      </c>
    </row>
    <row r="174" spans="22:60" x14ac:dyDescent="0.25">
      <c r="V174">
        <v>876.73315178396206</v>
      </c>
      <c r="W174">
        <v>5265398.9134791521</v>
      </c>
      <c r="X174">
        <v>4277189050.7072072</v>
      </c>
      <c r="Y174">
        <v>8009329681.7656965</v>
      </c>
      <c r="Z174">
        <v>11252839566.343473</v>
      </c>
      <c r="AA174">
        <v>11700170873.044741</v>
      </c>
      <c r="AB174">
        <v>14054562188.627222</v>
      </c>
      <c r="AC174">
        <v>16457372506.632915</v>
      </c>
      <c r="AF174">
        <v>876.73315178396206</v>
      </c>
      <c r="AG174">
        <v>18.116143691329309</v>
      </c>
      <c r="AH174">
        <v>29.887635105032864</v>
      </c>
      <c r="AI174">
        <v>40.099482127025183</v>
      </c>
      <c r="AJ174">
        <v>48.901765705331449</v>
      </c>
      <c r="AK174">
        <v>50.109181652037783</v>
      </c>
      <c r="AL174">
        <v>56.431828672980146</v>
      </c>
      <c r="AM174">
        <v>62.815286227063474</v>
      </c>
      <c r="AQ174">
        <v>876.73315178396206</v>
      </c>
      <c r="AR174">
        <v>3733703.2158655403</v>
      </c>
      <c r="AS174">
        <v>3032961941.8974361</v>
      </c>
      <c r="AT174">
        <v>5679429133.6943197</v>
      </c>
      <c r="AU174">
        <v>7979407442.2205629</v>
      </c>
      <c r="AV174">
        <v>8296610823.357029</v>
      </c>
      <c r="AW174">
        <v>9966113660.813982</v>
      </c>
      <c r="AX174">
        <v>11669950494.237276</v>
      </c>
      <c r="BA174">
        <v>876.73315178396206</v>
      </c>
      <c r="BB174">
        <v>12.84618792818199</v>
      </c>
      <c r="BC174">
        <v>21.193372266744753</v>
      </c>
      <c r="BD174">
        <v>28.434610146810016</v>
      </c>
      <c r="BE174">
        <v>34.67632422077115</v>
      </c>
      <c r="BF174">
        <v>35.532504897141969</v>
      </c>
      <c r="BG174">
        <v>40.015904522276315</v>
      </c>
      <c r="BH174">
        <v>44.542424998627766</v>
      </c>
    </row>
    <row r="175" spans="22:60" x14ac:dyDescent="0.25">
      <c r="V175">
        <v>920.56980937316018</v>
      </c>
      <c r="W175">
        <v>4957740.2039703866</v>
      </c>
      <c r="X175">
        <v>4200963865.0614543</v>
      </c>
      <c r="Y175">
        <v>7943877428.7421989</v>
      </c>
      <c r="Z175">
        <v>11270391985.376677</v>
      </c>
      <c r="AA175">
        <v>11735592792.038654</v>
      </c>
      <c r="AB175">
        <v>14214559667.06381</v>
      </c>
      <c r="AC175">
        <v>16807969444.799904</v>
      </c>
      <c r="AF175">
        <v>920.56980937316018</v>
      </c>
      <c r="AG175">
        <v>17.311922359237588</v>
      </c>
      <c r="AH175">
        <v>29.063541436283682</v>
      </c>
      <c r="AI175">
        <v>39.495777863765419</v>
      </c>
      <c r="AJ175">
        <v>48.716842467115022</v>
      </c>
      <c r="AK175">
        <v>50.001841320367632</v>
      </c>
      <c r="AL175">
        <v>56.827107420277443</v>
      </c>
      <c r="AM175">
        <v>63.919637234232979</v>
      </c>
      <c r="AQ175">
        <v>920.56980937316018</v>
      </c>
      <c r="AR175">
        <v>3515541.9080601069</v>
      </c>
      <c r="AS175">
        <v>2978910534.6912451</v>
      </c>
      <c r="AT175">
        <v>5633016831.1100121</v>
      </c>
      <c r="AU175">
        <v>7991853892.0465631</v>
      </c>
      <c r="AV175">
        <v>8321728565.6274462</v>
      </c>
      <c r="AW175">
        <v>10079568141.582724</v>
      </c>
      <c r="AX175">
        <v>11918559372.124126</v>
      </c>
      <c r="BA175">
        <v>920.56980937316018</v>
      </c>
      <c r="BB175">
        <v>12.275913230435595</v>
      </c>
      <c r="BC175">
        <v>20.609006061687339</v>
      </c>
      <c r="BD175">
        <v>28.00652243945807</v>
      </c>
      <c r="BE175">
        <v>34.545194841865133</v>
      </c>
      <c r="BF175">
        <v>35.456389687613793</v>
      </c>
      <c r="BG175">
        <v>40.296197346086693</v>
      </c>
      <c r="BH175">
        <v>45.325522153215168</v>
      </c>
    </row>
    <row r="176" spans="22:60" x14ac:dyDescent="0.25">
      <c r="V176">
        <v>964.40646696235831</v>
      </c>
      <c r="W176">
        <v>4616259.2899169438</v>
      </c>
      <c r="X176">
        <v>4132634323.0229845</v>
      </c>
      <c r="Y176">
        <v>7887912257.9082127</v>
      </c>
      <c r="Z176">
        <v>11295692116.566946</v>
      </c>
      <c r="AA176">
        <v>11778372975.776232</v>
      </c>
      <c r="AB176">
        <v>14379696493.148512</v>
      </c>
      <c r="AC176">
        <v>17162214271.241123</v>
      </c>
      <c r="AF176">
        <v>964.40646696235831</v>
      </c>
      <c r="AG176">
        <v>16.50770102714586</v>
      </c>
      <c r="AH176">
        <v>28.242990726392737</v>
      </c>
      <c r="AI176">
        <v>38.885021064765745</v>
      </c>
      <c r="AJ176">
        <v>48.508586709782925</v>
      </c>
      <c r="AK176">
        <v>49.868679794256444</v>
      </c>
      <c r="AL176">
        <v>57.183957184899874</v>
      </c>
      <c r="AM176">
        <v>64.977133011252633</v>
      </c>
      <c r="AQ176">
        <v>964.40646696235831</v>
      </c>
      <c r="AR176">
        <v>3273397.2181878658</v>
      </c>
      <c r="AS176">
        <v>2930457941.6323318</v>
      </c>
      <c r="AT176">
        <v>5593331834.4453907</v>
      </c>
      <c r="AU176">
        <v>8009794257.5799532</v>
      </c>
      <c r="AV176">
        <v>8352064065.7901058</v>
      </c>
      <c r="AW176">
        <v>10196666942.403282</v>
      </c>
      <c r="AX176">
        <v>12169754973.714994</v>
      </c>
      <c r="BA176">
        <v>964.40646696235831</v>
      </c>
      <c r="BB176">
        <v>11.705638532689195</v>
      </c>
      <c r="BC176">
        <v>20.027152174708771</v>
      </c>
      <c r="BD176">
        <v>27.57343376716409</v>
      </c>
      <c r="BE176">
        <v>34.397520334453581</v>
      </c>
      <c r="BF176">
        <v>35.361964625725669</v>
      </c>
      <c r="BG176">
        <v>40.549240113718383</v>
      </c>
      <c r="BH176">
        <v>46.075394185382549</v>
      </c>
    </row>
    <row r="177" spans="22:60" x14ac:dyDescent="0.25">
      <c r="V177">
        <v>1008.2431245515564</v>
      </c>
      <c r="W177">
        <v>4253527.5494232131</v>
      </c>
      <c r="X177">
        <v>4061593472.0686669</v>
      </c>
      <c r="Y177">
        <v>7821771235.2307558</v>
      </c>
      <c r="Z177">
        <v>11301109869.803726</v>
      </c>
      <c r="AA177">
        <v>11799758157.215284</v>
      </c>
      <c r="AB177">
        <v>14515135434.064205</v>
      </c>
      <c r="AC177">
        <v>17478613473.909748</v>
      </c>
      <c r="AF177">
        <v>1008.2431245515564</v>
      </c>
      <c r="AG177">
        <v>15.830462010647571</v>
      </c>
      <c r="AH177">
        <v>27.517475381422145</v>
      </c>
      <c r="AI177">
        <v>38.327312229895796</v>
      </c>
      <c r="AJ177">
        <v>48.308544051242194</v>
      </c>
      <c r="AK177">
        <v>49.737147146714292</v>
      </c>
      <c r="AL177">
        <v>57.507361292016661</v>
      </c>
      <c r="AM177">
        <v>65.967682602136733</v>
      </c>
      <c r="AQ177">
        <v>1008.2431245515564</v>
      </c>
      <c r="AR177">
        <v>3016183.5315836235</v>
      </c>
      <c r="AS177">
        <v>2880082754.8659601</v>
      </c>
      <c r="AT177">
        <v>5546431124.1422691</v>
      </c>
      <c r="AU177">
        <v>8013635995.5024366</v>
      </c>
      <c r="AV177">
        <v>8367228333.8774586</v>
      </c>
      <c r="AW177">
        <v>10292706922.955526</v>
      </c>
      <c r="AX177">
        <v>12394114179.904856</v>
      </c>
      <c r="BA177">
        <v>1008.2431245515564</v>
      </c>
      <c r="BB177">
        <v>11.225407208271179</v>
      </c>
      <c r="BC177">
        <v>19.512688024662708</v>
      </c>
      <c r="BD177">
        <v>27.177961495359586</v>
      </c>
      <c r="BE177">
        <v>34.255669749193679</v>
      </c>
      <c r="BF177">
        <v>35.268694604367511</v>
      </c>
      <c r="BG177">
        <v>40.778566509421267</v>
      </c>
      <c r="BH177">
        <v>46.77779456448593</v>
      </c>
    </row>
    <row r="178" spans="22:60" x14ac:dyDescent="0.25">
      <c r="V178">
        <v>1052.0797821407546</v>
      </c>
      <c r="W178">
        <v>3875432.0651616994</v>
      </c>
      <c r="X178">
        <v>3997122294.6895885</v>
      </c>
      <c r="Y178">
        <v>7763674207.3704128</v>
      </c>
      <c r="Z178">
        <v>11313183114.418159</v>
      </c>
      <c r="AA178">
        <v>11827468212.452364</v>
      </c>
      <c r="AB178">
        <v>14654935673.115219</v>
      </c>
      <c r="AC178">
        <v>17797866214.299877</v>
      </c>
      <c r="AF178">
        <v>1052.0797821407546</v>
      </c>
      <c r="AG178">
        <v>15.153222994149278</v>
      </c>
      <c r="AH178">
        <v>26.795920607025611</v>
      </c>
      <c r="AI178">
        <v>37.765467702172081</v>
      </c>
      <c r="AJ178">
        <v>48.090698005621753</v>
      </c>
      <c r="AK178">
        <v>49.58563890904653</v>
      </c>
      <c r="AL178">
        <v>57.799350727373294</v>
      </c>
      <c r="AM178">
        <v>66.918109465164505</v>
      </c>
      <c r="AQ178">
        <v>1052.0797821407546</v>
      </c>
      <c r="AR178">
        <v>2748075.3884612513</v>
      </c>
      <c r="AS178">
        <v>2834366134.6694007</v>
      </c>
      <c r="AT178">
        <v>5505234424.0785589</v>
      </c>
      <c r="AU178">
        <v>8022197153.5426083</v>
      </c>
      <c r="AV178">
        <v>8386877580.6013174</v>
      </c>
      <c r="AW178">
        <v>10391839507.342878</v>
      </c>
      <c r="AX178">
        <v>12620496834.487221</v>
      </c>
      <c r="BA178">
        <v>1052.0797821407546</v>
      </c>
      <c r="BB178">
        <v>10.745175883853159</v>
      </c>
      <c r="BC178">
        <v>19.001032321864809</v>
      </c>
      <c r="BD178">
        <v>26.779556596804163</v>
      </c>
      <c r="BE178">
        <v>34.101194752244361</v>
      </c>
      <c r="BF178">
        <v>35.161259858490588</v>
      </c>
      <c r="BG178">
        <v>40.985616708599714</v>
      </c>
      <c r="BH178">
        <v>47.45174384985679</v>
      </c>
    </row>
    <row r="179" spans="22:60" x14ac:dyDescent="0.25">
      <c r="V179">
        <v>1095.9164397299526</v>
      </c>
      <c r="W179">
        <v>3611227.9778792118</v>
      </c>
      <c r="X179">
        <v>3930956599.3032265</v>
      </c>
      <c r="Y179">
        <v>7697913405.6880646</v>
      </c>
      <c r="Z179">
        <v>11309394188.875071</v>
      </c>
      <c r="AA179">
        <v>11838003616.89715</v>
      </c>
      <c r="AB179">
        <v>14770177743.035816</v>
      </c>
      <c r="AC179">
        <v>18084912528.558895</v>
      </c>
      <c r="AF179">
        <v>1095.9164397299526</v>
      </c>
      <c r="AG179">
        <v>14.602966293244414</v>
      </c>
      <c r="AH179">
        <v>26.178252503830535</v>
      </c>
      <c r="AI179">
        <v>37.274732243710673</v>
      </c>
      <c r="AJ179">
        <v>47.907132994514981</v>
      </c>
      <c r="AK179">
        <v>49.462856992013613</v>
      </c>
      <c r="AL179">
        <v>58.089780425739519</v>
      </c>
      <c r="AM179">
        <v>67.836608663594248</v>
      </c>
      <c r="AQ179">
        <v>1095.9164397299526</v>
      </c>
      <c r="AR179">
        <v>2560727.826283928</v>
      </c>
      <c r="AS179">
        <v>2787447928.9069419</v>
      </c>
      <c r="AT179">
        <v>5458603329.121871</v>
      </c>
      <c r="AU179">
        <v>8019510420.0742893</v>
      </c>
      <c r="AV179">
        <v>8394348253.5934916</v>
      </c>
      <c r="AW179">
        <v>10473557852.740042</v>
      </c>
      <c r="AX179">
        <v>12824041858.190485</v>
      </c>
      <c r="BA179">
        <v>1095.9164397299526</v>
      </c>
      <c r="BB179">
        <v>10.354987932763517</v>
      </c>
      <c r="BC179">
        <v>18.563042832154299</v>
      </c>
      <c r="BD179">
        <v>26.431575258731918</v>
      </c>
      <c r="BE179">
        <v>33.971028494463738</v>
      </c>
      <c r="BF179">
        <v>35.0741949948385</v>
      </c>
      <c r="BG179">
        <v>41.191560895657766</v>
      </c>
      <c r="BH179">
        <v>48.103053174619994</v>
      </c>
    </row>
    <row r="180" spans="22:60" x14ac:dyDescent="0.25">
      <c r="V180">
        <v>1139.7530973191508</v>
      </c>
      <c r="W180">
        <v>3357680.5843953006</v>
      </c>
      <c r="X180">
        <v>3870344783.4318357</v>
      </c>
      <c r="Y180">
        <v>7639070551.9426079</v>
      </c>
      <c r="Z180">
        <v>11311407617.327538</v>
      </c>
      <c r="AA180">
        <v>11854058855.146189</v>
      </c>
      <c r="AB180">
        <v>14889196888.18569</v>
      </c>
      <c r="AC180">
        <v>18374248054.302742</v>
      </c>
      <c r="AF180">
        <v>1139.7530973191508</v>
      </c>
      <c r="AG180">
        <v>14.052709592339557</v>
      </c>
      <c r="AH180">
        <v>25.565066341919437</v>
      </c>
      <c r="AI180">
        <v>36.782623794620271</v>
      </c>
      <c r="AJ180">
        <v>47.711014535167891</v>
      </c>
      <c r="AK180">
        <v>49.325676018276681</v>
      </c>
      <c r="AL180">
        <v>58.355775609618377</v>
      </c>
      <c r="AM180">
        <v>68.722350043804781</v>
      </c>
      <c r="AQ180">
        <v>1139.7530973191508</v>
      </c>
      <c r="AR180">
        <v>2380936.9435833264</v>
      </c>
      <c r="AS180">
        <v>2744467988.4395385</v>
      </c>
      <c r="AT180">
        <v>5416877762.6699743</v>
      </c>
      <c r="AU180">
        <v>8020938145.5726643</v>
      </c>
      <c r="AV180">
        <v>8405733050.010047</v>
      </c>
      <c r="AW180">
        <v>10557954528.528091</v>
      </c>
      <c r="AX180">
        <v>13029210165.603712</v>
      </c>
      <c r="BA180">
        <v>1139.7530973191508</v>
      </c>
      <c r="BB180">
        <v>9.964799981673881</v>
      </c>
      <c r="BC180">
        <v>18.128231494538294</v>
      </c>
      <c r="BD180">
        <v>26.082620330697925</v>
      </c>
      <c r="BE180">
        <v>33.831960565445044</v>
      </c>
      <c r="BF180">
        <v>34.976919735885943</v>
      </c>
      <c r="BG180">
        <v>41.380178527440776</v>
      </c>
      <c r="BH180">
        <v>48.731133875448066</v>
      </c>
    </row>
    <row r="181" spans="22:60" x14ac:dyDescent="0.25">
      <c r="V181">
        <v>1183.5897549083488</v>
      </c>
      <c r="W181">
        <v>2967320.4677392021</v>
      </c>
      <c r="X181">
        <v>3810180212.6307168</v>
      </c>
      <c r="Y181">
        <v>7577609768.5778828</v>
      </c>
      <c r="Z181">
        <v>11305567773.807642</v>
      </c>
      <c r="AA181">
        <v>11861376219.7395</v>
      </c>
      <c r="AB181">
        <v>14994363841.827728</v>
      </c>
      <c r="AC181">
        <v>18644305428.340279</v>
      </c>
      <c r="AF181">
        <v>1183.5897549083488</v>
      </c>
      <c r="AG181">
        <v>13.544780329965835</v>
      </c>
      <c r="AH181">
        <v>24.984117295047788</v>
      </c>
      <c r="AI181">
        <v>36.303549815652062</v>
      </c>
      <c r="AJ181">
        <v>47.504018558696778</v>
      </c>
      <c r="AK181">
        <v>49.173886069813072</v>
      </c>
      <c r="AL181">
        <v>58.586457634771918</v>
      </c>
      <c r="AM181">
        <v>69.551794640971252</v>
      </c>
      <c r="AQ181">
        <v>1183.5897549083488</v>
      </c>
      <c r="AR181">
        <v>2104131.9290243299</v>
      </c>
      <c r="AS181">
        <v>2701805190.2028756</v>
      </c>
      <c r="AT181">
        <v>5373295817.9267111</v>
      </c>
      <c r="AU181">
        <v>8016797102.7212725</v>
      </c>
      <c r="AV181">
        <v>8410921805.5369606</v>
      </c>
      <c r="AW181">
        <v>10632528592.045076</v>
      </c>
      <c r="AX181">
        <v>13220708303.253057</v>
      </c>
      <c r="BA181">
        <v>1183.5897549083488</v>
      </c>
      <c r="BB181">
        <v>9.6046264883603669</v>
      </c>
      <c r="BC181">
        <v>17.716279549357857</v>
      </c>
      <c r="BD181">
        <v>25.742908167326579</v>
      </c>
      <c r="BE181">
        <v>33.685179370758547</v>
      </c>
      <c r="BF181">
        <v>34.869285228410405</v>
      </c>
      <c r="BG181">
        <v>41.54375553904255</v>
      </c>
      <c r="BH181">
        <v>49.319294432836188</v>
      </c>
    </row>
    <row r="182" spans="22:60" x14ac:dyDescent="0.25">
      <c r="V182">
        <v>1215</v>
      </c>
      <c r="W182">
        <v>2775326.8995862352</v>
      </c>
      <c r="X182">
        <v>3770039045.21246</v>
      </c>
      <c r="Y182">
        <v>7537302763.5253315</v>
      </c>
      <c r="Z182">
        <v>11304566481.838211</v>
      </c>
      <c r="AA182">
        <v>11869656039.585135</v>
      </c>
      <c r="AB182">
        <v>15071830200.151087</v>
      </c>
      <c r="AC182">
        <v>18839093918.463959</v>
      </c>
      <c r="AF182">
        <v>1215</v>
      </c>
      <c r="AG182">
        <v>13.180834183115641</v>
      </c>
      <c r="AH182">
        <v>24.570116679352008</v>
      </c>
      <c r="AI182">
        <v>35.959399175588374</v>
      </c>
      <c r="AJ182">
        <v>47.34868167182475</v>
      </c>
      <c r="AK182">
        <v>49.05707404626019</v>
      </c>
      <c r="AL182">
        <v>58.737964168061126</v>
      </c>
      <c r="AM182">
        <v>70.127246664297488</v>
      </c>
      <c r="AQ182">
        <v>1215</v>
      </c>
      <c r="AR182">
        <v>1967988.9672815565</v>
      </c>
      <c r="AS182">
        <v>2673341020.9460187</v>
      </c>
      <c r="AT182">
        <v>5344714052.9247541</v>
      </c>
      <c r="AU182">
        <v>8016087084.9034929</v>
      </c>
      <c r="AV182">
        <v>8416793039.7003002</v>
      </c>
      <c r="AW182">
        <v>10687460116.882231</v>
      </c>
      <c r="AX182">
        <v>13358833148.860968</v>
      </c>
      <c r="BA182">
        <v>1215</v>
      </c>
      <c r="BB182">
        <v>9.3465516641684481</v>
      </c>
      <c r="BC182">
        <v>17.422711017211775</v>
      </c>
      <c r="BD182">
        <v>25.498870370255101</v>
      </c>
      <c r="BE182">
        <v>33.575029723298435</v>
      </c>
      <c r="BF182">
        <v>34.786453626254932</v>
      </c>
      <c r="BG182">
        <v>41.651189076341765</v>
      </c>
      <c r="BH182">
        <v>49.727348429385096</v>
      </c>
    </row>
  </sheetData>
  <mergeCells count="17">
    <mergeCell ref="AQ1:AX2"/>
    <mergeCell ref="BA1:BH2"/>
    <mergeCell ref="M7:O7"/>
    <mergeCell ref="I1:L1"/>
    <mergeCell ref="V1:AC2"/>
    <mergeCell ref="AF1:AM2"/>
    <mergeCell ref="C4:E40"/>
    <mergeCell ref="M8:P40"/>
    <mergeCell ref="S1:S2"/>
    <mergeCell ref="M3:O3"/>
    <mergeCell ref="M4:O4"/>
    <mergeCell ref="M5:O5"/>
    <mergeCell ref="Q1:Q2"/>
    <mergeCell ref="R1:R2"/>
    <mergeCell ref="A1:H1"/>
    <mergeCell ref="M1:P2"/>
    <mergeCell ref="M6:O6"/>
  </mergeCells>
  <pageMargins left="0.7" right="0.7" top="0.75" bottom="0.75" header="0.3" footer="0.3"/>
  <pageSetup paperSize="9" orientation="portrait" r:id="rId1"/>
  <ignoredErrors>
    <ignoredError sqref="H3" evalErro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S3585V6-Teorik İspat</vt:lpstr>
      <vt:lpstr>İç Balistik Teori</vt:lpstr>
      <vt:lpstr>Açısal Hız Değişimi</vt:lpstr>
      <vt:lpstr>M56A3 Statik Kararlılık Faktörü</vt:lpstr>
      <vt:lpstr>Setlere Etkiyen Tork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2020-08-15T13:32:23Z</dcterms:modified>
</cp:coreProperties>
</file>