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01429358\Documents\Teaching\BIO2019S Quantitative Biology\BIO3019S projects\BIO3019S project Amar\"/>
    </mc:Choice>
  </mc:AlternateContent>
  <xr:revisionPtr revIDLastSave="0" documentId="8_{27F90DA1-44BD-46E9-A190-F8D1C0C77B19}" xr6:coauthVersionLast="47" xr6:coauthVersionMax="47" xr10:uidLastSave="{00000000-0000-0000-0000-000000000000}"/>
  <bookViews>
    <workbookView xWindow="28680" yWindow="2400" windowWidth="24240" windowHeight="13140" xr2:uid="{9EB365B6-226A-454A-A84E-ACDE7D31C04E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0" i="1" l="1"/>
  <c r="C6" i="1"/>
  <c r="D46" i="1" s="1"/>
  <c r="H24" i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4" i="1"/>
  <c r="C3" i="1"/>
  <c r="F3" i="2"/>
  <c r="A3" i="2"/>
  <c r="A2" i="2"/>
  <c r="N24" i="1" l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tc={37C31498-822C-4FB9-8398-20AAEC6BB5C4}</author>
    <author>tc={7716FE06-2D77-4F2C-AB20-C8358910DC4C}</author>
  </authors>
  <commentList>
    <comment ref="C3" authorId="0" shapeId="0" xr:uid="{37C31498-822C-4FB9-8398-20AAEC6BB5C4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the code to back transform binomial GLM estiamates
This is just for the intercept - because that represents the reference category in this analysis - which is SABAP1 estimate</t>
      </text>
    </comment>
    <comment ref="C4" authorId="1" shapeId="0" xr:uid="{7716FE06-2D77-4F2C-AB20-C8358910DC4C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applying the back transformation to the intercept + the sabap 2 estimate = this then gives you the RR for sabap2</t>
      </text>
    </comment>
  </commentList>
</comments>
</file>

<file path=xl/sharedStrings.xml><?xml version="1.0" encoding="utf-8"?>
<sst xmlns="http://schemas.openxmlformats.org/spreadsheetml/2006/main" count="19" uniqueCount="16">
  <si>
    <t>year</t>
  </si>
  <si>
    <t>mean probablity of finding a negative inflcuence of crows on productivity from experimental studies.</t>
  </si>
  <si>
    <t>mean</t>
  </si>
  <si>
    <t>raw data</t>
  </si>
  <si>
    <t>M1 ve summary - estimates</t>
  </si>
  <si>
    <t>ME</t>
  </si>
  <si>
    <t>(Intercept)</t>
  </si>
  <si>
    <t>.</t>
  </si>
  <si>
    <t>sabap1 vs 2</t>
  </si>
  <si>
    <t>sabap 2 trend</t>
  </si>
  <si>
    <t xml:space="preserve">calculate the mean annal change </t>
  </si>
  <si>
    <t>med year sabap1</t>
  </si>
  <si>
    <t>med year sabap2</t>
  </si>
  <si>
    <t>sabap2 only</t>
  </si>
  <si>
    <t>sabap1v2 forcasted</t>
  </si>
  <si>
    <t>sabap2 trend over sabap2 period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</si>
</sst>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SABAP1</a:t>
            </a:r>
            <a:r>
              <a:rPr lang="en-US" baseline="0"/>
              <a:t> vs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0227865266841644"/>
                  <c:y val="1.965296004666083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Sheet1!$B$3:$B$4</c:f>
              <c:numCache>
                <c:formatCode>General</c:formatCode>
                <c:ptCount val="2"/>
                <c:pt idx="0">
                  <c:v>1989</c:v>
                </c:pt>
                <c:pt idx="1">
                  <c:v>2013</c:v>
                </c:pt>
              </c:numCache>
            </c:numRef>
          </c:xVal>
          <c:yVal>
            <c:numRef>
              <c:f>Sheet1!$C$3:$C$4</c:f>
              <c:numCache>
                <c:formatCode>General</c:formatCode>
                <c:ptCount val="2"/>
                <c:pt idx="0">
                  <c:v>9.3190213509174072E-2</c:v>
                </c:pt>
                <c:pt idx="1">
                  <c:v>3.9209775713696E-2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D2F-4D72-BC27-A4225DEB51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9717360"/>
        <c:axId val="949711952"/>
      </c:scatterChart>
      <c:valAx>
        <c:axId val="949717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711952"/>
        <c:crosses val="autoZero"/>
        <c:crossBetween val="midCat"/>
      </c:valAx>
      <c:valAx>
        <c:axId val="94971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717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SABAP2</a:t>
            </a:r>
            <a:r>
              <a:rPr lang="en-ZA" baseline="0"/>
              <a:t> only</a:t>
            </a:r>
            <a:endParaRPr lang="en-Z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40722900262467193"/>
                  <c:y val="-9.81787693205016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Sheet1!$B$6:$B$19</c:f>
              <c:numCache>
                <c:formatCode>General</c:formatCode>
                <c:ptCount val="14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</c:numCache>
            </c:numRef>
          </c:xVal>
          <c:yVal>
            <c:numRef>
              <c:f>Sheet1!$C$6:$C$19</c:f>
              <c:numCache>
                <c:formatCode>General</c:formatCode>
                <c:ptCount val="14"/>
                <c:pt idx="0">
                  <c:v>2.1798340532899311E-2</c:v>
                </c:pt>
                <c:pt idx="1">
                  <c:v>2.1630987905439304E-2</c:v>
                </c:pt>
                <c:pt idx="2">
                  <c:v>2.1464891903011481E-2</c:v>
                </c:pt>
                <c:pt idx="3">
                  <c:v>2.130004352122666E-2</c:v>
                </c:pt>
                <c:pt idx="4">
                  <c:v>2.1136433813609835E-2</c:v>
                </c:pt>
                <c:pt idx="5">
                  <c:v>2.0974053891330419E-2</c:v>
                </c:pt>
                <c:pt idx="6">
                  <c:v>2.0812894922932229E-2</c:v>
                </c:pt>
                <c:pt idx="7">
                  <c:v>2.0652948134062692E-2</c:v>
                </c:pt>
                <c:pt idx="8">
                  <c:v>2.0494204807202019E-2</c:v>
                </c:pt>
                <c:pt idx="9">
                  <c:v>2.0336656281391856E-2</c:v>
                </c:pt>
                <c:pt idx="10">
                  <c:v>2.0180293951963715E-2</c:v>
                </c:pt>
                <c:pt idx="11">
                  <c:v>2.0025109270267055E-2</c:v>
                </c:pt>
                <c:pt idx="12">
                  <c:v>1.987109374339717E-2</c:v>
                </c:pt>
                <c:pt idx="13">
                  <c:v>1.9718238933922872E-2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796-42F6-A652-6C0DF3C3C2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6726032"/>
        <c:axId val="1056721872"/>
      </c:scatterChart>
      <c:valAx>
        <c:axId val="1056726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6721872"/>
        <c:crosses val="autoZero"/>
        <c:crossBetween val="midCat"/>
      </c:valAx>
      <c:valAx>
        <c:axId val="105672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6726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forcasted</a:t>
            </a:r>
            <a:r>
              <a:rPr lang="en-ZA" baseline="0"/>
              <a:t> sabap1  vs 2 to the end of sabap2</a:t>
            </a:r>
            <a:endParaRPr lang="en-Z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Sheet1!$B$28:$B$59</c:f>
              <c:numCache>
                <c:formatCode>General</c:formatCode>
                <c:ptCount val="32"/>
                <c:pt idx="0">
                  <c:v>1989</c:v>
                </c:pt>
                <c:pt idx="1">
                  <c:v>1990</c:v>
                </c:pt>
                <c:pt idx="2">
                  <c:v>1991</c:v>
                </c:pt>
                <c:pt idx="3">
                  <c:v>1992</c:v>
                </c:pt>
                <c:pt idx="4">
                  <c:v>1993</c:v>
                </c:pt>
                <c:pt idx="5">
                  <c:v>1994</c:v>
                </c:pt>
                <c:pt idx="6">
                  <c:v>1995</c:v>
                </c:pt>
                <c:pt idx="7">
                  <c:v>1996</c:v>
                </c:pt>
                <c:pt idx="8">
                  <c:v>1997</c:v>
                </c:pt>
                <c:pt idx="9">
                  <c:v>1998</c:v>
                </c:pt>
                <c:pt idx="10">
                  <c:v>1999</c:v>
                </c:pt>
                <c:pt idx="11">
                  <c:v>2000</c:v>
                </c:pt>
                <c:pt idx="12">
                  <c:v>2001</c:v>
                </c:pt>
                <c:pt idx="13">
                  <c:v>2002</c:v>
                </c:pt>
                <c:pt idx="14">
                  <c:v>2003</c:v>
                </c:pt>
                <c:pt idx="15">
                  <c:v>2004</c:v>
                </c:pt>
                <c:pt idx="16">
                  <c:v>2005</c:v>
                </c:pt>
                <c:pt idx="17">
                  <c:v>2006</c:v>
                </c:pt>
                <c:pt idx="18">
                  <c:v>2007</c:v>
                </c:pt>
                <c:pt idx="19">
                  <c:v>2008</c:v>
                </c:pt>
                <c:pt idx="20">
                  <c:v>2009</c:v>
                </c:pt>
                <c:pt idx="21">
                  <c:v>2010</c:v>
                </c:pt>
                <c:pt idx="22">
                  <c:v>2011</c:v>
                </c:pt>
                <c:pt idx="23">
                  <c:v>2012</c:v>
                </c:pt>
                <c:pt idx="24">
                  <c:v>2013</c:v>
                </c:pt>
                <c:pt idx="25">
                  <c:v>2014</c:v>
                </c:pt>
                <c:pt idx="26">
                  <c:v>2015</c:v>
                </c:pt>
                <c:pt idx="27">
                  <c:v>2016</c:v>
                </c:pt>
                <c:pt idx="28">
                  <c:v>2017</c:v>
                </c:pt>
                <c:pt idx="29">
                  <c:v>2018</c:v>
                </c:pt>
                <c:pt idx="30">
                  <c:v>2019</c:v>
                </c:pt>
                <c:pt idx="31">
                  <c:v>2020</c:v>
                </c:pt>
              </c:numCache>
            </c:numRef>
          </c:xVal>
          <c:yVal>
            <c:numRef>
              <c:f>Sheet1!$C$28:$C$59</c:f>
              <c:numCache>
                <c:formatCode>General</c:formatCode>
                <c:ptCount val="32"/>
                <c:pt idx="0">
                  <c:v>8.8871564976361755E-2</c:v>
                </c:pt>
                <c:pt idx="1">
                  <c:v>8.6712347464542636E-2</c:v>
                </c:pt>
                <c:pt idx="2">
                  <c:v>8.4553129952723516E-2</c:v>
                </c:pt>
                <c:pt idx="3">
                  <c:v>8.2393912440904396E-2</c:v>
                </c:pt>
                <c:pt idx="4">
                  <c:v>8.0234694929085276E-2</c:v>
                </c:pt>
                <c:pt idx="5">
                  <c:v>7.8075477417266156E-2</c:v>
                </c:pt>
                <c:pt idx="6">
                  <c:v>7.5916259905447037E-2</c:v>
                </c:pt>
                <c:pt idx="7">
                  <c:v>7.3757042393627917E-2</c:v>
                </c:pt>
                <c:pt idx="8">
                  <c:v>7.1597824881808797E-2</c:v>
                </c:pt>
                <c:pt idx="9">
                  <c:v>6.9438607369989677E-2</c:v>
                </c:pt>
                <c:pt idx="10">
                  <c:v>6.7279389858170557E-2</c:v>
                </c:pt>
                <c:pt idx="11">
                  <c:v>6.5120172346351438E-2</c:v>
                </c:pt>
                <c:pt idx="12">
                  <c:v>6.2960954834532318E-2</c:v>
                </c:pt>
                <c:pt idx="13">
                  <c:v>6.0801737322713198E-2</c:v>
                </c:pt>
                <c:pt idx="14">
                  <c:v>5.8642519810894078E-2</c:v>
                </c:pt>
                <c:pt idx="15">
                  <c:v>5.6483302299074958E-2</c:v>
                </c:pt>
                <c:pt idx="16">
                  <c:v>5.4324084787255839E-2</c:v>
                </c:pt>
                <c:pt idx="17">
                  <c:v>5.2164867275436719E-2</c:v>
                </c:pt>
                <c:pt idx="18">
                  <c:v>5.0005649763617599E-2</c:v>
                </c:pt>
                <c:pt idx="19">
                  <c:v>4.7846432251798479E-2</c:v>
                </c:pt>
                <c:pt idx="20">
                  <c:v>4.5687214739979359E-2</c:v>
                </c:pt>
                <c:pt idx="21">
                  <c:v>4.352799722816024E-2</c:v>
                </c:pt>
                <c:pt idx="22">
                  <c:v>4.136877971634112E-2</c:v>
                </c:pt>
                <c:pt idx="23">
                  <c:v>3.9209562204522E-2</c:v>
                </c:pt>
                <c:pt idx="24">
                  <c:v>3.705034469270288E-2</c:v>
                </c:pt>
                <c:pt idx="25">
                  <c:v>3.489112718088376E-2</c:v>
                </c:pt>
                <c:pt idx="26">
                  <c:v>3.2731909669064641E-2</c:v>
                </c:pt>
                <c:pt idx="27">
                  <c:v>3.0572692157245517E-2</c:v>
                </c:pt>
                <c:pt idx="28">
                  <c:v>2.8413474645426394E-2</c:v>
                </c:pt>
                <c:pt idx="29">
                  <c:v>2.6254257133607271E-2</c:v>
                </c:pt>
                <c:pt idx="30">
                  <c:v>2.4095039621788147E-2</c:v>
                </c:pt>
                <c:pt idx="31">
                  <c:v>2.1935822109969024E-2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15-4FA6-8473-3108DD242BBB}"/>
            </c:ext>
          </c:extLst>
        </c:ser>
        <c:ser>
          <c:idx val="1"/>
          <c:order val="1"/>
          <c:tx>
            <c:v>sabap2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Sheet1!$B$46:$B$59</c:f>
              <c:numCache>
                <c:formatCode>General</c:formatCode>
                <c:ptCount val="14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</c:numCache>
            </c:numRef>
          </c:xVal>
          <c:yVal>
            <c:numRef>
              <c:f>Sheet1!$D$46:$D$59</c:f>
              <c:numCache>
                <c:formatCode>General</c:formatCode>
                <c:ptCount val="14"/>
                <c:pt idx="0">
                  <c:v>2.1798340532899311E-2</c:v>
                </c:pt>
                <c:pt idx="1">
                  <c:v>2.1649761847258135E-2</c:v>
                </c:pt>
                <c:pt idx="2">
                  <c:v>2.1501183161616959E-2</c:v>
                </c:pt>
                <c:pt idx="3">
                  <c:v>2.1352604475975784E-2</c:v>
                </c:pt>
                <c:pt idx="4">
                  <c:v>2.1204025790334608E-2</c:v>
                </c:pt>
                <c:pt idx="5">
                  <c:v>2.1055447104693432E-2</c:v>
                </c:pt>
                <c:pt idx="6">
                  <c:v>2.0906868419052257E-2</c:v>
                </c:pt>
                <c:pt idx="7">
                  <c:v>2.0758289733411081E-2</c:v>
                </c:pt>
                <c:pt idx="8">
                  <c:v>2.0609711047769905E-2</c:v>
                </c:pt>
                <c:pt idx="9">
                  <c:v>2.046113236212873E-2</c:v>
                </c:pt>
                <c:pt idx="10">
                  <c:v>2.0312553676487554E-2</c:v>
                </c:pt>
                <c:pt idx="11">
                  <c:v>2.0163974990846378E-2</c:v>
                </c:pt>
                <c:pt idx="12">
                  <c:v>2.0015396305205203E-2</c:v>
                </c:pt>
                <c:pt idx="13">
                  <c:v>1.9866817619564027E-2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315-4FA6-8473-3108DD242B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1257392"/>
        <c:axId val="1056723120"/>
      </c:scatterChart>
      <c:valAx>
        <c:axId val="1161257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6723120"/>
        <c:crosses val="autoZero"/>
        <c:crossBetween val="midCat"/>
      </c:valAx>
      <c:valAx>
        <c:axId val="105672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257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sabap 1 vs 2  - mid year from</a:t>
            </a:r>
            <a:r>
              <a:rPr lang="en-US" baseline="0"/>
              <a:t> estimates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Sheet1!$B$3:$B$20</c:f>
              <c:numCache>
                <c:formatCode>General</c:formatCode>
                <c:ptCount val="18"/>
                <c:pt idx="0">
                  <c:v>1989</c:v>
                </c:pt>
                <c:pt idx="1">
                  <c:v>2013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</c:numCache>
            </c:numRef>
          </c:xVal>
          <c:yVal>
            <c:numRef>
              <c:f>Sheet1!$C$3:$C$20</c:f>
              <c:numCache>
                <c:formatCode>General</c:formatCode>
                <c:ptCount val="18"/>
                <c:pt idx="0">
                  <c:v>9.3190213509174072E-2</c:v>
                </c:pt>
                <c:pt idx="1">
                  <c:v>3.9209775713696E-2</c:v>
                </c:pt>
                <c:pt idx="3">
                  <c:v>2.1798340532899311E-2</c:v>
                </c:pt>
                <c:pt idx="4">
                  <c:v>2.1630987905439304E-2</c:v>
                </c:pt>
                <c:pt idx="5">
                  <c:v>2.1464891903011481E-2</c:v>
                </c:pt>
                <c:pt idx="6">
                  <c:v>2.130004352122666E-2</c:v>
                </c:pt>
                <c:pt idx="7">
                  <c:v>2.1136433813609835E-2</c:v>
                </c:pt>
                <c:pt idx="8">
                  <c:v>2.0974053891330419E-2</c:v>
                </c:pt>
                <c:pt idx="9">
                  <c:v>2.0812894922932229E-2</c:v>
                </c:pt>
                <c:pt idx="10">
                  <c:v>2.0652948134062692E-2</c:v>
                </c:pt>
                <c:pt idx="11">
                  <c:v>2.0494204807202019E-2</c:v>
                </c:pt>
                <c:pt idx="12">
                  <c:v>2.0336656281391856E-2</c:v>
                </c:pt>
                <c:pt idx="13">
                  <c:v>2.0180293951963715E-2</c:v>
                </c:pt>
                <c:pt idx="14">
                  <c:v>2.0025109270267055E-2</c:v>
                </c:pt>
                <c:pt idx="15">
                  <c:v>1.987109374339717E-2</c:v>
                </c:pt>
                <c:pt idx="16">
                  <c:v>1.9718238933922872E-2</c:v>
                </c:pt>
                <c:pt idx="17">
                  <c:v>1.9566536459613964E-2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BC-4CAD-8069-D40B5B67B3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6790064"/>
        <c:axId val="1166782992"/>
      </c:scatterChart>
      <c:valAx>
        <c:axId val="1166790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6782992"/>
        <c:crosses val="autoZero"/>
        <c:crossBetween val="midCat"/>
      </c:valAx>
      <c:valAx>
        <c:axId val="116678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6790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552450</xdr:colOff>
      <xdr:row>5</xdr:row>
      <xdr:rowOff>142875</xdr:rowOff>
    </xdr:from>
    <xdr:to>
      <xdr:col>12</xdr:col>
      <xdr:colOff>247650</xdr:colOff>
      <xdr:row>20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B0395BE-FE04-4F40-9C8F-DA584DEAA1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342900</xdr:colOff>
      <xdr:row>6</xdr:row>
      <xdr:rowOff>0</xdr:rowOff>
    </xdr:from>
    <xdr:to>
      <xdr:col>20</xdr:col>
      <xdr:colOff>38100</xdr:colOff>
      <xdr:row>20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E133765-1817-47A2-9FCA-9361463EF2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509587</xdr:colOff>
      <xdr:row>39</xdr:row>
      <xdr:rowOff>52387</xdr:rowOff>
    </xdr:from>
    <xdr:to>
      <xdr:col>15</xdr:col>
      <xdr:colOff>204787</xdr:colOff>
      <xdr:row>53</xdr:row>
      <xdr:rowOff>128587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51E7BCC-BBC7-44B4-BBED-D9472EA9D0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471487</xdr:colOff>
      <xdr:row>24</xdr:row>
      <xdr:rowOff>147637</xdr:rowOff>
    </xdr:from>
    <xdr:to>
      <xdr:col>15</xdr:col>
      <xdr:colOff>166687</xdr:colOff>
      <xdr:row>39</xdr:row>
      <xdr:rowOff>33337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BF35100-A914-417B-8024-E573CEF44C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Arjun Amar" id="{E32736F0-620E-4D75-BEB8-AFF29930E44D}" userId="S::01429358@wf.uct.ac.za::92c82c5f-c5d7-445a-b2e7-4076b513964b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3" dT="2021-08-24T13:16:14.87" personId="{E32736F0-620E-4D75-BEB8-AFF29930E44D}" id="{37C31498-822C-4FB9-8398-20AAEC6BB5C4}">
    <text>This is the code to back transform binomial GLM estiamates
This is just for the intercept - because that represents the reference category in this analysis - which is SABAP1 estimate</text>
  </threadedComment>
  <threadedComment ref="C4" dT="2021-08-24T13:17:55.82" personId="{E32736F0-620E-4D75-BEB8-AFF29930E44D}" id="{7716FE06-2D77-4F2C-AB20-C8358910DC4C}">
    <text>This is applying the back transformation to the intercept + the sabap 2 estimate = this then gives you the RR for sabap2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D8C02-1D74-4F5E-A0FB-D2F85406B56E}">
  <dimension ref="A1:O60"/>
  <sheetViews>
    <sheetView tabSelected="1" topLeftCell="A22" workbookViewId="0">
      <selection activeCell="E36" sqref="E36"/>
    </sheetView>
  </sheetViews>
  <sheetFormatPr defaultRowHeight="15" x14ac:dyDescent="0.25"/>
  <cols>
    <col min="1" max="1" width="16" bestFit="1" customWidth="1"/>
  </cols>
  <sheetData>
    <row r="1" spans="1:15" x14ac:dyDescent="0.25">
      <c r="E1" t="s">
        <v>8</v>
      </c>
      <c r="I1" t="s">
        <v>9</v>
      </c>
      <c r="N1" s="1"/>
      <c r="O1" s="1"/>
    </row>
    <row r="2" spans="1:15" x14ac:dyDescent="0.25">
      <c r="B2" t="s">
        <v>0</v>
      </c>
      <c r="C2" s="1" t="s">
        <v>5</v>
      </c>
      <c r="D2" s="1"/>
      <c r="E2" s="1" t="s">
        <v>4</v>
      </c>
      <c r="I2" s="1" t="s">
        <v>6</v>
      </c>
      <c r="J2" s="1">
        <v>12.007263999999999</v>
      </c>
      <c r="K2" s="1">
        <v>8.4868790000000001</v>
      </c>
      <c r="L2" s="1">
        <v>1.415</v>
      </c>
      <c r="M2" s="1">
        <v>0.15712599999999999</v>
      </c>
      <c r="N2" s="1" t="s">
        <v>7</v>
      </c>
      <c r="O2" s="1"/>
    </row>
    <row r="3" spans="1:15" x14ac:dyDescent="0.25">
      <c r="A3" t="s">
        <v>11</v>
      </c>
      <c r="B3">
        <v>1989</v>
      </c>
      <c r="C3" s="1">
        <f>1/(1+(1/(EXP($E$3))))</f>
        <v>9.3190213509174072E-2</v>
      </c>
      <c r="D3" s="1" t="s">
        <v>2</v>
      </c>
      <c r="E3" s="1">
        <v>-2.27529</v>
      </c>
      <c r="I3" s="1" t="s">
        <v>0</v>
      </c>
      <c r="J3" s="1">
        <v>-7.8779999999999996E-3</v>
      </c>
      <c r="K3" s="1">
        <v>4.176E-3</v>
      </c>
      <c r="L3" s="1">
        <v>-1.887</v>
      </c>
      <c r="M3" s="1">
        <v>5.919E-2</v>
      </c>
      <c r="N3" s="1"/>
      <c r="O3" s="1"/>
    </row>
    <row r="4" spans="1:15" x14ac:dyDescent="0.25">
      <c r="A4" t="s">
        <v>12</v>
      </c>
      <c r="B4">
        <v>2013</v>
      </c>
      <c r="C4" s="1">
        <f>1/(1+(1/(EXP($E$3+$E$4))))</f>
        <v>3.9209775713696E-2</v>
      </c>
      <c r="D4" s="1"/>
      <c r="E4" s="1">
        <v>-0.92354000000000003</v>
      </c>
    </row>
    <row r="5" spans="1:15" s="1" customFormat="1" x14ac:dyDescent="0.25"/>
    <row r="6" spans="1:15" x14ac:dyDescent="0.25">
      <c r="B6">
        <v>2007</v>
      </c>
      <c r="C6" s="1">
        <f>1/(1+(1/(EXP($J$2+($J$3*B6)))))</f>
        <v>2.1798340532899311E-2</v>
      </c>
      <c r="D6" s="1"/>
    </row>
    <row r="7" spans="1:15" x14ac:dyDescent="0.25">
      <c r="B7">
        <v>2008</v>
      </c>
      <c r="C7" s="1">
        <f>1/(1+(1/(EXP($J$2+($J$3*B7)))))</f>
        <v>2.1630987905439304E-2</v>
      </c>
    </row>
    <row r="8" spans="1:15" x14ac:dyDescent="0.25">
      <c r="B8" s="1">
        <v>2009</v>
      </c>
      <c r="C8" s="1">
        <f>1/(1+(1/(EXP($J$2+($J$3*B8)))))</f>
        <v>2.1464891903011481E-2</v>
      </c>
    </row>
    <row r="9" spans="1:15" x14ac:dyDescent="0.25">
      <c r="B9" s="1">
        <v>2010</v>
      </c>
      <c r="C9" s="1">
        <f>1/(1+(1/(EXP($J$2+($J$3*B9)))))</f>
        <v>2.130004352122666E-2</v>
      </c>
    </row>
    <row r="10" spans="1:15" x14ac:dyDescent="0.25">
      <c r="B10" s="1">
        <v>2011</v>
      </c>
      <c r="C10" s="1">
        <f>1/(1+(1/(EXP($J$2+($J$3*B10)))))</f>
        <v>2.1136433813609835E-2</v>
      </c>
    </row>
    <row r="11" spans="1:15" x14ac:dyDescent="0.25">
      <c r="B11" s="1">
        <v>2012</v>
      </c>
      <c r="C11" s="1">
        <f>1/(1+(1/(EXP($J$2+($J$3*B11)))))</f>
        <v>2.0974053891330419E-2</v>
      </c>
    </row>
    <row r="12" spans="1:15" x14ac:dyDescent="0.25">
      <c r="B12" s="1">
        <v>2013</v>
      </c>
      <c r="C12" s="1">
        <f>1/(1+(1/(EXP($J$2+($J$3*B12)))))</f>
        <v>2.0812894922932229E-2</v>
      </c>
    </row>
    <row r="13" spans="1:15" x14ac:dyDescent="0.25">
      <c r="B13" s="1">
        <v>2014</v>
      </c>
      <c r="C13" s="1">
        <f>1/(1+(1/(EXP($J$2+($J$3*B13)))))</f>
        <v>2.0652948134062692E-2</v>
      </c>
    </row>
    <row r="14" spans="1:15" x14ac:dyDescent="0.25">
      <c r="B14" s="1">
        <v>2015</v>
      </c>
      <c r="C14" s="1">
        <f>1/(1+(1/(EXP($J$2+($J$3*B14)))))</f>
        <v>2.0494204807202019E-2</v>
      </c>
    </row>
    <row r="15" spans="1:15" x14ac:dyDescent="0.25">
      <c r="B15" s="1">
        <v>2016</v>
      </c>
      <c r="C15" s="1">
        <f>1/(1+(1/(EXP($J$2+($J$3*B15)))))</f>
        <v>2.0336656281391856E-2</v>
      </c>
    </row>
    <row r="16" spans="1:15" x14ac:dyDescent="0.25">
      <c r="B16" s="1">
        <v>2017</v>
      </c>
      <c r="C16" s="1">
        <f>1/(1+(1/(EXP($J$2+($J$3*B16)))))</f>
        <v>2.0180293951963715E-2</v>
      </c>
    </row>
    <row r="17" spans="2:14" x14ac:dyDescent="0.25">
      <c r="B17" s="1">
        <v>2018</v>
      </c>
      <c r="C17" s="1">
        <f>1/(1+(1/(EXP($J$2+($J$3*B17)))))</f>
        <v>2.0025109270267055E-2</v>
      </c>
    </row>
    <row r="18" spans="2:14" x14ac:dyDescent="0.25">
      <c r="B18" s="1">
        <v>2019</v>
      </c>
      <c r="C18" s="1">
        <f>1/(1+(1/(EXP($J$2+($J$3*B18)))))</f>
        <v>1.987109374339717E-2</v>
      </c>
    </row>
    <row r="19" spans="2:14" x14ac:dyDescent="0.25">
      <c r="B19" s="1">
        <v>2020</v>
      </c>
      <c r="C19" s="1">
        <f>1/(1+(1/(EXP($J$2+($J$3*B19)))))</f>
        <v>1.9718238933922872E-2</v>
      </c>
    </row>
    <row r="20" spans="2:14" x14ac:dyDescent="0.25">
      <c r="B20" s="1">
        <v>2021</v>
      </c>
      <c r="C20" s="1">
        <f>1/(1+(1/(EXP($J$2+($J$3*B20)))))</f>
        <v>1.9566536459613964E-2</v>
      </c>
    </row>
    <row r="21" spans="2:14" x14ac:dyDescent="0.25">
      <c r="C21" s="1"/>
    </row>
    <row r="22" spans="2:14" x14ac:dyDescent="0.25">
      <c r="C22" s="1"/>
      <c r="H22" s="6" t="s">
        <v>10</v>
      </c>
      <c r="I22" s="6"/>
      <c r="J22" s="6"/>
      <c r="K22" s="6"/>
      <c r="L22" s="6"/>
      <c r="M22" s="6"/>
      <c r="N22" s="6"/>
    </row>
    <row r="23" spans="2:14" x14ac:dyDescent="0.25">
      <c r="C23" s="1"/>
      <c r="H23" s="6" t="s">
        <v>8</v>
      </c>
      <c r="I23" s="6"/>
      <c r="J23" s="6"/>
      <c r="K23" s="6"/>
      <c r="L23" s="6"/>
      <c r="M23" s="6"/>
      <c r="N23" s="6" t="s">
        <v>13</v>
      </c>
    </row>
    <row r="24" spans="2:14" x14ac:dyDescent="0.25">
      <c r="H24" s="6">
        <f>(C3-C4)/25</f>
        <v>2.1592175118191228E-3</v>
      </c>
      <c r="I24" s="6"/>
      <c r="J24" s="6"/>
      <c r="K24" s="6"/>
      <c r="L24" s="6"/>
      <c r="M24" s="6"/>
      <c r="N24" s="6">
        <f>(C6-C19)/14</f>
        <v>1.4857868564117419E-4</v>
      </c>
    </row>
    <row r="25" spans="2:14" x14ac:dyDescent="0.25">
      <c r="C25" t="s">
        <v>14</v>
      </c>
      <c r="D25" t="s">
        <v>15</v>
      </c>
    </row>
    <row r="26" spans="2:14" x14ac:dyDescent="0.25">
      <c r="B26" s="2">
        <v>1987</v>
      </c>
      <c r="C26">
        <v>9.3189999999999995E-2</v>
      </c>
      <c r="D26" s="1"/>
    </row>
    <row r="27" spans="2:14" s="1" customFormat="1" x14ac:dyDescent="0.25">
      <c r="B27" s="2">
        <v>1988</v>
      </c>
      <c r="C27" s="1">
        <f>C26-$H$24</f>
        <v>9.1030782488180875E-2</v>
      </c>
    </row>
    <row r="28" spans="2:14" x14ac:dyDescent="0.25">
      <c r="B28" s="5">
        <v>1989</v>
      </c>
      <c r="C28" s="1">
        <f t="shared" ref="C28:C59" si="0">C27-$H$24</f>
        <v>8.8871564976361755E-2</v>
      </c>
      <c r="D28" s="1"/>
    </row>
    <row r="29" spans="2:14" x14ac:dyDescent="0.25">
      <c r="B29" s="2">
        <v>1990</v>
      </c>
      <c r="C29" s="1">
        <f t="shared" si="0"/>
        <v>8.6712347464542636E-2</v>
      </c>
      <c r="D29" s="1"/>
    </row>
    <row r="30" spans="2:14" x14ac:dyDescent="0.25">
      <c r="B30" s="2">
        <v>1991</v>
      </c>
      <c r="C30" s="1">
        <f t="shared" si="0"/>
        <v>8.4553129952723516E-2</v>
      </c>
      <c r="D30" s="1"/>
    </row>
    <row r="31" spans="2:14" x14ac:dyDescent="0.25">
      <c r="B31" s="1">
        <v>1992</v>
      </c>
      <c r="C31" s="1">
        <f t="shared" si="0"/>
        <v>8.2393912440904396E-2</v>
      </c>
      <c r="D31" s="1"/>
    </row>
    <row r="32" spans="2:14" x14ac:dyDescent="0.25">
      <c r="B32" s="1">
        <v>1993</v>
      </c>
      <c r="C32" s="1">
        <f t="shared" si="0"/>
        <v>8.0234694929085276E-2</v>
      </c>
      <c r="D32" s="1"/>
    </row>
    <row r="33" spans="2:4" x14ac:dyDescent="0.25">
      <c r="B33" s="1">
        <v>1994</v>
      </c>
      <c r="C33" s="1">
        <f t="shared" si="0"/>
        <v>7.8075477417266156E-2</v>
      </c>
      <c r="D33" s="1"/>
    </row>
    <row r="34" spans="2:4" x14ac:dyDescent="0.25">
      <c r="B34" s="1">
        <v>1995</v>
      </c>
      <c r="C34" s="1">
        <f t="shared" si="0"/>
        <v>7.5916259905447037E-2</v>
      </c>
      <c r="D34" s="1"/>
    </row>
    <row r="35" spans="2:4" x14ac:dyDescent="0.25">
      <c r="B35" s="1">
        <v>1996</v>
      </c>
      <c r="C35" s="1">
        <f t="shared" si="0"/>
        <v>7.3757042393627917E-2</v>
      </c>
      <c r="D35" s="1"/>
    </row>
    <row r="36" spans="2:4" x14ac:dyDescent="0.25">
      <c r="B36" s="1">
        <v>1997</v>
      </c>
      <c r="C36" s="1">
        <f t="shared" si="0"/>
        <v>7.1597824881808797E-2</v>
      </c>
      <c r="D36" s="1"/>
    </row>
    <row r="37" spans="2:4" x14ac:dyDescent="0.25">
      <c r="B37" s="1">
        <v>1998</v>
      </c>
      <c r="C37" s="1">
        <f t="shared" si="0"/>
        <v>6.9438607369989677E-2</v>
      </c>
    </row>
    <row r="38" spans="2:4" x14ac:dyDescent="0.25">
      <c r="B38" s="1">
        <v>1999</v>
      </c>
      <c r="C38" s="1">
        <f t="shared" si="0"/>
        <v>6.7279389858170557E-2</v>
      </c>
    </row>
    <row r="39" spans="2:4" x14ac:dyDescent="0.25">
      <c r="B39" s="1">
        <v>2000</v>
      </c>
      <c r="C39" s="1">
        <f t="shared" si="0"/>
        <v>6.5120172346351438E-2</v>
      </c>
    </row>
    <row r="40" spans="2:4" x14ac:dyDescent="0.25">
      <c r="B40" s="1">
        <v>2001</v>
      </c>
      <c r="C40" s="1">
        <f t="shared" si="0"/>
        <v>6.2960954834532318E-2</v>
      </c>
    </row>
    <row r="41" spans="2:4" x14ac:dyDescent="0.25">
      <c r="B41" s="1">
        <v>2002</v>
      </c>
      <c r="C41" s="1">
        <f t="shared" si="0"/>
        <v>6.0801737322713198E-2</v>
      </c>
    </row>
    <row r="42" spans="2:4" x14ac:dyDescent="0.25">
      <c r="B42" s="1">
        <v>2003</v>
      </c>
      <c r="C42" s="1">
        <f t="shared" si="0"/>
        <v>5.8642519810894078E-2</v>
      </c>
    </row>
    <row r="43" spans="2:4" x14ac:dyDescent="0.25">
      <c r="B43" s="1">
        <v>2004</v>
      </c>
      <c r="C43" s="1">
        <f t="shared" si="0"/>
        <v>5.6483302299074958E-2</v>
      </c>
    </row>
    <row r="44" spans="2:4" x14ac:dyDescent="0.25">
      <c r="B44" s="1">
        <v>2005</v>
      </c>
      <c r="C44" s="1">
        <f t="shared" si="0"/>
        <v>5.4324084787255839E-2</v>
      </c>
    </row>
    <row r="45" spans="2:4" x14ac:dyDescent="0.25">
      <c r="B45" s="1">
        <v>2006</v>
      </c>
      <c r="C45" s="1">
        <f t="shared" si="0"/>
        <v>5.2164867275436719E-2</v>
      </c>
    </row>
    <row r="46" spans="2:4" x14ac:dyDescent="0.25">
      <c r="B46" s="3">
        <v>2007</v>
      </c>
      <c r="C46" s="1">
        <f t="shared" si="0"/>
        <v>5.0005649763617599E-2</v>
      </c>
      <c r="D46">
        <f>C6</f>
        <v>2.1798340532899311E-2</v>
      </c>
    </row>
    <row r="47" spans="2:4" x14ac:dyDescent="0.25">
      <c r="B47" s="3">
        <v>2008</v>
      </c>
      <c r="C47" s="1">
        <f t="shared" si="0"/>
        <v>4.7846432251798479E-2</v>
      </c>
      <c r="D47">
        <f>D46-$N$24</f>
        <v>2.1649761847258135E-2</v>
      </c>
    </row>
    <row r="48" spans="2:4" x14ac:dyDescent="0.25">
      <c r="B48" s="3">
        <v>2009</v>
      </c>
      <c r="C48" s="1">
        <f t="shared" si="0"/>
        <v>4.5687214739979359E-2</v>
      </c>
      <c r="D48" s="1">
        <f t="shared" ref="D48:D59" si="1">D47-$N$24</f>
        <v>2.1501183161616959E-2</v>
      </c>
    </row>
    <row r="49" spans="2:4" x14ac:dyDescent="0.25">
      <c r="B49" s="3">
        <v>2010</v>
      </c>
      <c r="C49" s="1">
        <f t="shared" si="0"/>
        <v>4.352799722816024E-2</v>
      </c>
      <c r="D49" s="1">
        <f t="shared" si="1"/>
        <v>2.1352604475975784E-2</v>
      </c>
    </row>
    <row r="50" spans="2:4" x14ac:dyDescent="0.25">
      <c r="B50" s="3">
        <v>2011</v>
      </c>
      <c r="C50" s="1">
        <f t="shared" si="0"/>
        <v>4.136877971634112E-2</v>
      </c>
      <c r="D50" s="1">
        <f t="shared" si="1"/>
        <v>2.1204025790334608E-2</v>
      </c>
    </row>
    <row r="51" spans="2:4" x14ac:dyDescent="0.25">
      <c r="B51" s="3">
        <v>2012</v>
      </c>
      <c r="C51" s="1">
        <f t="shared" si="0"/>
        <v>3.9209562204522E-2</v>
      </c>
      <c r="D51" s="1">
        <f t="shared" si="1"/>
        <v>2.1055447104693432E-2</v>
      </c>
    </row>
    <row r="52" spans="2:4" x14ac:dyDescent="0.25">
      <c r="B52" s="4">
        <v>2013</v>
      </c>
      <c r="C52" s="1">
        <f t="shared" si="0"/>
        <v>3.705034469270288E-2</v>
      </c>
      <c r="D52" s="1">
        <f t="shared" si="1"/>
        <v>2.0906868419052257E-2</v>
      </c>
    </row>
    <row r="53" spans="2:4" x14ac:dyDescent="0.25">
      <c r="B53" s="3">
        <v>2014</v>
      </c>
      <c r="C53" s="1">
        <f t="shared" si="0"/>
        <v>3.489112718088376E-2</v>
      </c>
      <c r="D53" s="1">
        <f t="shared" si="1"/>
        <v>2.0758289733411081E-2</v>
      </c>
    </row>
    <row r="54" spans="2:4" x14ac:dyDescent="0.25">
      <c r="B54" s="3">
        <v>2015</v>
      </c>
      <c r="C54" s="1">
        <f t="shared" si="0"/>
        <v>3.2731909669064641E-2</v>
      </c>
      <c r="D54" s="1">
        <f t="shared" si="1"/>
        <v>2.0609711047769905E-2</v>
      </c>
    </row>
    <row r="55" spans="2:4" x14ac:dyDescent="0.25">
      <c r="B55" s="3">
        <v>2016</v>
      </c>
      <c r="C55" s="1">
        <f t="shared" si="0"/>
        <v>3.0572692157245517E-2</v>
      </c>
      <c r="D55" s="1">
        <f t="shared" si="1"/>
        <v>2.046113236212873E-2</v>
      </c>
    </row>
    <row r="56" spans="2:4" x14ac:dyDescent="0.25">
      <c r="B56" s="3">
        <v>2017</v>
      </c>
      <c r="C56" s="1">
        <f t="shared" si="0"/>
        <v>2.8413474645426394E-2</v>
      </c>
      <c r="D56" s="1">
        <f t="shared" si="1"/>
        <v>2.0312553676487554E-2</v>
      </c>
    </row>
    <row r="57" spans="2:4" x14ac:dyDescent="0.25">
      <c r="B57" s="3">
        <v>2018</v>
      </c>
      <c r="C57" s="1">
        <f t="shared" si="0"/>
        <v>2.6254257133607271E-2</v>
      </c>
      <c r="D57" s="1">
        <f t="shared" si="1"/>
        <v>2.0163974990846378E-2</v>
      </c>
    </row>
    <row r="58" spans="2:4" x14ac:dyDescent="0.25">
      <c r="B58" s="3">
        <v>2019</v>
      </c>
      <c r="C58" s="1">
        <f t="shared" si="0"/>
        <v>2.4095039621788147E-2</v>
      </c>
      <c r="D58" s="1">
        <f t="shared" si="1"/>
        <v>2.0015396305205203E-2</v>
      </c>
    </row>
    <row r="59" spans="2:4" x14ac:dyDescent="0.25">
      <c r="B59" s="3">
        <v>2020</v>
      </c>
      <c r="C59" s="1">
        <f t="shared" si="0"/>
        <v>2.1935822109969024E-2</v>
      </c>
      <c r="D59" s="1">
        <f t="shared" si="1"/>
        <v>1.9866817619564027E-2</v>
      </c>
    </row>
    <row r="60" spans="2:4" x14ac:dyDescent="0.25">
      <c r="B60" s="1"/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A138F1-DBE4-47A2-9B5F-C97160F3B983}">
  <dimension ref="A1:G3"/>
  <sheetViews>
    <sheetView workbookViewId="0">
      <selection sqref="A1:C3"/>
    </sheetView>
  </sheetViews>
  <sheetFormatPr defaultRowHeight="15" x14ac:dyDescent="0.25"/>
  <sheetData>
    <row r="1" spans="1:7" x14ac:dyDescent="0.25">
      <c r="A1" s="1" t="s">
        <v>1</v>
      </c>
      <c r="B1" s="1"/>
      <c r="C1" s="1"/>
      <c r="D1" s="1"/>
      <c r="E1" s="1"/>
      <c r="F1" s="1"/>
      <c r="G1" s="1"/>
    </row>
    <row r="2" spans="1:7" x14ac:dyDescent="0.25">
      <c r="A2" s="1">
        <f>1/(1+(1/(EXP($C$2))))</f>
        <v>0.1535987311863421</v>
      </c>
      <c r="B2" s="1" t="s">
        <v>2</v>
      </c>
      <c r="C2" s="1">
        <v>-1.70665</v>
      </c>
      <c r="D2" s="1"/>
      <c r="E2" s="1"/>
      <c r="F2" s="1"/>
      <c r="G2" s="1"/>
    </row>
    <row r="3" spans="1:7" x14ac:dyDescent="0.25">
      <c r="A3" s="1">
        <f>1/(1+(1/(EXP($C$2+$C$3))))</f>
        <v>6.3033570760247737E-2</v>
      </c>
      <c r="B3" s="1"/>
      <c r="C3" s="1">
        <v>-0.99233000000000005</v>
      </c>
      <c r="D3" s="1"/>
      <c r="E3" s="1"/>
      <c r="F3" s="1">
        <f>25/56</f>
        <v>0.44642857142857145</v>
      </c>
      <c r="G3" s="1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Arjun Amar</dc:creator>
  <cp:lastModifiedBy>Arjun Amar</cp:lastModifiedBy>
  <dcterms:created xsi:type="dcterms:W3CDTF">2021-08-24T07:04:03Z</dcterms:created>
  <dcterms:modified xsi:type="dcterms:W3CDTF">2021-08-24T13:24:52Z</dcterms:modified>
</cp:coreProperties>
</file>