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C667BCB-31BF-4F08-A6EA-7CB6CB369149}" xr6:coauthVersionLast="47" xr6:coauthVersionMax="47" xr10:uidLastSave="{00000000-0000-0000-0000-000000000000}"/>
  <bookViews>
    <workbookView xWindow="28680" yWindow="-5145" windowWidth="16440" windowHeight="28320" xr2:uid="{79EED125-59CF-4D37-9451-40DC6485D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E33" i="1"/>
  <c r="F49" i="1"/>
  <c r="E53" i="1"/>
  <c r="E52" i="1"/>
  <c r="C52" i="1"/>
  <c r="C53" i="1" s="1"/>
  <c r="C47" i="1"/>
  <c r="G47" i="1" s="1"/>
  <c r="C46" i="1"/>
  <c r="G46" i="1" s="1"/>
  <c r="D62" i="1"/>
  <c r="D63" i="1"/>
  <c r="H23" i="1"/>
  <c r="F88" i="1"/>
  <c r="F80" i="1"/>
  <c r="F81" i="1" s="1"/>
  <c r="F82" i="1" s="1"/>
  <c r="F83" i="1" s="1"/>
  <c r="G72" i="1"/>
  <c r="G73" i="1"/>
  <c r="G74" i="1"/>
  <c r="E93" i="1"/>
  <c r="D76" i="1"/>
  <c r="D77" i="1" s="1"/>
  <c r="D78" i="1" s="1"/>
  <c r="G40" i="1"/>
  <c r="G41" i="1"/>
  <c r="C27" i="1" a="1"/>
  <c r="C27" i="1" s="1"/>
  <c r="H15" i="1"/>
  <c r="I15" i="1"/>
  <c r="J15" i="1" s="1"/>
  <c r="J20" i="1"/>
  <c r="I16" i="1"/>
  <c r="J16" i="1" s="1"/>
  <c r="H16" i="1"/>
  <c r="B21" i="1"/>
  <c r="I19" i="1"/>
  <c r="J19" i="1" s="1"/>
  <c r="I21" i="1"/>
  <c r="J21" i="1" s="1"/>
  <c r="H30" i="1"/>
  <c r="H21" i="1"/>
  <c r="B3" i="1"/>
  <c r="H5" i="1"/>
  <c r="B5" i="1" s="1"/>
  <c r="E17" i="1"/>
  <c r="H17" i="1" s="1"/>
  <c r="D18" i="1"/>
  <c r="D20" i="1" s="1"/>
  <c r="I20" i="1" s="1"/>
  <c r="H18" i="1"/>
  <c r="H20" i="1"/>
  <c r="H19" i="1"/>
  <c r="G53" i="1" l="1"/>
  <c r="F53" i="1"/>
  <c r="H53" i="1" s="1"/>
  <c r="I53" i="1" s="1"/>
  <c r="F52" i="1"/>
  <c r="G52" i="1"/>
  <c r="F89" i="1"/>
  <c r="J5" i="1"/>
  <c r="I17" i="1"/>
  <c r="J17" i="1" s="1"/>
  <c r="H7" i="1"/>
  <c r="H29" i="1"/>
  <c r="H31" i="1" s="1"/>
  <c r="I18" i="1"/>
  <c r="J18" i="1" s="1"/>
  <c r="D4" i="1"/>
  <c r="B15" i="1" s="1"/>
  <c r="H4" i="1"/>
  <c r="H52" i="1" l="1"/>
  <c r="I52" i="1" s="1"/>
  <c r="E44" i="1"/>
  <c r="F50" i="1"/>
  <c r="E41" i="1"/>
  <c r="F41" i="1" s="1"/>
  <c r="H41" i="1" s="1"/>
  <c r="E40" i="1"/>
  <c r="F40" i="1" s="1"/>
  <c r="H40" i="1" s="1"/>
  <c r="E72" i="1"/>
  <c r="F72" i="1" s="1"/>
  <c r="H72" i="1" s="1"/>
  <c r="I72" i="1" s="1"/>
  <c r="E73" i="1"/>
  <c r="F73" i="1" s="1"/>
  <c r="H73" i="1" s="1"/>
  <c r="I73" i="1" s="1"/>
  <c r="E74" i="1"/>
  <c r="F74" i="1" s="1"/>
  <c r="H74" i="1" s="1"/>
  <c r="I74" i="1" s="1"/>
  <c r="E43" i="1"/>
  <c r="E47" i="1"/>
  <c r="F47" i="1" s="1"/>
  <c r="H47" i="1" s="1"/>
  <c r="I47" i="1" s="1"/>
  <c r="E50" i="1"/>
  <c r="E49" i="1"/>
  <c r="E46" i="1"/>
  <c r="F46" i="1" s="1"/>
  <c r="H46" i="1" s="1"/>
  <c r="I46" i="1" s="1"/>
  <c r="C49" i="1"/>
  <c r="A20" i="1"/>
  <c r="B16" i="1"/>
  <c r="B7" i="1"/>
  <c r="H8" i="1"/>
  <c r="B19" i="1" s="1"/>
  <c r="I30" i="1"/>
  <c r="C50" i="1" l="1"/>
  <c r="G49" i="1"/>
  <c r="I40" i="1"/>
  <c r="B43" i="1"/>
  <c r="I41" i="1"/>
  <c r="B44" i="1"/>
  <c r="E8" i="1"/>
  <c r="D8" i="1"/>
  <c r="B17" i="1" s="1"/>
  <c r="H49" i="1" l="1"/>
  <c r="I49" i="1" s="1"/>
  <c r="G50" i="1"/>
  <c r="C43" i="1"/>
  <c r="G43" i="1" s="1"/>
  <c r="H50" i="1" l="1"/>
  <c r="I50" i="1" s="1"/>
  <c r="F43" i="1"/>
  <c r="H43" i="1" s="1"/>
  <c r="I43" i="1" s="1"/>
  <c r="C44" i="1"/>
  <c r="F44" i="1" l="1"/>
  <c r="G44" i="1"/>
  <c r="H44" i="1" l="1"/>
  <c r="I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<sst xmlns="http://schemas.openxmlformats.org/spreadsheetml/2006/main" count="32" uniqueCount="27">
  <si>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user3</t>
    <phoneticPr fontId="2" type="noConversion"/>
  </si>
  <si>
    <t>user4</t>
    <phoneticPr fontId="2" type="noConversion"/>
  </si>
  <si>
    <t>user1</t>
    <phoneticPr fontId="2" type="noConversion"/>
  </si>
  <si>
    <t>profit</t>
    <phoneticPr fontId="2" type="noConversion"/>
  </si>
  <si>
    <t>profit-rate</t>
    <phoneticPr fontId="2" type="noConversion"/>
  </si>
  <si>
    <t>deposit</t>
    <phoneticPr fontId="2" type="noConversion"/>
  </si>
  <si>
    <t>n_block</t>
    <phoneticPr fontId="2" type="noConversion"/>
  </si>
  <si>
    <t>user2</t>
    <phoneticPr fontId="2" type="noConversion"/>
  </si>
  <si>
    <t>borrow all</t>
    <phoneticPr fontId="2" type="noConversion"/>
  </si>
  <si>
    <t>100000만 블록당 0.0000367</t>
    <phoneticPr fontId="2" type="noConversion"/>
  </si>
  <si>
    <t>total_deposit</t>
    <phoneticPr fontId="2" type="noConversion"/>
  </si>
  <si>
    <t>시간</t>
    <phoneticPr fontId="2" type="noConversion"/>
  </si>
  <si>
    <t>stake-ratio</t>
    <phoneticPr fontId="2" type="noConversion"/>
  </si>
  <si>
    <t>분</t>
    <phoneticPr fontId="2" type="noConversion"/>
  </si>
  <si>
    <t>초</t>
    <phoneticPr fontId="2" type="noConversion"/>
  </si>
  <si>
    <t>outcome</t>
    <phoneticPr fontId="2" type="noConversion"/>
  </si>
  <si>
    <t>total_outcome</t>
    <phoneticPr fontId="2" type="noConversion"/>
  </si>
  <si>
    <t>일</t>
    <phoneticPr fontId="2" type="noConversion"/>
  </si>
  <si>
    <t>일*시간</t>
    <phoneticPr fontId="2" type="noConversion"/>
  </si>
  <si>
    <t>일*분</t>
    <phoneticPr fontId="2" type="noConversion"/>
  </si>
  <si>
    <t>일*초</t>
    <phoneticPr fontId="2" type="noConversion"/>
  </si>
  <si>
    <t>일*블록</t>
    <phoneticPr fontId="2" type="noConversion"/>
  </si>
  <si>
    <t>연 이자율</t>
    <phoneticPr fontId="2" type="noConversion"/>
  </si>
  <si>
    <t>일 이자율</t>
    <phoneticPr fontId="2" type="noConversion"/>
  </si>
  <si>
    <t>=C40*(1 +E40*(D40/7200))</t>
    <phoneticPr fontId="2" type="noConversion"/>
  </si>
  <si>
    <t>블록 이자율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</si>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</sst>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80" formatCode="0.0%"/>
    <numFmt numFmtId="184" formatCode="0.000000%"/>
    <numFmt numFmtId="186" formatCode="0.0000000000000%"/>
    <numFmt numFmtId="189" formatCode="0_);[Red]\(0\)"/>
    <numFmt numFmtId="190" formatCode="0.000000"/>
    <numFmt numFmtId="191" formatCode="0.0"/>
    <numFmt numFmtId="197" formatCode="0.E+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2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4" fontId="0" fillId="0" borderId="0" xfId="2" applyNumberFormat="1" applyFont="1">
      <alignment vertical="center"/>
    </xf>
    <xf numFmtId="9" fontId="0" fillId="0" borderId="0" xfId="0" applyNumberFormat="1">
      <alignment vertical="center"/>
    </xf>
    <xf numFmtId="9" fontId="0" fillId="0" borderId="0" xfId="2" applyFont="1" applyAlignment="1">
      <alignment horizontal="center" vertical="center"/>
    </xf>
    <xf numFmtId="186" fontId="0" fillId="0" borderId="0" xfId="0" applyNumberFormat="1">
      <alignment vertical="center"/>
    </xf>
    <xf numFmtId="189" fontId="0" fillId="0" borderId="0" xfId="2" applyNumberFormat="1" applyFont="1">
      <alignment vertical="center"/>
    </xf>
    <xf numFmtId="190" fontId="0" fillId="0" borderId="0" xfId="1" applyNumberFormat="1" applyFont="1">
      <alignment vertical="center"/>
    </xf>
    <xf numFmtId="9" fontId="3" fillId="0" borderId="0" xfId="0" applyNumberFormat="1" applyFont="1">
      <alignment vertical="center"/>
    </xf>
    <xf numFmtId="0" fontId="3" fillId="0" borderId="0" xfId="0" applyFont="1">
      <alignment vertical="center"/>
    </xf>
    <xf numFmtId="184" fontId="3" fillId="0" borderId="0" xfId="2" applyNumberFormat="1" applyFont="1">
      <alignment vertical="center"/>
    </xf>
    <xf numFmtId="190" fontId="3" fillId="0" borderId="0" xfId="1" applyNumberFormat="1" applyFont="1">
      <alignment vertical="center"/>
    </xf>
    <xf numFmtId="9" fontId="3" fillId="0" borderId="0" xfId="2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84" fontId="4" fillId="0" borderId="0" xfId="2" applyNumberFormat="1" applyFont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80" fontId="6" fillId="0" borderId="0" xfId="2" applyNumberFormat="1" applyFont="1" applyAlignment="1">
      <alignment horizontal="right" vertical="center"/>
    </xf>
    <xf numFmtId="191" fontId="6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  <xf numFmtId="191" fontId="0" fillId="0" borderId="0" xfId="0" applyNumberFormat="1">
      <alignment vertical="center"/>
    </xf>
    <xf numFmtId="191" fontId="0" fillId="0" borderId="0" xfId="0" quotePrefix="1" applyNumberFormat="1">
      <alignment vertical="center"/>
    </xf>
    <xf numFmtId="197" fontId="0" fillId="0" borderId="0" xfId="2" applyNumberFormat="1" applyFont="1">
      <alignment vertical="center"/>
    </xf>
    <xf numFmtId="0" fontId="0" fillId="0" borderId="0" xfId="2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E588-ABBA-4144-95DD-E351BA4F194D}">
  <dimension ref="A1:K122"/>
  <sheetViews>
    <sheetView tabSelected="1" workbookViewId="0">
      <selection activeCell="F7" sqref="F7"/>
    </sheetView>
  </sheetViews>
  <sheetFormatPr defaultRowHeight="17.399999999999999" x14ac:dyDescent="0.4"/>
  <cols>
    <col min="1" max="1" width="8.796875" customWidth="1"/>
    <col min="2" max="2" width="12.59765625" bestFit="1" customWidth="1"/>
    <col min="3" max="3" width="14.5" customWidth="1"/>
    <col min="4" max="4" width="11.5" customWidth="1"/>
    <col min="5" max="7" width="14.5" customWidth="1"/>
    <col min="8" max="9" width="13.19921875" customWidth="1"/>
    <col min="10" max="10" width="16.5" customWidth="1"/>
    <col min="11" max="11" width="12.796875" customWidth="1"/>
  </cols>
  <sheetData>
    <row r="1" spans="2:11" x14ac:dyDescent="0.4">
      <c r="C1" s="1"/>
      <c r="D1" s="1" t="s">
        <v>0</v>
      </c>
      <c r="E1" s="1" t="s">
        <v>1</v>
      </c>
      <c r="F1" s="1"/>
      <c r="G1" s="1"/>
      <c r="H1" s="1" t="s">
        <v>2</v>
      </c>
      <c r="I1" s="1" t="s">
        <v>7</v>
      </c>
    </row>
    <row r="2" spans="2:11" x14ac:dyDescent="0.4">
      <c r="C2" s="1">
        <v>0</v>
      </c>
      <c r="D2" s="1"/>
      <c r="E2" s="1"/>
      <c r="F2" s="1"/>
      <c r="G2" s="1"/>
      <c r="H2" s="1"/>
      <c r="I2" s="1"/>
    </row>
    <row r="3" spans="2:11" x14ac:dyDescent="0.4">
      <c r="B3">
        <f>SUM(D3:H3)</f>
        <v>130000000</v>
      </c>
      <c r="C3" s="1"/>
      <c r="D3" s="1">
        <v>30000000</v>
      </c>
      <c r="E3" s="1"/>
      <c r="F3" s="1"/>
      <c r="G3" s="1"/>
      <c r="H3" s="1">
        <v>100000000</v>
      </c>
      <c r="I3" s="1">
        <v>1</v>
      </c>
    </row>
    <row r="4" spans="2:11" x14ac:dyDescent="0.4">
      <c r="C4" s="1">
        <v>7200000</v>
      </c>
      <c r="D4" s="4">
        <f>D3/$B$3</f>
        <v>0.23076923076923078</v>
      </c>
      <c r="H4" s="4">
        <f>H3/$B$3</f>
        <v>0.76923076923076927</v>
      </c>
      <c r="I4" s="1" t="s">
        <v>8</v>
      </c>
    </row>
    <row r="5" spans="2:11" x14ac:dyDescent="0.4">
      <c r="B5">
        <f>SUM(D5:H5)</f>
        <v>130003432</v>
      </c>
      <c r="C5" s="1"/>
      <c r="D5" s="1">
        <v>30000792</v>
      </c>
      <c r="H5" s="1">
        <f>H3+(792 * 10/3)</f>
        <v>100002640</v>
      </c>
      <c r="I5" s="1"/>
      <c r="J5">
        <f>B5-B3</f>
        <v>3432</v>
      </c>
    </row>
    <row r="6" spans="2:11" x14ac:dyDescent="0.4">
      <c r="H6" s="1"/>
      <c r="I6" s="1"/>
    </row>
    <row r="7" spans="2:11" x14ac:dyDescent="0.4">
      <c r="B7">
        <f>SUM(D7:H7)</f>
        <v>140006072</v>
      </c>
      <c r="D7" s="1">
        <v>30000792</v>
      </c>
      <c r="E7" s="1">
        <v>10000000</v>
      </c>
      <c r="F7" s="1"/>
      <c r="G7" s="1"/>
      <c r="H7" s="1">
        <f>H5+(792 * 10/3)</f>
        <v>100005280</v>
      </c>
      <c r="I7" s="1"/>
    </row>
    <row r="8" spans="2:11" x14ac:dyDescent="0.4">
      <c r="C8" s="1">
        <v>3600000</v>
      </c>
      <c r="D8" s="4">
        <f>D7/$B$7</f>
        <v>0.21428207770874394</v>
      </c>
      <c r="E8" s="4">
        <f t="shared" ref="E8:H8" si="0">E7/$B$7</f>
        <v>7.1425473603744849E-2</v>
      </c>
      <c r="F8" s="4"/>
      <c r="G8" s="4"/>
      <c r="H8" s="4">
        <f t="shared" si="0"/>
        <v>0.71429244868751118</v>
      </c>
      <c r="I8" s="1"/>
    </row>
    <row r="9" spans="2:11" x14ac:dyDescent="0.4">
      <c r="C9" s="1"/>
      <c r="D9" s="1">
        <v>30001605</v>
      </c>
      <c r="E9" s="1"/>
      <c r="F9" s="1"/>
      <c r="G9" s="1"/>
      <c r="H9" s="1"/>
      <c r="I9" s="1"/>
    </row>
    <row r="10" spans="2:11" x14ac:dyDescent="0.4">
      <c r="H10">
        <f xml:space="preserve"> 264 / 10000000</f>
        <v>2.6400000000000001E-5</v>
      </c>
    </row>
    <row r="12" spans="2:11" x14ac:dyDescent="0.4">
      <c r="D12" t="s">
        <v>9</v>
      </c>
    </row>
    <row r="14" spans="2:11" x14ac:dyDescent="0.4">
      <c r="C14" t="s">
        <v>5</v>
      </c>
      <c r="D14" t="s">
        <v>6</v>
      </c>
      <c r="E14" t="s">
        <v>3</v>
      </c>
      <c r="H14" t="s">
        <v>4</v>
      </c>
      <c r="J14" s="13"/>
    </row>
    <row r="15" spans="2:11" x14ac:dyDescent="0.4">
      <c r="B15" s="3">
        <f>$D$4</f>
        <v>0.23076923076923078</v>
      </c>
      <c r="C15">
        <v>30000000</v>
      </c>
      <c r="D15">
        <v>7200000</v>
      </c>
      <c r="E15">
        <v>792</v>
      </c>
      <c r="H15" s="16">
        <f>$E15/$C15</f>
        <v>2.6400000000000001E-5</v>
      </c>
      <c r="I15" s="7">
        <f>E15/D15</f>
        <v>1.1E-4</v>
      </c>
      <c r="J15" s="13">
        <f>I15/C15</f>
        <v>3.6666666666666669E-12</v>
      </c>
      <c r="K15" s="3"/>
    </row>
    <row r="16" spans="2:11" x14ac:dyDescent="0.4">
      <c r="B16" s="8">
        <f>H4</f>
        <v>0.76923076923076927</v>
      </c>
      <c r="C16" s="9">
        <v>100000000</v>
      </c>
      <c r="D16" s="9">
        <v>7200000</v>
      </c>
      <c r="E16" s="9">
        <v>2640</v>
      </c>
      <c r="F16" s="9"/>
      <c r="G16" s="9"/>
      <c r="H16" s="10">
        <f>$E16/$C16</f>
        <v>2.6400000000000001E-5</v>
      </c>
      <c r="I16" s="11">
        <f>E16/D16</f>
        <v>3.6666666666666667E-4</v>
      </c>
      <c r="J16" s="14">
        <f>I16/C16</f>
        <v>3.6666666666666669E-12</v>
      </c>
      <c r="K16" s="3"/>
    </row>
    <row r="17" spans="1:11" x14ac:dyDescent="0.4">
      <c r="B17" s="3">
        <f>D8</f>
        <v>0.21428207770874394</v>
      </c>
      <c r="C17">
        <v>30000792</v>
      </c>
      <c r="D17">
        <v>3600000</v>
      </c>
      <c r="E17">
        <f>E18-E15</f>
        <v>813</v>
      </c>
      <c r="H17" s="16">
        <f>$E17/$C17</f>
        <v>2.7099284578887117E-5</v>
      </c>
      <c r="I17" s="7">
        <f t="shared" ref="I17:I21" si="1">E17/D17</f>
        <v>2.2583333333333334E-4</v>
      </c>
      <c r="J17" s="13">
        <f t="shared" ref="J17:J21" si="2">I17/C17</f>
        <v>7.5275790496908659E-12</v>
      </c>
      <c r="K17" s="3"/>
    </row>
    <row r="18" spans="1:11" x14ac:dyDescent="0.4">
      <c r="C18">
        <v>30000000</v>
      </c>
      <c r="D18">
        <f>D15+D17</f>
        <v>10800000</v>
      </c>
      <c r="E18">
        <v>1605</v>
      </c>
      <c r="H18" s="2">
        <f>$E18/$C18</f>
        <v>5.3499999999999999E-5</v>
      </c>
      <c r="I18" s="7">
        <f t="shared" si="1"/>
        <v>1.4861111111111111E-4</v>
      </c>
      <c r="J18" s="13">
        <f t="shared" si="2"/>
        <v>4.9537037037037039E-12</v>
      </c>
      <c r="K18" s="3"/>
    </row>
    <row r="19" spans="1:11" x14ac:dyDescent="0.4">
      <c r="B19" s="3">
        <f>H8</f>
        <v>0.71429244868751118</v>
      </c>
      <c r="C19">
        <v>10000000</v>
      </c>
      <c r="D19">
        <v>3600000</v>
      </c>
      <c r="E19">
        <v>251</v>
      </c>
      <c r="H19" s="2">
        <f>$E19/$C19</f>
        <v>2.51E-5</v>
      </c>
      <c r="I19" s="7">
        <f t="shared" si="1"/>
        <v>6.9722222222222226E-5</v>
      </c>
      <c r="J19" s="13">
        <f t="shared" si="2"/>
        <v>6.9722222222222229E-12</v>
      </c>
      <c r="K19" s="3"/>
    </row>
    <row r="20" spans="1:11" x14ac:dyDescent="0.4">
      <c r="A20" s="3">
        <f>H4</f>
        <v>0.76923076923076927</v>
      </c>
      <c r="B20" s="3">
        <v>0.71</v>
      </c>
      <c r="C20">
        <v>100000000</v>
      </c>
      <c r="D20">
        <f>D18</f>
        <v>10800000</v>
      </c>
      <c r="E20">
        <v>5158</v>
      </c>
      <c r="H20" s="2">
        <f>$E20/$C20</f>
        <v>5.1579999999999997E-5</v>
      </c>
      <c r="I20" s="7">
        <f t="shared" si="1"/>
        <v>4.7759259259259261E-4</v>
      </c>
      <c r="J20" s="13">
        <f t="shared" si="2"/>
        <v>4.775925925925926E-12</v>
      </c>
      <c r="K20" s="3"/>
    </row>
    <row r="21" spans="1:11" x14ac:dyDescent="0.4">
      <c r="B21" s="12">
        <f>1</f>
        <v>1</v>
      </c>
      <c r="C21" s="9">
        <v>130000000</v>
      </c>
      <c r="D21" s="9">
        <v>7200000</v>
      </c>
      <c r="E21" s="9">
        <v>3432</v>
      </c>
      <c r="F21" s="9"/>
      <c r="G21" s="9"/>
      <c r="H21" s="10">
        <f>$E21/$C21</f>
        <v>2.6400000000000001E-5</v>
      </c>
      <c r="I21" s="11">
        <f t="shared" si="1"/>
        <v>4.7666666666666669E-4</v>
      </c>
      <c r="J21" s="14">
        <f t="shared" si="2"/>
        <v>3.6666666666666669E-12</v>
      </c>
    </row>
    <row r="22" spans="1:11" x14ac:dyDescent="0.4">
      <c r="H22" s="10"/>
      <c r="I22" s="11"/>
      <c r="J22" s="14"/>
    </row>
    <row r="23" spans="1:11" x14ac:dyDescent="0.4">
      <c r="E23" t="s">
        <v>26</v>
      </c>
      <c r="H23" s="24">
        <f>($J$18-$J$15)/$D$19</f>
        <v>3.575102880658436E-19</v>
      </c>
      <c r="I23" s="2"/>
    </row>
    <row r="24" spans="1:11" x14ac:dyDescent="0.4">
      <c r="H24" s="25"/>
      <c r="I24" s="2"/>
    </row>
    <row r="26" spans="1:11" x14ac:dyDescent="0.4">
      <c r="C26" t="s">
        <v>11</v>
      </c>
    </row>
    <row r="27" spans="1:11" x14ac:dyDescent="0.4">
      <c r="C27" cm="1">
        <f t="array" ref="C27:C33">D15:D21*12/3600/3600</f>
        <v>6.666666666666667</v>
      </c>
    </row>
    <row r="28" spans="1:11" x14ac:dyDescent="0.4">
      <c r="C28">
        <v>6.666666666666667</v>
      </c>
    </row>
    <row r="29" spans="1:11" x14ac:dyDescent="0.4">
      <c r="C29">
        <v>3.3333333333333335</v>
      </c>
      <c r="D29">
        <v>3600000</v>
      </c>
      <c r="H29" s="2">
        <f>$E17/$C17</f>
        <v>2.7099284578887117E-5</v>
      </c>
    </row>
    <row r="30" spans="1:11" x14ac:dyDescent="0.4">
      <c r="C30">
        <v>10</v>
      </c>
      <c r="D30">
        <v>7200000</v>
      </c>
      <c r="H30" s="2">
        <f>$E18/$C18</f>
        <v>5.3499999999999999E-5</v>
      </c>
      <c r="I30" s="5">
        <f>H30/H29</f>
        <v>1.9742218597785979</v>
      </c>
    </row>
    <row r="31" spans="1:11" x14ac:dyDescent="0.4">
      <c r="C31">
        <v>3.3333333333333335</v>
      </c>
      <c r="H31" s="2">
        <f>H29*I31</f>
        <v>5.4198569157774233E-5</v>
      </c>
      <c r="I31" s="6">
        <v>2</v>
      </c>
    </row>
    <row r="32" spans="1:11" x14ac:dyDescent="0.4">
      <c r="C32">
        <v>10</v>
      </c>
    </row>
    <row r="33" spans="2:10" x14ac:dyDescent="0.4">
      <c r="C33">
        <v>6.666666666666667</v>
      </c>
      <c r="E33">
        <f>0.7499 * (4000-1333)</f>
        <v>1999.9833000000001</v>
      </c>
    </row>
    <row r="38" spans="2:10" x14ac:dyDescent="0.4">
      <c r="B38" s="15" t="s">
        <v>5</v>
      </c>
      <c r="C38" s="15" t="s">
        <v>10</v>
      </c>
      <c r="D38" s="15" t="s">
        <v>6</v>
      </c>
      <c r="E38" s="15" t="s">
        <v>4</v>
      </c>
      <c r="F38" s="15" t="s">
        <v>16</v>
      </c>
      <c r="G38" s="15" t="s">
        <v>12</v>
      </c>
      <c r="H38" s="15" t="s">
        <v>15</v>
      </c>
      <c r="I38" s="15" t="s">
        <v>3</v>
      </c>
    </row>
    <row r="40" spans="2:10" x14ac:dyDescent="0.4">
      <c r="B40" s="17">
        <v>100000000</v>
      </c>
      <c r="C40" s="17">
        <v>130000000</v>
      </c>
      <c r="D40" s="17">
        <v>7200000</v>
      </c>
      <c r="E40" s="17">
        <f>$F$89</f>
        <v>4.954337899543379E-12</v>
      </c>
      <c r="F40" s="20">
        <f>C40 + C40 * E40 * D40</f>
        <v>130004637.26027398</v>
      </c>
      <c r="G40" s="19">
        <f>B40/C40</f>
        <v>0.76923076923076927</v>
      </c>
      <c r="H40" s="20">
        <f>F40*G40</f>
        <v>100003567.12328768</v>
      </c>
      <c r="I40" s="20">
        <f>H40-B40</f>
        <v>3567.1232876777649</v>
      </c>
      <c r="J40" s="18"/>
    </row>
    <row r="41" spans="2:10" x14ac:dyDescent="0.4">
      <c r="B41" s="17">
        <v>30000000</v>
      </c>
      <c r="C41" s="17">
        <v>130000000</v>
      </c>
      <c r="D41" s="17">
        <v>7200000</v>
      </c>
      <c r="E41" s="17">
        <f>$F$89</f>
        <v>4.954337899543379E-12</v>
      </c>
      <c r="F41" s="20">
        <f>C41 + C41 * E41 * D41</f>
        <v>130004637.26027398</v>
      </c>
      <c r="G41" s="19">
        <f>B41/C41</f>
        <v>0.23076923076923078</v>
      </c>
      <c r="H41" s="20">
        <f>F41*G41</f>
        <v>30001070.136986304</v>
      </c>
      <c r="I41" s="20">
        <f>H41-B41</f>
        <v>1070.1369863040745</v>
      </c>
      <c r="J41" s="18">
        <v>792</v>
      </c>
    </row>
    <row r="42" spans="2:10" x14ac:dyDescent="0.4">
      <c r="B42" s="17"/>
      <c r="C42" s="17"/>
      <c r="D42" s="17"/>
      <c r="E42" s="17"/>
      <c r="F42" s="20"/>
      <c r="G42" s="19"/>
      <c r="H42" s="20"/>
      <c r="I42" s="20"/>
      <c r="J42" s="18"/>
    </row>
    <row r="43" spans="2:10" x14ac:dyDescent="0.4">
      <c r="B43" s="21">
        <f>H40</f>
        <v>100003567.12328768</v>
      </c>
      <c r="C43" s="21">
        <f>B43+B44</f>
        <v>130004637.26027398</v>
      </c>
      <c r="D43" s="18">
        <v>10800000</v>
      </c>
      <c r="E43" s="17">
        <f>$F$89</f>
        <v>4.954337899543379E-12</v>
      </c>
      <c r="F43" s="20">
        <f t="shared" ref="F42:F44" si="3">C43 + C43 * E43 * D43</f>
        <v>130011593.39881012</v>
      </c>
      <c r="G43" s="19">
        <f>B43/C43</f>
        <v>0.76923076923076927</v>
      </c>
      <c r="H43" s="20">
        <f>F43*G43</f>
        <v>100008917.99908471</v>
      </c>
      <c r="I43" s="20">
        <f>H43-B43</f>
        <v>5350.8757970333099</v>
      </c>
      <c r="J43" s="18"/>
    </row>
    <row r="44" spans="2:10" x14ac:dyDescent="0.4">
      <c r="B44" s="21">
        <f>H41</f>
        <v>30001070.136986304</v>
      </c>
      <c r="C44" s="21">
        <f>C43</f>
        <v>130004637.26027398</v>
      </c>
      <c r="D44" s="18">
        <v>10800000</v>
      </c>
      <c r="E44" s="17">
        <f>$F$89</f>
        <v>4.954337899543379E-12</v>
      </c>
      <c r="F44" s="20">
        <f t="shared" si="3"/>
        <v>130011593.39881012</v>
      </c>
      <c r="G44" s="19">
        <f>B44/C44</f>
        <v>0.23076923076923078</v>
      </c>
      <c r="H44" s="20">
        <f>F44*G44</f>
        <v>30002675.399725415</v>
      </c>
      <c r="I44" s="20">
        <f>H44-B44</f>
        <v>1605.262739110738</v>
      </c>
      <c r="J44" s="18">
        <v>1605</v>
      </c>
    </row>
    <row r="45" spans="2:10" x14ac:dyDescent="0.4">
      <c r="B45" s="17"/>
      <c r="C45" s="17"/>
      <c r="D45" s="17"/>
      <c r="E45" s="17"/>
      <c r="F45" s="20"/>
      <c r="G45" s="19"/>
      <c r="H45" s="20"/>
      <c r="I45" s="20"/>
      <c r="J45" s="18"/>
    </row>
    <row r="46" spans="2:10" x14ac:dyDescent="0.4">
      <c r="B46" s="17">
        <v>100000000</v>
      </c>
      <c r="C46" s="21">
        <f>B46+B47</f>
        <v>130000000</v>
      </c>
      <c r="D46" s="18">
        <v>10800000</v>
      </c>
      <c r="E46" s="17">
        <f>$F$89</f>
        <v>4.954337899543379E-12</v>
      </c>
      <c r="F46" s="20">
        <f t="shared" ref="F46:F47" si="4">C46 + C46 * E46 * D46</f>
        <v>130006955.89041096</v>
      </c>
      <c r="G46" s="19">
        <f>B46/C46</f>
        <v>0.76923076923076927</v>
      </c>
      <c r="H46" s="20">
        <f>F46*G46</f>
        <v>100005350.68493152</v>
      </c>
      <c r="I46" s="20">
        <f>H46-B46</f>
        <v>5350.6849315166473</v>
      </c>
      <c r="J46" s="18"/>
    </row>
    <row r="47" spans="2:10" x14ac:dyDescent="0.4">
      <c r="B47" s="17">
        <v>30000000</v>
      </c>
      <c r="C47" s="21">
        <f>C46</f>
        <v>130000000</v>
      </c>
      <c r="D47" s="18">
        <v>10800000</v>
      </c>
      <c r="E47" s="17">
        <f>$F$89</f>
        <v>4.954337899543379E-12</v>
      </c>
      <c r="F47" s="20">
        <f t="shared" si="4"/>
        <v>130006955.89041096</v>
      </c>
      <c r="G47" s="19">
        <f>B47/C47</f>
        <v>0.23076923076923078</v>
      </c>
      <c r="H47" s="20">
        <f>F47*G47</f>
        <v>30001605.205479454</v>
      </c>
      <c r="I47" s="20">
        <f>H47-B47</f>
        <v>1605.2054794542491</v>
      </c>
      <c r="J47" s="18">
        <v>1605</v>
      </c>
    </row>
    <row r="48" spans="2:10" x14ac:dyDescent="0.4">
      <c r="B48" s="17"/>
      <c r="C48" s="17"/>
      <c r="D48" s="17"/>
      <c r="E48" s="17"/>
      <c r="F48" s="20"/>
      <c r="G48" s="19"/>
      <c r="H48" s="20"/>
      <c r="I48" s="20"/>
      <c r="J48" s="18"/>
    </row>
    <row r="49" spans="2:10" x14ac:dyDescent="0.4">
      <c r="B49" s="17">
        <v>100000000</v>
      </c>
      <c r="C49" s="21">
        <f>B49+B50</f>
        <v>130000000</v>
      </c>
      <c r="D49" s="18">
        <v>10800000</v>
      </c>
      <c r="E49" s="17">
        <f>$F$89</f>
        <v>4.954337899543379E-12</v>
      </c>
      <c r="F49" s="20">
        <f>C49 * POWER((1+$F$89 ), D49 )</f>
        <v>130006955.96597533</v>
      </c>
      <c r="G49" s="19">
        <f>B49/C49</f>
        <v>0.76923076923076927</v>
      </c>
      <c r="H49" s="20">
        <f>F49*G49</f>
        <v>100005350.74305795</v>
      </c>
      <c r="I49" s="20">
        <f>H49-B49</f>
        <v>5350.7430579513311</v>
      </c>
      <c r="J49" s="18"/>
    </row>
    <row r="50" spans="2:10" x14ac:dyDescent="0.4">
      <c r="B50" s="17">
        <v>30000000</v>
      </c>
      <c r="C50" s="21">
        <f>C49</f>
        <v>130000000</v>
      </c>
      <c r="D50" s="18">
        <v>10800000</v>
      </c>
      <c r="E50" s="17">
        <f>$F$89</f>
        <v>4.954337899543379E-12</v>
      </c>
      <c r="F50" s="20">
        <f>C50 * POWER((1+$F$89 ), D50 )</f>
        <v>130006955.96597533</v>
      </c>
      <c r="G50" s="19">
        <f>B50/C50</f>
        <v>0.23076923076923078</v>
      </c>
      <c r="H50" s="20">
        <f>F50*G50</f>
        <v>30001605.222917385</v>
      </c>
      <c r="I50" s="20">
        <f>H50-B50</f>
        <v>1605.2229173853993</v>
      </c>
      <c r="J50" s="18">
        <v>1605</v>
      </c>
    </row>
    <row r="52" spans="2:10" x14ac:dyDescent="0.4">
      <c r="B52" s="17">
        <v>100000000</v>
      </c>
      <c r="C52" s="21">
        <f>B52+B53</f>
        <v>130000000</v>
      </c>
      <c r="D52" s="17">
        <v>7200000</v>
      </c>
      <c r="E52" s="17">
        <f>$F$89</f>
        <v>4.954337899543379E-12</v>
      </c>
      <c r="F52" s="20">
        <f>C52 * POWER((1+$F$89 ), D52 )</f>
        <v>130004637.26929605</v>
      </c>
      <c r="G52" s="19">
        <f>B52/C52</f>
        <v>0.76923076923076927</v>
      </c>
      <c r="H52" s="20">
        <f>F52*G52</f>
        <v>100003567.13022773</v>
      </c>
      <c r="I52" s="20">
        <f>H52-B52</f>
        <v>3567.1302277296782</v>
      </c>
    </row>
    <row r="53" spans="2:10" x14ac:dyDescent="0.4">
      <c r="B53" s="17">
        <v>30000000</v>
      </c>
      <c r="C53" s="21">
        <f>C52</f>
        <v>130000000</v>
      </c>
      <c r="D53" s="17">
        <v>7200000</v>
      </c>
      <c r="E53" s="17">
        <f>$F$89</f>
        <v>4.954337899543379E-12</v>
      </c>
      <c r="F53" s="20">
        <f>C53 * POWER((1+$F$89 ), D53 )</f>
        <v>130004637.26929605</v>
      </c>
      <c r="G53" s="19">
        <f>B53/C53</f>
        <v>0.23076923076923078</v>
      </c>
      <c r="H53" s="20">
        <f>F53*G53</f>
        <v>30001070.13906832</v>
      </c>
      <c r="I53" s="20">
        <f>H53-B53</f>
        <v>1070.1390683203936</v>
      </c>
    </row>
    <row r="56" spans="2:10" x14ac:dyDescent="0.4">
      <c r="F56">
        <v>86400</v>
      </c>
    </row>
    <row r="62" spans="2:10" x14ac:dyDescent="0.4">
      <c r="D62">
        <f>86400*1000/12</f>
        <v>7200000</v>
      </c>
    </row>
    <row r="63" spans="2:10" x14ac:dyDescent="0.4">
      <c r="D63">
        <f>86400*500/12</f>
        <v>3600000</v>
      </c>
    </row>
    <row r="72" spans="2:10" x14ac:dyDescent="0.4">
      <c r="B72" s="17">
        <v>10000000</v>
      </c>
      <c r="C72" s="17">
        <v>140000000</v>
      </c>
      <c r="D72" s="17">
        <v>3600000</v>
      </c>
      <c r="E72" s="17">
        <f>$F$89</f>
        <v>4.954337899543379E-12</v>
      </c>
      <c r="F72" s="20">
        <f>C72 * POWER( (1 + E72 * 86400), D72 / 86400 )</f>
        <v>140002497.00803459</v>
      </c>
      <c r="G72" s="19">
        <f>B72/C72</f>
        <v>7.1428571428571425E-2</v>
      </c>
      <c r="H72" s="20">
        <f>F72*G72</f>
        <v>10000178.357716756</v>
      </c>
      <c r="I72" s="20">
        <f>H72-B72</f>
        <v>178.35771675594151</v>
      </c>
      <c r="J72" s="18"/>
    </row>
    <row r="73" spans="2:10" x14ac:dyDescent="0.4">
      <c r="B73" s="17"/>
      <c r="C73" s="17">
        <v>140000000</v>
      </c>
      <c r="D73" s="17">
        <v>3600000</v>
      </c>
      <c r="E73" s="17">
        <f>$F$89</f>
        <v>4.954337899543379E-12</v>
      </c>
      <c r="F73" s="20">
        <f>C73 * POWER( (1 + E73 * 86400), D73 / 86400 )</f>
        <v>140002497.00803459</v>
      </c>
      <c r="G73" s="19">
        <f>B73/C73</f>
        <v>0</v>
      </c>
      <c r="H73" s="20">
        <f>F73*G73</f>
        <v>0</v>
      </c>
      <c r="I73" s="20">
        <f>H73-B73</f>
        <v>0</v>
      </c>
      <c r="J73" s="18"/>
    </row>
    <row r="74" spans="2:10" x14ac:dyDescent="0.4">
      <c r="B74" s="17"/>
      <c r="C74" s="17">
        <v>140000000</v>
      </c>
      <c r="D74" s="17">
        <v>3600000</v>
      </c>
      <c r="E74" s="17">
        <f>$F$89</f>
        <v>4.954337899543379E-12</v>
      </c>
      <c r="F74" s="20">
        <f>C74 * POWER( (1 + E74 * 86400), D74 / 86400 )</f>
        <v>140002497.00803459</v>
      </c>
      <c r="G74" s="19">
        <f>B74/C74</f>
        <v>0</v>
      </c>
      <c r="H74" s="20">
        <f>F74*G74</f>
        <v>0</v>
      </c>
      <c r="I74" s="20">
        <f>H74-B74</f>
        <v>0</v>
      </c>
      <c r="J74" s="18"/>
    </row>
    <row r="75" spans="2:10" x14ac:dyDescent="0.4">
      <c r="F75" s="22"/>
      <c r="G75" s="22"/>
      <c r="I75" s="22"/>
      <c r="J75" s="22"/>
    </row>
    <row r="76" spans="2:10" x14ac:dyDescent="0.4">
      <c r="D76">
        <f>86400</f>
        <v>86400</v>
      </c>
      <c r="E76" t="s">
        <v>14</v>
      </c>
      <c r="F76" s="22"/>
      <c r="G76" s="22"/>
      <c r="I76" s="22"/>
      <c r="J76" s="22"/>
    </row>
    <row r="77" spans="2:10" x14ac:dyDescent="0.4">
      <c r="D77">
        <f>D76/12</f>
        <v>7200</v>
      </c>
      <c r="E77" t="s">
        <v>13</v>
      </c>
      <c r="F77" s="22"/>
      <c r="G77" s="22"/>
      <c r="I77" s="22"/>
      <c r="J77" s="22"/>
    </row>
    <row r="78" spans="2:10" x14ac:dyDescent="0.4">
      <c r="D78">
        <f>D77/3600</f>
        <v>2</v>
      </c>
      <c r="E78" t="s">
        <v>11</v>
      </c>
      <c r="G78" s="22"/>
      <c r="I78" s="22"/>
      <c r="J78" s="22"/>
    </row>
    <row r="79" spans="2:10" x14ac:dyDescent="0.4">
      <c r="F79">
        <v>1</v>
      </c>
      <c r="G79" t="s">
        <v>17</v>
      </c>
      <c r="I79" s="22"/>
      <c r="J79" s="22"/>
    </row>
    <row r="80" spans="2:10" x14ac:dyDescent="0.4">
      <c r="F80">
        <f>F79*24</f>
        <v>24</v>
      </c>
      <c r="G80" t="s">
        <v>18</v>
      </c>
      <c r="I80" s="23" t="s">
        <v>24</v>
      </c>
      <c r="J80" s="22"/>
    </row>
    <row r="81" spans="2:10" x14ac:dyDescent="0.4">
      <c r="F81">
        <f>F80*60</f>
        <v>1440</v>
      </c>
      <c r="G81" t="s">
        <v>19</v>
      </c>
      <c r="I81" s="22"/>
      <c r="J81" s="22"/>
    </row>
    <row r="82" spans="2:10" x14ac:dyDescent="0.4">
      <c r="F82">
        <f>F81*60</f>
        <v>86400</v>
      </c>
      <c r="G82" t="s">
        <v>20</v>
      </c>
      <c r="I82" s="22"/>
      <c r="J82" s="22"/>
    </row>
    <row r="83" spans="2:10" x14ac:dyDescent="0.4">
      <c r="F83">
        <f>F82/12</f>
        <v>7200</v>
      </c>
      <c r="G83" t="s">
        <v>21</v>
      </c>
      <c r="J83" s="22"/>
    </row>
    <row r="84" spans="2:10" x14ac:dyDescent="0.4">
      <c r="J84" s="22"/>
    </row>
    <row r="87" spans="2:10" x14ac:dyDescent="0.4">
      <c r="E87" t="s">
        <v>22</v>
      </c>
      <c r="F87">
        <v>1.3020000000000001E-5</v>
      </c>
    </row>
    <row r="88" spans="2:10" x14ac:dyDescent="0.4">
      <c r="E88" t="s">
        <v>23</v>
      </c>
      <c r="F88">
        <f>F87/365</f>
        <v>3.567123287671233E-8</v>
      </c>
    </row>
    <row r="89" spans="2:10" x14ac:dyDescent="0.4">
      <c r="B89">
        <v>1605</v>
      </c>
      <c r="E89" t="s">
        <v>25</v>
      </c>
      <c r="F89">
        <f>F88/F83</f>
        <v>4.954337899543379E-12</v>
      </c>
      <c r="G89">
        <v>2.6400000000000001E-8</v>
      </c>
    </row>
    <row r="90" spans="2:10" x14ac:dyDescent="0.4">
      <c r="B90">
        <v>1547</v>
      </c>
    </row>
    <row r="93" spans="2:10" x14ac:dyDescent="0.4">
      <c r="E93">
        <f>1605/3</f>
        <v>535</v>
      </c>
    </row>
    <row r="122" spans="3:3" x14ac:dyDescent="0.4">
      <c r="C122">
        <v>30000000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Kim</dc:creator>
  <cp:lastModifiedBy>Sean Kim</cp:lastModifiedBy>
  <dcterms:created xsi:type="dcterms:W3CDTF">2024-08-29T16:13:09Z</dcterms:created>
  <dcterms:modified xsi:type="dcterms:W3CDTF">2024-08-30T05:02:27Z</dcterms:modified>
</cp:coreProperties>
</file>