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6"/>
  <workbookPr defaultThemeVersion="166925"/>
  <mc:AlternateContent xmlns:mc="http://schemas.openxmlformats.org/markup-compatibility/2006">
    <mc:Choice Requires="x15">
      <x15ac:absPath xmlns:x15ac="http://schemas.microsoft.com/office/spreadsheetml/2010/11/ac" url="/Users/bramvaes/Python/APWP-online.org/"/>
    </mc:Choice>
  </mc:AlternateContent>
  <xr:revisionPtr revIDLastSave="0" documentId="13_ncr:1_{DBD664D4-F41C-9D44-95A8-BAAAB2D350E5}" xr6:coauthVersionLast="47" xr6:coauthVersionMax="47" xr10:uidLastSave="{00000000-0000-0000-0000-000000000000}"/>
  <bookViews>
    <workbookView xWindow="-4540" yWindow="-21100" windowWidth="38400" windowHeight="21100" activeTab="1" xr2:uid="{07691D8F-6D0E-EA45-837D-7F0F92C7EDBD}"/>
  </bookViews>
  <sheets>
    <sheet name="Ref_DB" sheetId="4" r:id="rId1"/>
    <sheet name="Sheet1" sheetId="5" r:id="rId2"/>
  </sheets>
  <definedNames>
    <definedName name="_xlnm._FilterDatabase" localSheetId="0" hidden="1">Ref_DB!$A$3:$FP$3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353" i="5" l="1"/>
  <c r="D353" i="5"/>
  <c r="D348" i="5"/>
  <c r="F343" i="5"/>
  <c r="D343" i="5"/>
  <c r="D340" i="5"/>
  <c r="F332" i="5"/>
  <c r="D326" i="5"/>
  <c r="D325" i="5"/>
  <c r="D320" i="5"/>
  <c r="D315" i="5"/>
  <c r="D314" i="5"/>
  <c r="C313" i="5"/>
  <c r="B313" i="5"/>
  <c r="C300" i="5"/>
  <c r="B300" i="5"/>
  <c r="D298" i="5"/>
  <c r="D297" i="5"/>
  <c r="C296" i="5"/>
  <c r="B296" i="5"/>
  <c r="F280" i="5"/>
  <c r="F277" i="5"/>
  <c r="D274" i="5"/>
  <c r="F273" i="5"/>
  <c r="D273" i="5"/>
  <c r="F270" i="5"/>
  <c r="F266" i="5"/>
  <c r="D252" i="5"/>
  <c r="F248" i="5"/>
  <c r="F247" i="5"/>
  <c r="F243" i="5"/>
  <c r="C242" i="5"/>
  <c r="B242" i="5"/>
  <c r="F240" i="5"/>
  <c r="F239" i="5"/>
  <c r="D222" i="5"/>
  <c r="D219" i="5"/>
  <c r="D213" i="5"/>
  <c r="D206" i="5"/>
  <c r="F205" i="5"/>
  <c r="D204" i="5"/>
  <c r="F203" i="5"/>
  <c r="F202" i="5"/>
  <c r="D201" i="5"/>
  <c r="C196" i="5"/>
  <c r="B196" i="5"/>
  <c r="F194" i="5"/>
  <c r="D194" i="5"/>
  <c r="D191" i="5"/>
  <c r="F181" i="5"/>
  <c r="D175" i="5"/>
  <c r="D174" i="5"/>
  <c r="D173" i="5"/>
  <c r="D168" i="5"/>
  <c r="C154" i="5"/>
  <c r="B154" i="5"/>
  <c r="F139" i="5"/>
  <c r="M138" i="5"/>
  <c r="F134" i="5"/>
  <c r="F110" i="5"/>
  <c r="F97" i="5"/>
  <c r="F94" i="5"/>
  <c r="D93" i="5"/>
  <c r="F92" i="5"/>
  <c r="C88" i="5"/>
  <c r="B88" i="5"/>
  <c r="F85" i="5"/>
  <c r="D85" i="5"/>
  <c r="D74" i="5"/>
  <c r="D73" i="5"/>
  <c r="D72" i="5"/>
  <c r="D71" i="5"/>
  <c r="D70" i="5"/>
  <c r="D69" i="5"/>
  <c r="D68" i="5"/>
  <c r="D67" i="5"/>
  <c r="D66" i="5"/>
  <c r="D65" i="5"/>
  <c r="D64" i="5"/>
  <c r="D63" i="5"/>
  <c r="D62" i="5"/>
  <c r="D61" i="5"/>
  <c r="D60" i="5"/>
  <c r="D59" i="5"/>
  <c r="D58" i="5"/>
  <c r="D57" i="5"/>
  <c r="D56" i="5"/>
  <c r="D55" i="5"/>
  <c r="D54" i="5"/>
  <c r="D53" i="5"/>
  <c r="F52" i="5"/>
  <c r="D52" i="5"/>
  <c r="D51" i="5"/>
  <c r="D50" i="5"/>
  <c r="D49" i="5"/>
  <c r="D48" i="5"/>
  <c r="D47" i="5"/>
  <c r="D46" i="5"/>
  <c r="D45" i="5"/>
  <c r="D44" i="5"/>
  <c r="D43" i="5"/>
  <c r="D42" i="5"/>
  <c r="D41" i="5"/>
  <c r="D40" i="5"/>
  <c r="D39" i="5"/>
  <c r="D38" i="5"/>
  <c r="D37" i="5"/>
  <c r="D36" i="5"/>
  <c r="D35" i="5"/>
  <c r="D34" i="5"/>
  <c r="D33" i="5"/>
  <c r="D32" i="5"/>
  <c r="D31" i="5"/>
  <c r="D30" i="5"/>
  <c r="D29" i="5"/>
  <c r="D28" i="5"/>
  <c r="D27" i="5"/>
  <c r="D26" i="5"/>
  <c r="D25" i="5"/>
  <c r="D24" i="5"/>
  <c r="D23" i="5"/>
  <c r="D22" i="5"/>
  <c r="D21" i="5"/>
  <c r="D20" i="5"/>
  <c r="D19" i="5"/>
  <c r="D18" i="5"/>
  <c r="D17" i="5"/>
  <c r="D16" i="5"/>
  <c r="D15" i="5"/>
  <c r="D14" i="5"/>
  <c r="D13" i="5"/>
  <c r="D12" i="5"/>
  <c r="D11" i="5"/>
  <c r="D10" i="5"/>
  <c r="D9" i="5"/>
  <c r="D8" i="5"/>
  <c r="D7" i="5"/>
  <c r="D6" i="5"/>
  <c r="D5" i="5"/>
  <c r="D4" i="5"/>
  <c r="C88" i="4"/>
  <c r="B88" i="4"/>
  <c r="C196" i="4"/>
  <c r="B196" i="4"/>
  <c r="B313" i="4"/>
  <c r="C154" i="4"/>
  <c r="B154" i="4"/>
  <c r="C242" i="4"/>
  <c r="B242" i="4"/>
  <c r="C296" i="4"/>
  <c r="B296" i="4"/>
  <c r="C300" i="4"/>
  <c r="B300" i="4"/>
  <c r="C313" i="4"/>
  <c r="F353" i="4"/>
  <c r="D353" i="4"/>
  <c r="D348" i="4"/>
  <c r="F343" i="4"/>
  <c r="D343" i="4"/>
  <c r="D340" i="4"/>
  <c r="F332" i="4"/>
  <c r="D326" i="4"/>
  <c r="D325" i="4"/>
  <c r="D320" i="4"/>
  <c r="D314" i="4"/>
  <c r="D315" i="4"/>
  <c r="D298" i="4"/>
  <c r="D297" i="4"/>
  <c r="F280" i="4"/>
  <c r="F277" i="4"/>
  <c r="D274" i="4"/>
  <c r="F273" i="4"/>
  <c r="D273" i="4"/>
  <c r="F270" i="4"/>
  <c r="F266" i="4"/>
  <c r="D252" i="4"/>
  <c r="F248" i="4"/>
  <c r="F247" i="4"/>
  <c r="F243" i="4"/>
  <c r="F240" i="4"/>
  <c r="F239" i="4"/>
  <c r="D222" i="4"/>
  <c r="D219" i="4"/>
  <c r="D213" i="4"/>
  <c r="D206" i="4"/>
  <c r="F205" i="4"/>
  <c r="D204" i="4"/>
  <c r="F203" i="4"/>
  <c r="F202" i="4"/>
  <c r="D201" i="4"/>
  <c r="F194" i="4"/>
  <c r="D194" i="4"/>
  <c r="D191" i="4"/>
  <c r="F181" i="4"/>
  <c r="D175" i="4"/>
  <c r="D174" i="4"/>
  <c r="D173" i="4"/>
  <c r="D168" i="4"/>
  <c r="F139" i="4"/>
  <c r="M138" i="4"/>
  <c r="F134" i="4"/>
  <c r="F110" i="4"/>
  <c r="F97" i="4"/>
  <c r="F94" i="4"/>
  <c r="D93" i="4"/>
  <c r="F92" i="4"/>
  <c r="F85" i="4"/>
  <c r="D85" i="4"/>
  <c r="D74" i="4"/>
  <c r="D73" i="4"/>
  <c r="D72" i="4"/>
  <c r="D71" i="4"/>
  <c r="D70" i="4"/>
  <c r="D69" i="4"/>
  <c r="D68" i="4"/>
  <c r="D67" i="4"/>
  <c r="D66" i="4"/>
  <c r="D65" i="4"/>
  <c r="D64" i="4"/>
  <c r="D63" i="4"/>
  <c r="D62" i="4"/>
  <c r="D61" i="4"/>
  <c r="D60" i="4"/>
  <c r="D59" i="4"/>
  <c r="D58" i="4"/>
  <c r="D57" i="4"/>
  <c r="D56" i="4"/>
  <c r="D55" i="4"/>
  <c r="D54" i="4"/>
  <c r="D53" i="4"/>
  <c r="F52" i="4"/>
  <c r="D52" i="4"/>
  <c r="D51" i="4"/>
  <c r="D50" i="4"/>
  <c r="D49" i="4"/>
  <c r="D48" i="4"/>
  <c r="D47" i="4"/>
  <c r="D46" i="4"/>
  <c r="D44" i="4"/>
  <c r="D45" i="4"/>
  <c r="D43" i="4"/>
  <c r="D42" i="4"/>
  <c r="D41" i="4"/>
  <c r="D40" i="4"/>
  <c r="D39" i="4"/>
  <c r="D38" i="4"/>
  <c r="D37" i="4"/>
  <c r="D36" i="4"/>
  <c r="D35" i="4"/>
  <c r="D34" i="4"/>
  <c r="D33" i="4"/>
  <c r="D32" i="4"/>
  <c r="D31" i="4"/>
  <c r="D30" i="4"/>
  <c r="D29" i="4"/>
  <c r="D28" i="4"/>
  <c r="D27" i="4"/>
  <c r="D26" i="4"/>
  <c r="D25" i="4"/>
  <c r="D24" i="4"/>
  <c r="D23" i="4"/>
  <c r="D22" i="4"/>
  <c r="D21" i="4"/>
  <c r="D20" i="4"/>
  <c r="D19" i="4"/>
  <c r="D18" i="4"/>
  <c r="D17" i="4"/>
  <c r="D16" i="4"/>
  <c r="D15" i="4"/>
  <c r="D14" i="4"/>
  <c r="D13" i="4"/>
  <c r="D12" i="4"/>
  <c r="D11" i="4"/>
  <c r="D10" i="4"/>
  <c r="D9" i="4"/>
  <c r="D8" i="4"/>
  <c r="D7" i="4"/>
  <c r="D6" i="4"/>
  <c r="D5" i="4"/>
  <c r="D4" i="4"/>
</calcChain>
</file>

<file path=xl/sharedStrings.xml><?xml version="1.0" encoding="utf-8"?>
<sst xmlns="http://schemas.openxmlformats.org/spreadsheetml/2006/main" count="4458" uniqueCount="984">
  <si>
    <t>name</t>
  </si>
  <si>
    <t>min_age</t>
  </si>
  <si>
    <t>max_age</t>
  </si>
  <si>
    <t>age</t>
  </si>
  <si>
    <t>slat</t>
  </si>
  <si>
    <t>slon</t>
  </si>
  <si>
    <t>N</t>
  </si>
  <si>
    <t>mDec</t>
  </si>
  <si>
    <t>mInc</t>
  </si>
  <si>
    <t>k</t>
  </si>
  <si>
    <t>alpha95</t>
  </si>
  <si>
    <t>plat</t>
  </si>
  <si>
    <t>plon</t>
  </si>
  <si>
    <t>K</t>
  </si>
  <si>
    <t>A95</t>
  </si>
  <si>
    <t>plateID</t>
  </si>
  <si>
    <t>lithology</t>
  </si>
  <si>
    <t>f</t>
  </si>
  <si>
    <t>p_std</t>
  </si>
  <si>
    <t>refno</t>
  </si>
  <si>
    <t>comments</t>
  </si>
  <si>
    <t>reliability</t>
  </si>
  <si>
    <t>age constraints</t>
  </si>
  <si>
    <t>DB</t>
  </si>
  <si>
    <t>Deenen</t>
  </si>
  <si>
    <t>excl</t>
  </si>
  <si>
    <t>EP_lat</t>
  </si>
  <si>
    <t>EP_lon</t>
  </si>
  <si>
    <t>EP_ang</t>
  </si>
  <si>
    <t>K_est</t>
  </si>
  <si>
    <t>A95_est</t>
  </si>
  <si>
    <t>PSV10</t>
  </si>
  <si>
    <t>Roperch15</t>
  </si>
  <si>
    <t>Roperch et al. (2015)</t>
  </si>
  <si>
    <t>Dichiara14</t>
  </si>
  <si>
    <t>Di Chiara et al. (2014)</t>
  </si>
  <si>
    <t>Kissel15</t>
  </si>
  <si>
    <t>Kissel et al. (2015)</t>
  </si>
  <si>
    <t>Salis89</t>
  </si>
  <si>
    <t>Salis et al. (1989)</t>
  </si>
  <si>
    <t>Tanaka09</t>
  </si>
  <si>
    <t>Tanaka et al. (2009)</t>
  </si>
  <si>
    <t>Gonzalez97</t>
  </si>
  <si>
    <t>Gonzalez et al. (1997)</t>
  </si>
  <si>
    <t>Valet98</t>
  </si>
  <si>
    <t>Valet et al. (1998)</t>
  </si>
  <si>
    <t>Morales01</t>
  </si>
  <si>
    <t>Morales et al. (2001)</t>
  </si>
  <si>
    <t>Chauvin91</t>
  </si>
  <si>
    <t>Chauvin et al. (1991)</t>
  </si>
  <si>
    <t>OlivaUrcia16</t>
  </si>
  <si>
    <t>Oliva-Urcia et al. (2016)</t>
  </si>
  <si>
    <t>Tanaka03</t>
  </si>
  <si>
    <t>Tanaka et al. (2003)</t>
  </si>
  <si>
    <t>Baraldo03</t>
  </si>
  <si>
    <t>Baraldo et al. (2003)</t>
  </si>
  <si>
    <t>Rais96</t>
  </si>
  <si>
    <t>Rais et al. (1996)</t>
  </si>
  <si>
    <t>Laj97</t>
  </si>
  <si>
    <t>Laj et al. (1997)</t>
  </si>
  <si>
    <t>Tanaka97</t>
  </si>
  <si>
    <t>Tanaka et al. (1997)</t>
  </si>
  <si>
    <t>Miki98</t>
  </si>
  <si>
    <t>Miki et al. (1998)</t>
  </si>
  <si>
    <t>Brassert97</t>
  </si>
  <si>
    <t>Brassart et al. (1997)</t>
  </si>
  <si>
    <t>Cromwell13j</t>
  </si>
  <si>
    <t>Cromwell et al. (2013a)</t>
  </si>
  <si>
    <t>Canontapia94</t>
  </si>
  <si>
    <t>Canon-Tapia et al. (1994)</t>
  </si>
  <si>
    <t>Sbarbori09</t>
  </si>
  <si>
    <t>Sbarbori et al. (2009)</t>
  </si>
  <si>
    <t>Herrerobervera02</t>
  </si>
  <si>
    <t>Herrero-Bervera and Valet (2002)</t>
  </si>
  <si>
    <t>Mejia02</t>
  </si>
  <si>
    <t>Mejia et al. (2002)</t>
  </si>
  <si>
    <t>Petronille05</t>
  </si>
  <si>
    <t>Petronille et al. (2005)</t>
  </si>
  <si>
    <t>Johnson98</t>
  </si>
  <si>
    <t>Johnson et al. (1998)</t>
  </si>
  <si>
    <t>Brown09</t>
  </si>
  <si>
    <t>Brown et al. (2009)</t>
  </si>
  <si>
    <t>Yamamoto07</t>
  </si>
  <si>
    <t>Yamamoto et al. (2007)</t>
  </si>
  <si>
    <t>Carlut00</t>
  </si>
  <si>
    <t>Carlut et al. (2000)</t>
  </si>
  <si>
    <t>Otake93</t>
  </si>
  <si>
    <t>Otake et al. (1993)</t>
  </si>
  <si>
    <t>Tanaka07</t>
  </si>
  <si>
    <t>Tanaka et al. (2007)</t>
  </si>
  <si>
    <t>Ceja06</t>
  </si>
  <si>
    <t>Ceja et al. (2006)</t>
  </si>
  <si>
    <t>Panaiotu13</t>
  </si>
  <si>
    <t>Panaiotu et al. (2013)</t>
  </si>
  <si>
    <t>Quidelleru09</t>
  </si>
  <si>
    <t>Quidelleur et al. (2009)</t>
  </si>
  <si>
    <t>Coe00</t>
  </si>
  <si>
    <t>Coe et al. (2000)</t>
  </si>
  <si>
    <t>Herrerobervera00</t>
  </si>
  <si>
    <t>Herrero-Bervera et al. (2000)</t>
  </si>
  <si>
    <t>ConteFasano06</t>
  </si>
  <si>
    <t>Conte-Fasano et al. (2006)</t>
  </si>
  <si>
    <t>Cromwell13b</t>
  </si>
  <si>
    <t>Cromwell et al. (2013b)</t>
  </si>
  <si>
    <t>Stone06</t>
  </si>
  <si>
    <t>Stone and Layer (2006)</t>
  </si>
  <si>
    <t>Tauxe00</t>
  </si>
  <si>
    <t>Tauxe et al. (2000)</t>
  </si>
  <si>
    <t>Tanty15</t>
  </si>
  <si>
    <t>Tanty et al. (2015)</t>
  </si>
  <si>
    <t>Tauxe03</t>
  </si>
  <si>
    <t>Tauxe et al. (2003)</t>
  </si>
  <si>
    <t>Goguitchaichvili00</t>
  </si>
  <si>
    <t>Goguitchaichvili et al. (2000)</t>
  </si>
  <si>
    <t>Udagawa99</t>
  </si>
  <si>
    <t>Udagawa et al. (1999)</t>
  </si>
  <si>
    <t>SanchezDuque16</t>
  </si>
  <si>
    <t>Sanchez-Duque et al. (2016)</t>
  </si>
  <si>
    <t>Opdyke06</t>
  </si>
  <si>
    <t>Opdyke et al. (2006)</t>
  </si>
  <si>
    <t>Kent10</t>
  </si>
  <si>
    <t>Kent et al. (2010)</t>
  </si>
  <si>
    <t>Mitchell89</t>
  </si>
  <si>
    <t>Mitchell et al. (1989)</t>
  </si>
  <si>
    <t>Lhuillier17</t>
  </si>
  <si>
    <t>Lhuillier et al. (2017)</t>
  </si>
  <si>
    <t>Pena11</t>
  </si>
  <si>
    <t>Peña et al. (2011)</t>
  </si>
  <si>
    <t>Michalk13</t>
  </si>
  <si>
    <t>Michalk et al. (2013)</t>
  </si>
  <si>
    <t>Camps01</t>
  </si>
  <si>
    <t>Camps et al. (2001)</t>
  </si>
  <si>
    <t>Dossing16</t>
  </si>
  <si>
    <t>Døssing et al (2016)</t>
  </si>
  <si>
    <t>Alvavaldivia01</t>
  </si>
  <si>
    <t>Alva-Valdivia et al. (2001)</t>
  </si>
  <si>
    <t>Calvorathert13b</t>
  </si>
  <si>
    <t>Calvo-Rathert et al. (2013b)</t>
  </si>
  <si>
    <t>Herrerobervera03</t>
  </si>
  <si>
    <t>Herrero-Bervera and Valet (2003)</t>
  </si>
  <si>
    <t>Calvorathert11</t>
  </si>
  <si>
    <t>Calvo-Rathert et al. (2011)</t>
  </si>
  <si>
    <t>Yamamoto02</t>
  </si>
  <si>
    <t>Yamamoto et al. (2002)</t>
  </si>
  <si>
    <t>Opdyke04</t>
  </si>
  <si>
    <t>Opdyke and Musgrave (2004)</t>
  </si>
  <si>
    <t>Mejia05</t>
  </si>
  <si>
    <t>Mejia et al. (2005)</t>
  </si>
  <si>
    <t>Tauxe04b</t>
  </si>
  <si>
    <t>Tauxe et al. (2004b)</t>
  </si>
  <si>
    <t>Opdyke15</t>
  </si>
  <si>
    <t>Opdyke et al. (2015)</t>
  </si>
  <si>
    <t>Laj99</t>
  </si>
  <si>
    <t>Laj et al. (1999)</t>
  </si>
  <si>
    <t>Elmaleh04</t>
  </si>
  <si>
    <t>Elmaleh et al. (2004)</t>
  </si>
  <si>
    <t>Mejia04</t>
  </si>
  <si>
    <t>Mejia et al. (2004)</t>
  </si>
  <si>
    <t>Goguitchaichvili07</t>
  </si>
  <si>
    <t>Goguitchaichvili et al. (2007)</t>
  </si>
  <si>
    <t>Cromwell13s</t>
  </si>
  <si>
    <t>RuizMartinez10</t>
  </si>
  <si>
    <t>Ruiz-Martinez et al. (2010)</t>
  </si>
  <si>
    <t>Leonhardt06</t>
  </si>
  <si>
    <t>Leonhardt and Stoffel (2006)</t>
  </si>
  <si>
    <t>Leonhardt03</t>
  </si>
  <si>
    <t>Leonhardt et al. (2003)</t>
  </si>
  <si>
    <t>Goguitchaichvili11</t>
  </si>
  <si>
    <t>Goguitchaichvili et al. (2011)</t>
  </si>
  <si>
    <t>Dominguez14</t>
  </si>
  <si>
    <t>Dominguez and Van der Voo (2014)</t>
  </si>
  <si>
    <t>Riisager00</t>
  </si>
  <si>
    <t>Riisager et al. (2000)</t>
  </si>
  <si>
    <t>Prado section, Teruel, Spain</t>
  </si>
  <si>
    <t>Abels et al. (2009)</t>
  </si>
  <si>
    <t>E/I correction applied to individual directions provided by authors</t>
  </si>
  <si>
    <t>T12</t>
  </si>
  <si>
    <t>A</t>
  </si>
  <si>
    <t>Cascante, Spain</t>
  </si>
  <si>
    <t>Abdul Aziz et al. (2004)</t>
  </si>
  <si>
    <t>Magnetostratigraphy: ca. 9.4 to 10.6 Ma</t>
  </si>
  <si>
    <t>B</t>
  </si>
  <si>
    <t>Jesus Maria and Atotonilco lavas</t>
  </si>
  <si>
    <t>Volcanics, Jebel Soda, Libya</t>
  </si>
  <si>
    <t>Ade-Hall et al. (1975)</t>
  </si>
  <si>
    <t>K-Ar ages of 10.5 to 12.3 Ma</t>
  </si>
  <si>
    <t>Schult and Soffel (1973)</t>
  </si>
  <si>
    <t>K-Ar ages of 10.5 to 12.3 Ma (from paper above)</t>
  </si>
  <si>
    <t>East African volcanics, Kenya and Tanzania</t>
  </si>
  <si>
    <t>Reilly et al. (1976)</t>
  </si>
  <si>
    <t>ages reported 13-11 Ma (other source)</t>
  </si>
  <si>
    <t>Taatsyn Gol 3, Mongolia</t>
  </si>
  <si>
    <t>Hankard et al. (2007a)</t>
  </si>
  <si>
    <t>Ar/Ar age of 12.7 ± 0.6 by Höck et al. (1999)</t>
  </si>
  <si>
    <t>Ethiopian traps, Debre Sina</t>
  </si>
  <si>
    <t>Lhuillier &amp; Gilder (2018)</t>
  </si>
  <si>
    <t>Miocene volcanics, Canary Islands</t>
  </si>
  <si>
    <t>Watkins (1973)</t>
  </si>
  <si>
    <t>K-Ar ages of 5.3 to 20.6 Ma</t>
  </si>
  <si>
    <t>Volcanics, Kenya</t>
  </si>
  <si>
    <t>Patel and Raja (1979)</t>
  </si>
  <si>
    <t>K-Ar ages of 12-15 Ma</t>
  </si>
  <si>
    <t>Padre Miguel Ignimbrite Suite, Honduras</t>
  </si>
  <si>
    <t>Molina-Garza et al. (2012)</t>
  </si>
  <si>
    <t>40Ar/39Ar ages</t>
  </si>
  <si>
    <t>Hongshiya</t>
  </si>
  <si>
    <t>Leucitite</t>
  </si>
  <si>
    <t>Hansma and Tohver (2018)</t>
  </si>
  <si>
    <t>Recognition of magnetic chrons C5Cr–C4Ar.1r (Hansma and Tohver, 2018)</t>
  </si>
  <si>
    <t>Trosky volcano, Czech Republic</t>
  </si>
  <si>
    <t>Petronis et al. (2015)</t>
  </si>
  <si>
    <t>K-Ar age of 16.49 ± 0.79 Ma by Rapprich et al. (2007)</t>
  </si>
  <si>
    <t>Wellman (1969)</t>
  </si>
  <si>
    <t>Hannuoba</t>
  </si>
  <si>
    <t>K-Ar dating</t>
  </si>
  <si>
    <t>Ust-Bokson, Mongolia</t>
  </si>
  <si>
    <t>ArAr ages of 19.9 ± 0.2 and 19.8 ± 0.2 by Rasskazov et al. (2000)</t>
  </si>
  <si>
    <t>Jantetelco granodiorites &amp; Tepexco volcanics</t>
  </si>
  <si>
    <t>Ar/Ar ages of regional volcanic field</t>
  </si>
  <si>
    <t>Stoddard Mountain laccolith</t>
  </si>
  <si>
    <t>Petronis et al. (2004)</t>
  </si>
  <si>
    <t>20-22 Ma K-Ar and Ar/Ar ages</t>
  </si>
  <si>
    <t>Suhindol volcanics</t>
  </si>
  <si>
    <t>van Hinsbergen et al. (2008a)</t>
  </si>
  <si>
    <t>K-Ar ages of Yanev et al. (1993)</t>
  </si>
  <si>
    <t>Dinan Bay lavas</t>
  </si>
  <si>
    <t>Irving et al. (2000)</t>
  </si>
  <si>
    <t>K-Ar ages between 18.9 and 24.4 Ma</t>
  </si>
  <si>
    <t>Younger plutons</t>
  </si>
  <si>
    <t>Hagstrum and Johnson (1986)</t>
  </si>
  <si>
    <t>22 to 23 Ma K-Ar and fission-track ages</t>
  </si>
  <si>
    <t>Pingzhuang</t>
  </si>
  <si>
    <t>Lake City Caldera</t>
  </si>
  <si>
    <t>Reynolds et al. (1986)</t>
  </si>
  <si>
    <t>22.2 to 24.0 K-Ar ages</t>
  </si>
  <si>
    <t>Main Range Volcano and Tweed Volcano</t>
  </si>
  <si>
    <t>Wellman (1975)</t>
  </si>
  <si>
    <t>Latir volcanics</t>
  </si>
  <si>
    <t>Hagstrum and Lipman (1986)</t>
  </si>
  <si>
    <t>21-26 Ma K-Ar ages</t>
  </si>
  <si>
    <t>Volcanics Germany</t>
  </si>
  <si>
    <t>Schreiber and Rotsch (1998)</t>
  </si>
  <si>
    <t>Zhangjiakou</t>
  </si>
  <si>
    <t>Conejos and Hinsdale Formation</t>
  </si>
  <si>
    <t>Brown and Golombek (1997)</t>
  </si>
  <si>
    <t>Kerguelen islands (Antarctic Plate)</t>
  </si>
  <si>
    <t>Camps et al. (2007)</t>
  </si>
  <si>
    <t>Ar/Ar ages and magnetostratigraphic correlation</t>
  </si>
  <si>
    <t>Ignimbrita Panalillo Superior</t>
  </si>
  <si>
    <t>Springsure Volcano</t>
  </si>
  <si>
    <t>Hansma and Tohver (2019)</t>
  </si>
  <si>
    <t>Supersedes McElhinny et al. (1974)</t>
  </si>
  <si>
    <t>40Ar/39Ar sanidine total fusion age (Cohen, Knesel et al., 2013)</t>
  </si>
  <si>
    <t>Afro-Arabian ﬂood volcanic province, Yemen</t>
  </si>
  <si>
    <t>Riisager et al. (2005)</t>
  </si>
  <si>
    <t>Ar/Ar ages of 27.67±0.12 to 30.51±0.36 Ma; age range of volcanism given by authors as 27-31 Ma</t>
  </si>
  <si>
    <t>Peak Range</t>
  </si>
  <si>
    <t>40Ar/39Ar total fusion ages: 30.6±0.4 Ma (biotite), 30.4±0.5 Ma (feldspar), 29.0±0.4 Ma (anorthoclase), 28.6±0.4 Ma (groundmass) from Cohen,Knesel et al. (2013)</t>
  </si>
  <si>
    <t>Ethiopian traps, Belessa</t>
  </si>
  <si>
    <t>K-Ar, magnetostratigraphy</t>
  </si>
  <si>
    <t>Lima Limo section, Ethiopian Traps</t>
  </si>
  <si>
    <t>Ahn et al. (2021)</t>
  </si>
  <si>
    <t>Ethiopian Flood basalts, Abbay and Kessen gorges, Ethiopia</t>
  </si>
  <si>
    <t>Kidane et al. (2002)</t>
  </si>
  <si>
    <t>Ar/Ar age of 29.6±0.1 Ma; age in table is given as 30±1 Ma, consistent with Rochette et al. (1998)</t>
  </si>
  <si>
    <t>Mongollon–Datil volcanics</t>
  </si>
  <si>
    <t>McIntosh et al. (1992)</t>
  </si>
  <si>
    <t>Ar/Ar ages of 24.3 to 36.2 Ma</t>
  </si>
  <si>
    <t>Diehl et al. (1988)</t>
  </si>
  <si>
    <t>Ethiopian Traps, Ethiopia</t>
  </si>
  <si>
    <t>Rochette et al. (1998)</t>
  </si>
  <si>
    <t>Ar/Ar ages of ca. 30 Ma</t>
  </si>
  <si>
    <t>Mongolia, Jaran Plateau and Bogd Plateaus</t>
  </si>
  <si>
    <t>Dupont-Nivet et al. (2011)</t>
  </si>
  <si>
    <t>Hillsborough Volcano</t>
  </si>
  <si>
    <t>40Ar/39 Ar K-feldspar ideogram age of 33.6±0.5 Ma (Cohen, Knesel et al., 2013)</t>
  </si>
  <si>
    <t>Liverpool Volcano</t>
  </si>
  <si>
    <t>Average of K–Ar whole rock ages gives 33.7±0.7 Ma (Wellman et al., 1969)</t>
  </si>
  <si>
    <t>Southern Plateau volcanics, Ethiopia</t>
  </si>
  <si>
    <t>Schult (1974)</t>
  </si>
  <si>
    <t xml:space="preserve">K-Ar ages  </t>
  </si>
  <si>
    <t>Tecalitlan Dikes</t>
  </si>
  <si>
    <t>Mariscal Mountain Gabbro</t>
  </si>
  <si>
    <t>Harlan et al. (1995)</t>
  </si>
  <si>
    <t>Ar/Ar age of 37.0±1.3 Ma</t>
  </si>
  <si>
    <t>Schult et al. (1981)</t>
  </si>
  <si>
    <t>Ramsay Island lavas</t>
  </si>
  <si>
    <t>K-Ar ages of 36-41 Ma</t>
  </si>
  <si>
    <t>Talerua Member lavas</t>
  </si>
  <si>
    <t>Schmidt et al. (2005)</t>
  </si>
  <si>
    <t>Ar/Ar age of 38.8±0.5 Ma, we assign age uncertainty of 1 Myr</t>
  </si>
  <si>
    <t>Mongolia, Khaton Sudal</t>
  </si>
  <si>
    <t>Hankard et al. (2007)</t>
  </si>
  <si>
    <t>Khaton Sudal, Mongolia</t>
  </si>
  <si>
    <t>K-Ar age of 39.4 ± 0.6 Ma by Hankard et al. (2007a)</t>
  </si>
  <si>
    <t>Beaver River alkalic complex</t>
  </si>
  <si>
    <t>Symons et al. (2003)</t>
  </si>
  <si>
    <t>3 averaged Ar/Ar ages</t>
  </si>
  <si>
    <t>Monterey intrusives</t>
  </si>
  <si>
    <t>Ressetar and Martin (1980)</t>
  </si>
  <si>
    <t>K-Ar ages from paper give 42-47 Ma</t>
  </si>
  <si>
    <t>Rattlesnake Hills volcanics</t>
  </si>
  <si>
    <t>Sheriff and Shive (1980)</t>
  </si>
  <si>
    <t>Bitterroot Dome dike swarm</t>
  </si>
  <si>
    <t>Doughty and Sheriff (1992)</t>
  </si>
  <si>
    <t>Isotope ages of 44-51 Ma</t>
  </si>
  <si>
    <t>Eocene volcanics Patagonia</t>
  </si>
  <si>
    <t>Somoza (2007)</t>
  </si>
  <si>
    <t>Butler et al. (1991) give age range of 56-42 Ma, isotopic ages given in paper within this range</t>
  </si>
  <si>
    <t>Robinson Anticline intrusives</t>
  </si>
  <si>
    <t>Harlan et al. (1988)</t>
  </si>
  <si>
    <t>6 K-Ar ages of 48.0±1.9 Ma to 52.6±2.0 Ma</t>
  </si>
  <si>
    <t>Absorako volcanics</t>
  </si>
  <si>
    <t>Harlan and Morgan (2010)</t>
  </si>
  <si>
    <t>Combined Eocene intrusives</t>
  </si>
  <si>
    <t>Diehl et al. (1983)</t>
  </si>
  <si>
    <t>Ezcurra Inlet &amp; Point Hennequin groups</t>
  </si>
  <si>
    <t>K/Ar Age for President Head sill given by Pankhurst and Smellie, 1983</t>
  </si>
  <si>
    <t>Wellman et al. (1969)</t>
  </si>
  <si>
    <t>Nuussuaq lavas, Kanisut Member</t>
  </si>
  <si>
    <t>Riisager et al. (2003b)</t>
  </si>
  <si>
    <t>South Shetland Islands</t>
  </si>
  <si>
    <t>Ar/Ar ages in this paper</t>
  </si>
  <si>
    <t>Kangerdlugsuaq dykes, Irminger</t>
  </si>
  <si>
    <t>Faller and Soper (1979)</t>
  </si>
  <si>
    <t>Skaergaard Intrusion</t>
  </si>
  <si>
    <t>Schwarz et al. (1979)</t>
  </si>
  <si>
    <t>Chauvet et al. (2019)</t>
  </si>
  <si>
    <t>Khuts Uul, Mongolia</t>
  </si>
  <si>
    <t>Hankard et al. (2008)</t>
  </si>
  <si>
    <t>K-Ar age of 57.1 ± 0.8 (Hankard et al. 2008)</t>
  </si>
  <si>
    <t>Svartenhuk lavas</t>
  </si>
  <si>
    <t>Jacobsen Fjord dykes</t>
  </si>
  <si>
    <t>East Gilf Kebir Plateau basalts</t>
  </si>
  <si>
    <t>Lotfy and Odah (2015)</t>
  </si>
  <si>
    <t>59±1.7 Ma K-Ar whole rock age</t>
  </si>
  <si>
    <t>Arran dikes, Scotland</t>
  </si>
  <si>
    <t>Dagley et al. (1978)</t>
  </si>
  <si>
    <t>Jacobsen Fjord basalts</t>
  </si>
  <si>
    <t>Arran intrusives and extrusives</t>
  </si>
  <si>
    <t>Hodgson et al. (1990)</t>
  </si>
  <si>
    <t>Ardnamurchan complex, Scotland</t>
  </si>
  <si>
    <t>Dagley et al. (1984)</t>
  </si>
  <si>
    <t>Faeroe ﬂood volcanics</t>
  </si>
  <si>
    <t>Riisager et al. (2002)</t>
  </si>
  <si>
    <t>Svartenhuk lavas, Vaigat Formation</t>
  </si>
  <si>
    <t>Nuusuaq and Disko lavas, Vaigat Formation</t>
  </si>
  <si>
    <t>Riisager et al. (2003a)</t>
  </si>
  <si>
    <t>Rhum and Canna igneous, Scotland</t>
  </si>
  <si>
    <t>Dagley and Mussett (1981)</t>
  </si>
  <si>
    <t>Mull lavas, Scotland</t>
  </si>
  <si>
    <t>Ganerød et al. (2008)</t>
  </si>
  <si>
    <t xml:space="preserve">Torris, Snow, Half Moon, King George, Admirality lavas and intrusions
</t>
  </si>
  <si>
    <t>Paleocene age assigned in paper</t>
  </si>
  <si>
    <t>Antrim Lava, Ireland</t>
  </si>
  <si>
    <t>Ganerød et al. (2010)</t>
  </si>
  <si>
    <t>Muck and Eigg igneous</t>
  </si>
  <si>
    <t>Dagley and Mussett (1986)</t>
  </si>
  <si>
    <t>Sumber Uul - Tulga, Mongolia</t>
  </si>
  <si>
    <t>Average K-Ar ages of 62.1 ± 5.9 (Hankard et al. 2008)</t>
  </si>
  <si>
    <t>Combined Palaeocene intrusions</t>
  </si>
  <si>
    <t>Mount Pavagarh Traps, Gujrat, India</t>
  </si>
  <si>
    <t>Verma and Mital (1974)</t>
  </si>
  <si>
    <t>Jay et al. (2009)</t>
  </si>
  <si>
    <t>Ambenali Ghat, Mahabeleshwar Plateau, India</t>
  </si>
  <si>
    <t>Age range of Deccan Traps</t>
  </si>
  <si>
    <t>Tapola, Mahabeleshwar Plateau, India</t>
  </si>
  <si>
    <t>Kelgar, Mahabeleshwar Plateau, India</t>
  </si>
  <si>
    <t>Wai-Panchgani, Mahabeleshwar Plateau, India</t>
  </si>
  <si>
    <t>Khumbarli Ghat, Mahabeleshwar Plateau, India</t>
  </si>
  <si>
    <t>Varandah Ghat, Mahabeleshwar Plateau, India</t>
  </si>
  <si>
    <t>Matheran Ghat, Mahabeleshwar Plateau, India</t>
  </si>
  <si>
    <t>Deccan Traps, Mahabaleshwar, India</t>
  </si>
  <si>
    <t>Kono et al. (1972)</t>
  </si>
  <si>
    <t>VGP differs from study and GPDB</t>
  </si>
  <si>
    <t>Deccan Traps, Nagpur to Bombay traverse, India</t>
  </si>
  <si>
    <t>Vandamme et al. (1991)</t>
  </si>
  <si>
    <t>Deccan dyke swarms, western India</t>
  </si>
  <si>
    <t>Prasad et al. (1996)</t>
  </si>
  <si>
    <t>Nandurbar-Dhule dykes, India</t>
  </si>
  <si>
    <t>40Ar/39Ar ages of 63.4±0.4 Ma to 67.5±0.9 Ma (Sheth et al. 2019)</t>
  </si>
  <si>
    <t>Western Ghats, Deccan Traps, India</t>
  </si>
  <si>
    <t>Chenet et al. (2009)</t>
  </si>
  <si>
    <t>Late Cretaceous mafic dikes in Kerala</t>
  </si>
  <si>
    <t>Radhakrishna et al.(2012)</t>
  </si>
  <si>
    <t>Central Kerala dykes, India</t>
  </si>
  <si>
    <t>Radhakrishna et al. (1994)</t>
  </si>
  <si>
    <t>Itatiaia and Passa Quatro Complexes, Brazil</t>
  </si>
  <si>
    <t>Montes-Lauar et al. (1995)</t>
  </si>
  <si>
    <t>2 of 18 sites with k&lt;50</t>
  </si>
  <si>
    <t>K-Ar ages from 10 biotites is 70.5±3.3 Ma, whole rock age for Passa Quatro complex is 70.4±0.5 Ma; differs from GPDB (72 Ma)</t>
  </si>
  <si>
    <t>Patagonian Plateau basalts, Chile, Argentina</t>
  </si>
  <si>
    <t>Butler et al. (1991)</t>
  </si>
  <si>
    <t>K-Ar ages of 64.2±2.6 Ma to 79.1±4.7 Ma (this paper)</t>
  </si>
  <si>
    <t>Lisbon Basalts 1969, Portugal</t>
  </si>
  <si>
    <t>Monchique Syenite I</t>
  </si>
  <si>
    <t>Monchique Syenite II</t>
  </si>
  <si>
    <t>Adel Mountain volcanics</t>
  </si>
  <si>
    <t>Gunderson and Sheriff (1991)</t>
  </si>
  <si>
    <t>K-Ar ages of 71.2±2.7 Ma to 81.1±3.5 Ma (this paper)</t>
  </si>
  <si>
    <t>Minusa trough intrusions, Siberia</t>
  </si>
  <si>
    <t>Metelkin et al. (2007)</t>
  </si>
  <si>
    <t>9 Ar/Ar ages of 74 to 79 Ma</t>
  </si>
  <si>
    <t>Doherty Mountain sills</t>
  </si>
  <si>
    <t>Harlan et al. (2008)</t>
  </si>
  <si>
    <t>Two Ar/Ar biotite ages of 77 Ma (77.18±0.31 Ma and 77±0.31 Ma)</t>
  </si>
  <si>
    <t>Maudlow Formation welded tuffs</t>
  </si>
  <si>
    <t>Swenson and McWilliams (1989)</t>
  </si>
  <si>
    <t>3 of 11 sites with k&lt;50</t>
  </si>
  <si>
    <t>Latest Santonian to latest Campanian; 74.9±1.0 and 83±2 Ma K-Ar ages</t>
  </si>
  <si>
    <t>Elkhorn Mountains</t>
  </si>
  <si>
    <t>Diehl (1991)</t>
  </si>
  <si>
    <t>Sao Sabastiao Island Intrusions, Brazil</t>
  </si>
  <si>
    <t>1 of 18 sites only 1 sample, 1 of 17 k&lt;50</t>
  </si>
  <si>
    <t>80.8±3.1 Ma Rb-Sr age (from paper), K-Ar ages of 77.6±7.8-82.8±6.2 Ma for the dykes, and 84.0±2.2 Ma biotite K-Ar age</t>
  </si>
  <si>
    <t>Pocos de Caldas Alkaline Complex, Brazil</t>
  </si>
  <si>
    <t>11 of 47 sites are based on 1 sample only; 2 of 36 have k&lt;50</t>
  </si>
  <si>
    <t>Rb-Sr ages from 77.9±3.1 Ma to 89.8±2.8 Ma</t>
  </si>
  <si>
    <t>Volcanics, Massif d'Androy Andria</t>
  </si>
  <si>
    <t>Andriamirado and Roche (1969)</t>
  </si>
  <si>
    <t>Volcanics, Antanimena Andria</t>
  </si>
  <si>
    <t>Andriamirado (1971)</t>
  </si>
  <si>
    <t>Volcanics, Southeast Coast Andria</t>
  </si>
  <si>
    <t>Volcanics, Mangoky–Anilahy Andria</t>
  </si>
  <si>
    <t>Dolerites, east Madagascar</t>
  </si>
  <si>
    <t>Storetvedt et al. (1992)</t>
  </si>
  <si>
    <t>Volcanics, Mailaka Andria</t>
  </si>
  <si>
    <t>Volcanics, Southwest Madagascar</t>
  </si>
  <si>
    <t>Torsvik et al. (1998)</t>
  </si>
  <si>
    <t>3 localities with 41 samples</t>
  </si>
  <si>
    <t>Ar/Ar ages of ca. 84 to 90 Ma</t>
  </si>
  <si>
    <t>Yongtai</t>
  </si>
  <si>
    <t>St. Mary Islands, western India</t>
  </si>
  <si>
    <t>Torsvik et al. (2000)</t>
  </si>
  <si>
    <t>U/Pb age of 91.2±0.2 Ma</t>
  </si>
  <si>
    <t>d'Analava complex</t>
  </si>
  <si>
    <t>Meert and Tamrat (2006)</t>
  </si>
  <si>
    <t>U/Pb age of Torsvik et al. (1998)</t>
  </si>
  <si>
    <t>Turonian (biostratigraphy)</t>
  </si>
  <si>
    <t>Amma Fatma section, Morocco</t>
  </si>
  <si>
    <t>Ruiz-Martinez et al. (2011)</t>
  </si>
  <si>
    <t>E/I correction applied to directions provided by authors</t>
  </si>
  <si>
    <t>Wadi Natash volcanics, Egypt</t>
  </si>
  <si>
    <t>K-Ar ages between 86 and 100 Ma</t>
  </si>
  <si>
    <t>Khurmun Uul - Shovon basalts, Mongolia</t>
  </si>
  <si>
    <t>Hankard et al. (2007b)</t>
  </si>
  <si>
    <t>Average Ar/Ar age of 93.4  ± 2.6 (Hankard et al. 2007b)</t>
  </si>
  <si>
    <t>Mount Dromedary Intrusion</t>
  </si>
  <si>
    <t>Robertson (1963)</t>
  </si>
  <si>
    <t>Average of K–Ar ages of 94±2 Ma calculated by McDougall and Wellman (1976), based on K–Ar ages of Everden and Richards (1962), McDougall and Roksandric (1974) and McDougall and Wellman (1976)</t>
  </si>
  <si>
    <t>Axel Heiberg lavas</t>
  </si>
  <si>
    <t>Recalculated from averaging the lava site averages Supplementary Table 1</t>
  </si>
  <si>
    <t>ArAr age of Tarduno et al., Science 1998. Age is 95.2±0.2 Ma, but is from a single lava. I added 2 Myr as arbitary uncertainty to cover for the full sequence.</t>
  </si>
  <si>
    <t>Magnet Cove and other intrusions</t>
  </si>
  <si>
    <t>Globerman and Irving (1988)</t>
  </si>
  <si>
    <t>Magnet Cove: 97 and 99 Ma K-Ar, 101 Rb-Sr and 97 and 102 Ma fission track ages. Potash Sulfur Springs: 100 ± 2 Ma Pb/Pb age and 99.8 and 102.4 fission track ages.</t>
  </si>
  <si>
    <t>Cuttingsville</t>
  </si>
  <si>
    <t>McEnroe (1996)</t>
  </si>
  <si>
    <t>Ar/Ar age of 100±0.3 Ma</t>
  </si>
  <si>
    <t>Tsost Magmatic Field, Mongolia</t>
  </si>
  <si>
    <t>van Hinsbergen et al. (2008b)</t>
  </si>
  <si>
    <t>Ar/Ar ages of 94.7 ± 1.3 and 107 ± 1.0 (Barry, 1999 and Hankard et al. 2007b)</t>
  </si>
  <si>
    <t>Little Rattlesnake Complex</t>
  </si>
  <si>
    <t>K-Ar age of 111±3 Ma</t>
  </si>
  <si>
    <t>Pleasant Mountain</t>
  </si>
  <si>
    <t>Ar/Ar age of 112.1.±0.4</t>
  </si>
  <si>
    <t>Suhongtu</t>
  </si>
  <si>
    <t>Burnt Meadow Mountains</t>
  </si>
  <si>
    <t>Ar/Ar age of 112.6±0.2 Ma</t>
  </si>
  <si>
    <t>Cretaceous Lamproites</t>
  </si>
  <si>
    <t>Radhakrishna et al. (2017)</t>
  </si>
  <si>
    <t>40Ar/39Ar ages from 109.1±0.7 to 116.6±0.8 Ma</t>
  </si>
  <si>
    <t>Rajmahal Traps, West Bengal and Bihar, India</t>
  </si>
  <si>
    <t>Rajmahal Traps, Bihar, India</t>
  </si>
  <si>
    <t>Klootwijk (1971)</t>
  </si>
  <si>
    <t>Rajmahal Traps, West Bengal, India</t>
  </si>
  <si>
    <t>Das et al. (1996)</t>
  </si>
  <si>
    <t>Rajamahal Traps, North Rajmahal Hills, India</t>
  </si>
  <si>
    <t>Tarduno et al. (2001)</t>
  </si>
  <si>
    <t>Hongyan</t>
  </si>
  <si>
    <t>U/Pb and Ar-Ar</t>
  </si>
  <si>
    <t>Rao and Rao (1996)</t>
  </si>
  <si>
    <t>South-East Artz Bogd, Mongolia</t>
  </si>
  <si>
    <t>Ar/Ar ages of 115.4 ± 0.4 - 119.3 ± 0.4 (Barry, 1999)</t>
  </si>
  <si>
    <t>Schult and Guerreiro (1979)</t>
  </si>
  <si>
    <t>Weideshan</t>
  </si>
  <si>
    <t>Jianchang</t>
  </si>
  <si>
    <t>Qin et al., 2008</t>
  </si>
  <si>
    <t>Alfred Complex</t>
  </si>
  <si>
    <t>McEnroe (1996b)</t>
  </si>
  <si>
    <t>K-Ar of biotite in gabbro 120.0±2 Ma, readings on gabbro and monzodiorite</t>
  </si>
  <si>
    <t>Cape Neddick</t>
  </si>
  <si>
    <t>120.6±0.4 Ma Ar-Ar on biotite in gabbro</t>
  </si>
  <si>
    <t>Vulcanitas Cerro Colorado Formation, Cordoba, Argentina</t>
  </si>
  <si>
    <t>Valencio (1972)</t>
  </si>
  <si>
    <t>K-Ar age of 121±6 Ma</t>
  </si>
  <si>
    <t>South-East ih Bogd, Mongolia</t>
  </si>
  <si>
    <t>Ar/Ar ages of 118.2 ± 0.8 to 124.3 ± 0.9</t>
  </si>
  <si>
    <t>Tatnic Complex</t>
  </si>
  <si>
    <t xml:space="preserve">122±2; K-Ar on biotite in gabbro, Ar-Ar on biotite from Qtz-diorite </t>
  </si>
  <si>
    <t>Florianopolis dyke swarm, Santa Catarina Island, Brazil</t>
  </si>
  <si>
    <t>Raposo et al. (1998)</t>
  </si>
  <si>
    <t>5 plateau 40Ar/39Ar ages of 119.0-128.3 Ma</t>
  </si>
  <si>
    <t>South-East Baga Bogd, Mongolia</t>
  </si>
  <si>
    <t>Ar/Ar ages of 122.7 ± 0.8 to 124.7 ± 0.8</t>
  </si>
  <si>
    <t>El Salto–Almafuerte lavas, Cordoba, Argentina</t>
  </si>
  <si>
    <t>Mendia (1978)</t>
  </si>
  <si>
    <t>K-Ar ages of 119-129 Ma</t>
  </si>
  <si>
    <t>Lebanon diorite</t>
  </si>
  <si>
    <t>125±3 Ma K-Ar on biotite. They discarded discordant Ar-Ar ages, should be revised.</t>
  </si>
  <si>
    <t>Notre Dame Bay dikes</t>
  </si>
  <si>
    <t>Lapointe (1979)</t>
  </si>
  <si>
    <t>Ponta Grossa dykes, Brazil</t>
  </si>
  <si>
    <t>Raposo and Ernesto (1995)</t>
  </si>
  <si>
    <t>14 40Ar/39Ar ages: of 129.2 ± 0.4 to 131.4 ± 0.4 Ma</t>
  </si>
  <si>
    <t>Ponta Grossa dykes</t>
  </si>
  <si>
    <t>Cervantes-Solano et al. (2015)</t>
  </si>
  <si>
    <t>Owen-Smith et al. (2019)</t>
  </si>
  <si>
    <t>Serra Geral basalts, Brazil</t>
  </si>
  <si>
    <t>Pacca and Hiodo (1976)</t>
  </si>
  <si>
    <t>Ar/Ar and U/Pb ages of 131 to 135 Ma (Rossetti et al., 2018)</t>
  </si>
  <si>
    <t>Kaoko lavas, Namibia</t>
  </si>
  <si>
    <t>Gidskehaug et al. (1975)</t>
  </si>
  <si>
    <t>Etendeka LIP (upper), Namibia</t>
  </si>
  <si>
    <t>Dodd et al. (2015)</t>
  </si>
  <si>
    <t>Etendeka LIP (lower), Namibia</t>
  </si>
  <si>
    <t>Etendeka, Namibia</t>
  </si>
  <si>
    <t>Northern Parana Magmatic Province, Brazil</t>
  </si>
  <si>
    <t>Ernesto et al. (2021)</t>
  </si>
  <si>
    <t>Central Parana Magmatic Province</t>
  </si>
  <si>
    <t>Posadas Formation, Parana flood basalts</t>
  </si>
  <si>
    <t>Mena et al. (2010)</t>
  </si>
  <si>
    <t>Arapey volcanics, Uruguay</t>
  </si>
  <si>
    <t>Cervantes-Solano et al. (2010)</t>
  </si>
  <si>
    <t>Parana flood basalt, Alto Paraguay Formation, Paraguay</t>
  </si>
  <si>
    <t>Goguitchaichvili et al. (2013)</t>
  </si>
  <si>
    <t>Franz Josef Land LIP</t>
  </si>
  <si>
    <t>Abashev et al. (2018), include data from Mikhaltsov et al. (2016)</t>
  </si>
  <si>
    <t>Southwest Greenland dykes</t>
  </si>
  <si>
    <t>Kulakov et al. (2021)</t>
  </si>
  <si>
    <t>La Negra south</t>
  </si>
  <si>
    <t>Fu et al. (2020)</t>
  </si>
  <si>
    <t>Posades and Sierra Colorado ignimbrites, Argentina</t>
  </si>
  <si>
    <t>Iglesia-Llanos et al. (2003)</t>
  </si>
  <si>
    <t>153-157 Ma U/Pb ages (156.5±1.9 Ar/Ar age obtained in this study)</t>
  </si>
  <si>
    <t>Chon Aike Formation, Argentina</t>
  </si>
  <si>
    <t>Ruiz González et al. (2019)</t>
  </si>
  <si>
    <t>155.0 ± 3.5 Ma based on 10 40Ar/39Ar ages</t>
  </si>
  <si>
    <t>La Mathilde Formation, Patagonia</t>
  </si>
  <si>
    <t>Ruiz Gonzalez et al. (2022)</t>
  </si>
  <si>
    <t>157.4 ± 0.7 Ma 40Ar/39Ar age</t>
  </si>
  <si>
    <t>Zapican dike swarm, Uruguay</t>
  </si>
  <si>
    <t>Cervantes-Solano et al. (2020)</t>
  </si>
  <si>
    <t>11 sites combined with 8 sites from Lossada et al. (2014)</t>
  </si>
  <si>
    <t>Ar/Ar age of 157.6±3.0 Ma by Lossada et al. (2014)</t>
  </si>
  <si>
    <t>Nico Perez dykes, Uruguay</t>
  </si>
  <si>
    <t>Lossada et al. (2014)</t>
  </si>
  <si>
    <t xml:space="preserve">39Ar/40Ar age on plagioclase of 157.6±3.0 Ma
</t>
  </si>
  <si>
    <t>Intrusive rocks, Nigeria</t>
  </si>
  <si>
    <t>Marton and Marton (1976)</t>
  </si>
  <si>
    <t>La Negra north</t>
  </si>
  <si>
    <t>Chon Aike Formation, Patagonia</t>
  </si>
  <si>
    <t>Vizan (1998)</t>
  </si>
  <si>
    <t>168 ± 2 Ma Rb-Sr age</t>
  </si>
  <si>
    <t>Gingenbullen Dolerite</t>
  </si>
  <si>
    <t>Thomas et al. (2000)</t>
  </si>
  <si>
    <t>Average of K–Ar ages give 172±5 Ma (McDougall and Wellman, 1976)</t>
  </si>
  <si>
    <t>Bardon et al. (1973)</t>
  </si>
  <si>
    <t>West Maranhao Basalts, Brazil</t>
  </si>
  <si>
    <t>Schmidt (1976)</t>
  </si>
  <si>
    <t>Assumed to be linked to Ferrar magmatic activity (180±3 Ma, Riley and Knight, 2001); K-Ar age of 193±10 Ma cited in original paper</t>
  </si>
  <si>
    <t>Gair Mesa, Kirkpatrick basalts</t>
  </si>
  <si>
    <t>Lemna et al. (2016)</t>
  </si>
  <si>
    <t>Estimated age of magnetization based on radiometric ages and polarity</t>
  </si>
  <si>
    <t>Northern Victoria Land - Kirkpatrick Basalts</t>
  </si>
  <si>
    <t>Rolf &amp; Henjes-Kunst (2003)</t>
  </si>
  <si>
    <t>Age not specified in paper; assumed same age for Kirkpatrick Basalts as in Lemna et al., Gondwana Res 2016</t>
  </si>
  <si>
    <t>Batoka basalts, northern Zimbabwe</t>
  </si>
  <si>
    <t>Jones et al. (2001)</t>
  </si>
  <si>
    <t>3 Ar/Ar ages that cluster around 180 Ma, uncertainty range defined as lower limit of youngest age to upper limit of oldest age</t>
  </si>
  <si>
    <t>Marifil Complex, Patagonia</t>
  </si>
  <si>
    <t>183 ± 2 Ma and 178 ± 1 Ma Rb-Sr ages</t>
  </si>
  <si>
    <t>Naude's Nek section, Karoo LIP</t>
  </si>
  <si>
    <t>Moulin et al. (2011)</t>
  </si>
  <si>
    <t>Ar/Ar ages of 180.1±1.4 Ma to 182.8±2.6 Ma</t>
  </si>
  <si>
    <t>Oxbow-Moteng Pass section, Karoo LIP</t>
  </si>
  <si>
    <t>Moulin et al. (2017)</t>
  </si>
  <si>
    <t>Mariﬁl Formation, North Patagonia, Argentina</t>
  </si>
  <si>
    <t>178-188 Ma U/Pb ages</t>
  </si>
  <si>
    <t>183 ± 4 Ma age for Karroo-Ferrar LIP magmatism; after Duncan et al. (1997), Pankhurst et al. (2000); Riley and Knight (2001)</t>
  </si>
  <si>
    <t>Stormberg lavas (Lesotho basalts), South Africa</t>
  </si>
  <si>
    <t>Kosterov and Perrin (1996)</t>
  </si>
  <si>
    <t>Karroo lavas, Central Africa, Zimbabwe, Mozambique</t>
  </si>
  <si>
    <t>McElhinny et al. (1968)</t>
  </si>
  <si>
    <t>Karroo dolerites combined, South Africa, Zimbabwe</t>
  </si>
  <si>
    <t>McElhinny and Jones (1965)</t>
  </si>
  <si>
    <t>Tasmanian dolerite</t>
  </si>
  <si>
    <t>Schmidt and McDougall (1977)</t>
  </si>
  <si>
    <t>177.7 ± 6.2 Ma mean of 5 K-Ar ages; age taken from Karroo-Ferrar volcanic province</t>
  </si>
  <si>
    <t>Ferrar dolerites, Northern Prince Albert Mountains</t>
  </si>
  <si>
    <t>Lanza and Zanella (1993)</t>
  </si>
  <si>
    <t>Lesotho basalts</t>
  </si>
  <si>
    <t>Prevot et al. (2003)</t>
  </si>
  <si>
    <t>Scania basalts</t>
  </si>
  <si>
    <t>Bylund and Halvorsen (1993)</t>
  </si>
  <si>
    <t>Diabase dykes and sills, Liberia</t>
  </si>
  <si>
    <t>Dalrympie et al. (1975)</t>
  </si>
  <si>
    <t>Kent &amp; Irving (2010) interpret these as related to CAMP volcanism at ~201 Ma</t>
  </si>
  <si>
    <t>Whole-rock 40Ar/39Ar isochron age of 185.8±2.3 Ma</t>
  </si>
  <si>
    <t>Marangudzi Ring Complex, Zimbabwe</t>
  </si>
  <si>
    <t>Brock (1968)</t>
  </si>
  <si>
    <t>Rb-Sr age of 183±3 Ma of Foland &amp; Henderson (1976, EPSL)</t>
  </si>
  <si>
    <t>Combined dikes</t>
  </si>
  <si>
    <t>Hodych and Hayatsu (1988)</t>
  </si>
  <si>
    <t>Caraquet dyke data, other dykes excluded because only 2 sites. Includes data from previous study. A95 estimated from dp and dm in paper</t>
  </si>
  <si>
    <t>K-Ar age of 191 ± 2 Ma (7 samples)</t>
  </si>
  <si>
    <t>Freetown Complex, Sierra Leone</t>
  </si>
  <si>
    <t>Hargraves et al. (1999)</t>
  </si>
  <si>
    <t>Rb-Sr age of 193 ± 3 Ma</t>
  </si>
  <si>
    <t>Kerforne dykes, France</t>
  </si>
  <si>
    <t>Sichler and Perrin (1993)</t>
  </si>
  <si>
    <t>193 ± 3 Ma Ar/Ar age from Jourdan et al. (2003; Geophysical Monograph 136)</t>
  </si>
  <si>
    <t>Piedmont dikes</t>
  </si>
  <si>
    <t>Dooley and Smith (1982)</t>
  </si>
  <si>
    <t>K-Ar age of 194 ± 4 Ma (based on 7 dykes)</t>
  </si>
  <si>
    <t>French Guyana dikes, Brazil</t>
  </si>
  <si>
    <t>Nomade et al. (2000)</t>
  </si>
  <si>
    <t>Ar/Ar ages: 192.3 ± 2.0 to 198.3 ± 2.0 Ma</t>
  </si>
  <si>
    <t>Cassipore dykes, Brazil</t>
  </si>
  <si>
    <t>Ernesto et al. (2003)</t>
  </si>
  <si>
    <t>Three 40Ar/Ar ages of 202.0 ± 2.0 Ma to 192.7 ± 1.8 Ma</t>
  </si>
  <si>
    <t>Roraima dykes, CAMP, Brazil</t>
  </si>
  <si>
    <t>Three 40Ar/39Ar isochron ages of 197.4 ± 3.8 to 201.1 ± 1.4 Ma</t>
  </si>
  <si>
    <t>Ighrem and Foum Zguid dykes, Morocco</t>
  </si>
  <si>
    <t>Palencia-Ortas et al. (2011)</t>
  </si>
  <si>
    <t>North Mountain basalt</t>
  </si>
  <si>
    <t>Site-level data provided, no mean; no A95 or K; age assigned Hettangian as given in GTS2020</t>
  </si>
  <si>
    <t>good AF &amp; HT-Thermal demag; vector plots</t>
  </si>
  <si>
    <t>As taken as Hettangian, although lower basalt flow of North Mountain Basalt has been dated as 201.3 ± 0.3 Ma (Schoene et al. 2006)</t>
  </si>
  <si>
    <t>Hartford basin</t>
  </si>
  <si>
    <t>Kent and Olsen (2008)</t>
  </si>
  <si>
    <t>E/I corrected</t>
  </si>
  <si>
    <t>~199.6-202 Ma based on magnetostratigraphy and cyclostratigraphy</t>
  </si>
  <si>
    <t>Argana Flows. Morocco</t>
  </si>
  <si>
    <t>Ruiz-Martinez et al. (2012)</t>
  </si>
  <si>
    <t>CAMP age of 201±2 Ma, based on summary of age constraints in this study</t>
  </si>
  <si>
    <t>Morrocan Intrusives, Morocco</t>
  </si>
  <si>
    <t>CAMP age of 201±2 Ma</t>
  </si>
  <si>
    <t>Central Atlantic Magmatic Province, Morocco</t>
  </si>
  <si>
    <t>Knight et al. (2004)</t>
  </si>
  <si>
    <t>pole not based on site-level data because this was interpreted not to adequately represent PSV</t>
  </si>
  <si>
    <t>Font et al. (2011)</t>
  </si>
  <si>
    <t>Kent and Tauxe (2005)</t>
  </si>
  <si>
    <t>E/I corrected; pole longitude change to follow later papers of Kent</t>
  </si>
  <si>
    <t>E/I corrected; pole changed to follow later papers of Kent</t>
  </si>
  <si>
    <t>Gipsdalen and Fleming Fjord Formations</t>
  </si>
  <si>
    <t>E/I correction applied to individual directions provided by authors; pole, K, A95 changed</t>
  </si>
  <si>
    <t>Andesites, Ukraine</t>
  </si>
  <si>
    <t>Yuan et al. (2011)</t>
  </si>
  <si>
    <t>Ar/Ar ages, ranging from 204.2±1.6 tot 215.7±2 Ma</t>
  </si>
  <si>
    <t>E/I corrected; pole longitude changed to follow later papers of Kent</t>
  </si>
  <si>
    <t>Dan River–Danville Basin</t>
  </si>
  <si>
    <t>Lotfy &amp; Elaal (2018)</t>
  </si>
  <si>
    <t>E/I corrected; pole position changed to follow later papers of Kent</t>
  </si>
  <si>
    <t>Taimyr Sills, Siberia</t>
  </si>
  <si>
    <t>Walderhaug et al. (2005)</t>
  </si>
  <si>
    <t>40Ar/39Ar ages of 227±7, 227.5±1.2 and 229±4.0 Ma</t>
  </si>
  <si>
    <t>Gezira, Egypt</t>
  </si>
  <si>
    <t>Dolerite dykes, Suriname</t>
  </si>
  <si>
    <t>Veldkamp et al. (1971)</t>
  </si>
  <si>
    <t>K-Ar age of 232±5 Ma</t>
  </si>
  <si>
    <t>Udzha, Siberian Platform</t>
  </si>
  <si>
    <t>Veselovskiy et al. (2012)</t>
  </si>
  <si>
    <t>Ar-Ar ages Konstantinov et al., 2009</t>
  </si>
  <si>
    <t>Alto Paraguay Province, Paraguay/Brazil</t>
  </si>
  <si>
    <t>Ernesto et al. (2015)</t>
  </si>
  <si>
    <t>Ar-Ar: 241.5±1.3</t>
  </si>
  <si>
    <t>Brisbane Tuffs</t>
  </si>
  <si>
    <t>Biostratigraphy on intercalated coal measures gives Middle Triassic flora (Jones and Jersey, 1947)</t>
  </si>
  <si>
    <t>Puesto Viejo Formation Volcanics, Mendoza</t>
  </si>
  <si>
    <t>Domeier et al. (2011c)</t>
  </si>
  <si>
    <t>Taimyr basalts, Siberia</t>
  </si>
  <si>
    <t>40Ar/39Ar age of sample TAI-8 with preferred 2-sigma uncertainty</t>
  </si>
  <si>
    <t>Fetisova et al. (2018)</t>
  </si>
  <si>
    <t>Kotuy River Siberian Traps, Siberia</t>
  </si>
  <si>
    <t>Veselovsky et al. (2003)</t>
  </si>
  <si>
    <t>Siberian Traps Mean recalculated, Siberia</t>
  </si>
  <si>
    <t>Kulumber river intrusions, Siberia</t>
  </si>
  <si>
    <t>Latyshev et al. (2021b)</t>
  </si>
  <si>
    <t>Siberian Traps, RD locality</t>
  </si>
  <si>
    <t>Siberian Traps, YG locality</t>
  </si>
  <si>
    <t>Siberian Traps, Nizhnyaya Tunguska river</t>
  </si>
  <si>
    <t>Latyshev et al. (2018)</t>
  </si>
  <si>
    <t>Siberian Traps, Nizhneudinsk-Octyabrskiy group</t>
  </si>
  <si>
    <t>Siberian Traps, Tura lavas</t>
  </si>
  <si>
    <t>Siberian Traps, Norilsk‐Maymecha-Kotuy</t>
  </si>
  <si>
    <t>Pavlov et al. (2019)</t>
  </si>
  <si>
    <t>Norils region intrusions, Siberia</t>
  </si>
  <si>
    <t>Latyshev et al. (2021a)</t>
  </si>
  <si>
    <t>INTR pole</t>
  </si>
  <si>
    <t>East European Platform, Puchezh</t>
  </si>
  <si>
    <t>Fetisova et al. (2017)</t>
  </si>
  <si>
    <t>Late Permian - Early Triassic</t>
  </si>
  <si>
    <t>East European Platform, Zhukov</t>
  </si>
  <si>
    <t>East European Platform, Oskii S"ezd</t>
  </si>
  <si>
    <t>Araguainha impact structure, Brazil</t>
  </si>
  <si>
    <t>Yokoyama et al. (2014)</t>
  </si>
  <si>
    <t>Late Permian (Lopingian)</t>
  </si>
  <si>
    <t>East European Platform, Nelben</t>
  </si>
  <si>
    <t>East European Platform, Sukhona</t>
  </si>
  <si>
    <t>SW England, Aylesbeare Mudstone</t>
  </si>
  <si>
    <t>Hounslow et al. (2016)</t>
  </si>
  <si>
    <t>Capitanian - Wuchiapingian</t>
  </si>
  <si>
    <t>Gonfaron 1, Lodeve</t>
  </si>
  <si>
    <t>Evans et al. (2014)</t>
  </si>
  <si>
    <t>Capitanian, magnetostratigraphy</t>
  </si>
  <si>
    <t>Sierra Chica, La Pampa</t>
  </si>
  <si>
    <t>Domeier et al. (2011b)</t>
  </si>
  <si>
    <t>U/Pb age of 263 +1.6/-2.0 Ma</t>
  </si>
  <si>
    <t>Upper Choiyoi Group, Mendoza</t>
  </si>
  <si>
    <t>Gerrigong Volcanics</t>
  </si>
  <si>
    <t>Belica et al. (2017)</t>
  </si>
  <si>
    <t>Average of 40Ar/39Ar plagioclase plateau age of 265.05±0.35 Ma (Belica et al., 2017) and TIMS U–Pb zircon age of 263.51±0.05 Ma (Metcalfe et al., 2015)</t>
  </si>
  <si>
    <t>Werrie Basalt</t>
  </si>
  <si>
    <t>Klootwijk et al. (2003)</t>
  </si>
  <si>
    <t>40Ar/39Ar whole rock isochron age of 266.4±3.0 Ma (Li et al., 2014)</t>
  </si>
  <si>
    <t>Tambillos, Uspallate Basin, Argentina</t>
  </si>
  <si>
    <t>Rapalini and Vilas (1991)</t>
  </si>
  <si>
    <t>Lunner dikes, Norway</t>
  </si>
  <si>
    <t>Dominguez et al. (2011)</t>
  </si>
  <si>
    <t>Ar/Ar age of 271±2.7 (Dominguez et al. 2011)</t>
  </si>
  <si>
    <t>Torsvik et al. (1988)</t>
  </si>
  <si>
    <t>Dome de Barrot, France</t>
  </si>
  <si>
    <t>Haldan et al. (2009)</t>
  </si>
  <si>
    <t>E/I correction applied; includes data Kruiver et al. (2002)</t>
  </si>
  <si>
    <t>Roadian</t>
  </si>
  <si>
    <t>Lodeve basin redbeds</t>
  </si>
  <si>
    <t xml:space="preserve">Haldan et al. (2009) </t>
  </si>
  <si>
    <t>E/I correction applied; includes data from Maillol (1992)</t>
  </si>
  <si>
    <t>Kungurian - Wordian (Haldan et al., 2009)</t>
  </si>
  <si>
    <t>Soffel and Harzer (1991) quote age of 275-280 Ma; Rb-Sr age of 280± ? (Besang et al. 1976, unavailable)</t>
  </si>
  <si>
    <t>Bohemian Massif igneous, Germany</t>
  </si>
  <si>
    <t>Soffel and Harzer (1991)</t>
  </si>
  <si>
    <t>Scania melaphyre dikes, Sweden</t>
  </si>
  <si>
    <t>Bylund (1974)</t>
  </si>
  <si>
    <t>Ar/Ar age of 278±4 (Klingspor, 1976) -&gt; age of melaphyre dyke at Tolanga</t>
  </si>
  <si>
    <t>Jebel Nehoud Ring Complex, Kordofan, Sudan</t>
  </si>
  <si>
    <t>Bachtadse et al. (2002)</t>
  </si>
  <si>
    <t>K-Ar age of 280±2 Ma</t>
  </si>
  <si>
    <t>Trachytes, Ukraine</t>
  </si>
  <si>
    <t>Ar/Ar age of 282.6±2.6 Ma</t>
  </si>
  <si>
    <t>Mulder (1971)</t>
  </si>
  <si>
    <t>Exeter Lavas, UK</t>
  </si>
  <si>
    <t>Ar/Ar ages of 280 to 291 Ma (Edwards and Scrivener, 1999)</t>
  </si>
  <si>
    <t>Cornwell (1967)</t>
  </si>
  <si>
    <t>Western Meseta, Morocco</t>
  </si>
  <si>
    <t>Domeier et al. (2020)</t>
  </si>
  <si>
    <t>Mount Leyshon Intrusive Complex, Australia</t>
  </si>
  <si>
    <t>Clark and Lackie (2003)</t>
  </si>
  <si>
    <t>Estimated age of 286 ± 6 Ma from K-Ar age of 283 ± 9 Ma and U/Pb age of 287.4 ± 3.6 Ma</t>
  </si>
  <si>
    <t>Tuckers Igneous Complex, Australia</t>
  </si>
  <si>
    <t>Mauchline lavas, Scotland</t>
  </si>
  <si>
    <t>Harcombe-Smee et al. (1996)</t>
  </si>
  <si>
    <t>K-Ar age of 286±7 of De Souza (1979). Age used to be 280, can't find what that is based on</t>
  </si>
  <si>
    <t>Black Forest volcanics, Germany</t>
  </si>
  <si>
    <t>Konrad and Nairn (1972)</t>
  </si>
  <si>
    <t>Recalculated from 7 volcanic sites with k&gt;50</t>
  </si>
  <si>
    <t>Rb-Sr ages of 286±5 Ma by Lippolt et al. (1983); see Edel and Schneider (1995)</t>
  </si>
  <si>
    <t>NE Kazakhstan lavas 1</t>
  </si>
  <si>
    <t>Bazhenov et al. (2014)</t>
  </si>
  <si>
    <t>Zr U-Pb ages of 286.3 ± 3.5 Ma (Bazhenov et al., 2016)</t>
  </si>
  <si>
    <t>Birkenmajer et al. (1968)</t>
  </si>
  <si>
    <t>NE Kazakhstan lavas 2</t>
  </si>
  <si>
    <t>Bazhenov et al. (2016)</t>
  </si>
  <si>
    <t>Zr and U-Pb ages of 286.3 ± 3.5 Ma (Bazhenov et al., 2016)</t>
  </si>
  <si>
    <t>Oslo Graben, Krokskogen and Vestfold</t>
  </si>
  <si>
    <t>Haldan et al. (2014)</t>
  </si>
  <si>
    <t>Sampling location based on map Fig. 1</t>
  </si>
  <si>
    <t>Based on radiometric ages, see review in section 2. Best estimate: Krokskogen 284±8 and Vestfold 292±8 Ma</t>
  </si>
  <si>
    <t>E/I correction applied; original data from Maillol (1992)</t>
  </si>
  <si>
    <t>Sakmarian - Artkinsian</t>
  </si>
  <si>
    <t>Saar–Nahe volcanics, Germany</t>
  </si>
  <si>
    <t>Berthold et al. (1965)</t>
  </si>
  <si>
    <t>Rb-Sr ages of 288 to 293 (Lippot et al., 1989)</t>
  </si>
  <si>
    <t>Nahe volcanics, Germany</t>
  </si>
  <si>
    <t>Nijenhuis (1961)</t>
  </si>
  <si>
    <t>Itarare Group, Parana Basin, Brazil</t>
  </si>
  <si>
    <t>Franco et al. (2012)</t>
  </si>
  <si>
    <t>E/I correction applied; values changed based on raw directions</t>
  </si>
  <si>
    <t>Affected by remagnetization according to Bilardello et al. (2018)</t>
  </si>
  <si>
    <t>Asselian-Artinskian (following Brandt et al., 2019)</t>
  </si>
  <si>
    <t>Ar/Ar ages of 287±2 and 300±10 Ma (Van der Voo and Torsvik, 2004)</t>
  </si>
  <si>
    <t>Scania dolerite dikes, Sweden</t>
  </si>
  <si>
    <t>Age changed from 294 Ma (rounded)</t>
  </si>
  <si>
    <t>Ar/Ar age of 294±2 Ma</t>
  </si>
  <si>
    <t>Liss et al. (2004)</t>
  </si>
  <si>
    <t>Holy Island Sill and Dyke (Whin Sill), UK</t>
  </si>
  <si>
    <t>Alnwick Sill, High Green and St. Oswalds Chapel Dyke (Whin Sill), UK</t>
  </si>
  <si>
    <t>Ar/Ar age of 294±2 Ma (Van der Voo and Torsvik, 2004)</t>
  </si>
  <si>
    <t>Silesia volcanics, Poland</t>
  </si>
  <si>
    <t>As and Zijderveld method is applied, no PCA; only 3 of 8 sites have K&gt;50</t>
  </si>
  <si>
    <t>Dated as Westphalian-Stephanian by biostratigraphy and stratigraphic correlation (GTS12), magnetization quoted as Stephanian-Autunian by Edel and Schneider (1995)</t>
  </si>
  <si>
    <t>Meijers et al. (2010)</t>
  </si>
  <si>
    <t>E/I correction applied</t>
  </si>
  <si>
    <t>Glenshaw Formation</t>
  </si>
  <si>
    <t>Kodama (2009)</t>
  </si>
  <si>
    <t>Corrected for inclination shallowing using anisotropy-based method; paleopole based on the 23 reported directions only</t>
  </si>
  <si>
    <t>Late Pennsylvanian</t>
  </si>
  <si>
    <t>Mafra Formation, Brazil</t>
  </si>
  <si>
    <t>Brandt et al. (2019)</t>
  </si>
  <si>
    <t>No intersection with elongation-inclination curve of TK03.GAD; but corrected with AARM method</t>
  </si>
  <si>
    <t>Dated using palynostratigraphy as Late Pennsylvanian (Kasimovian to Gzhelian)</t>
  </si>
  <si>
    <t>Moscovian, Murzuq basin, Algeria</t>
  </si>
  <si>
    <t>Amenna et al. (2014)</t>
  </si>
  <si>
    <t>Moscovian (biostratigraphy)</t>
  </si>
  <si>
    <t>Tashkovska Donbas, Ukraine</t>
  </si>
  <si>
    <t>Bashkirian (biostratigraphy)</t>
  </si>
  <si>
    <t>Anderson et al. (2003)</t>
  </si>
  <si>
    <t>U–Pb zircon age of 321.9±6.3 Ma of Routh Creek Dacite</t>
  </si>
  <si>
    <t>Magdalen Basin</t>
  </si>
  <si>
    <t>Opdyke et al. (2014)</t>
  </si>
  <si>
    <t>E/I correction performed in paper; age estimated from their stratigraphic correlation in their Figure 10</t>
  </si>
  <si>
    <t xml:space="preserve">Magnetostratigraphy (Serphukovian-Bashkirian)
</t>
  </si>
  <si>
    <t>Das et al. (2021)</t>
  </si>
  <si>
    <t>igneous</t>
  </si>
  <si>
    <t/>
  </si>
  <si>
    <t>sedimentary</t>
  </si>
  <si>
    <t xml:space="preserve">Konstantinov et al. (2014) </t>
  </si>
  <si>
    <t>Poblete et al. (2011)</t>
  </si>
  <si>
    <t>Duarte et al. (2015)</t>
  </si>
  <si>
    <t>González-Naranjo et al. (2012)</t>
  </si>
  <si>
    <t>Zheng (1991)</t>
  </si>
  <si>
    <t>Recalculated pole based on all directions in their Table 1</t>
  </si>
  <si>
    <t>Recalculated (k&gt;50 sites only + 45-cut-off)</t>
  </si>
  <si>
    <t>Ar/Ar age of 30.3 ± 0.1 Ma</t>
  </si>
  <si>
    <t>Rosas-Elguera et al. (2011)</t>
  </si>
  <si>
    <t>Ar-Ar dating</t>
  </si>
  <si>
    <t>CAMP: 201± 2 Ma from Blackburn et al. (2013)</t>
  </si>
  <si>
    <t>Weighted mean Ar-Ar ages (2-sigma)</t>
  </si>
  <si>
    <t>U/Pb dating</t>
  </si>
  <si>
    <t>K, A95 calculated by averaging site means in their Table 2</t>
  </si>
  <si>
    <t>Data compiled from their Table 1, only 'A' sites included</t>
  </si>
  <si>
    <t>Mean based on 50 directional groups, after correlation of sampled sections</t>
  </si>
  <si>
    <t>Ar/Ar dating</t>
  </si>
  <si>
    <t>Age range of three distinguished magmatic pulses, based on paleontological and geochronological results of previous studies</t>
  </si>
  <si>
    <t>Stratigraphy and radiomatric ages (recalculated in Renne et al. 2010)</t>
  </si>
  <si>
    <t>Age range of Paraná Magmatic Province based on high-quality radiometric ages</t>
  </si>
  <si>
    <t>Age based on Ar/Ar and K-Ar ages compiled within Abashev et al. (2018)</t>
  </si>
  <si>
    <t>Weighted mean of 11 radiometric ages (U-Pb, Ar-Ar and Rb-Sr)</t>
  </si>
  <si>
    <t>Estimated age of 285 Ma; U-Pb zircon ages of 277.07±0.61 Ma to 294.63±0.67 Ma</t>
  </si>
  <si>
    <t>Estimated from Fig. 10b; based on multiple U-Pb ages</t>
  </si>
  <si>
    <t>Siberian Traps age</t>
  </si>
  <si>
    <t>Includes data from previous study</t>
  </si>
  <si>
    <t>Recalculated from original data of Ernesto et al. (1990)</t>
  </si>
  <si>
    <t>Recalculated from sites from 3 previous studies obtained from two localities</t>
  </si>
  <si>
    <t>Supersedes Schmidt (1976b)</t>
  </si>
  <si>
    <t>Obtained from Transantarctic mountains</t>
  </si>
  <si>
    <t>Paleopole and parameters from Moulin et al. (2017)</t>
  </si>
  <si>
    <t>Calculated from 15 paleomagnetic units from normal and reversed magnetozone</t>
  </si>
  <si>
    <t>Pole #3</t>
  </si>
  <si>
    <t>Recalculated using sites with k&gt;50 only (site info is provided in SI)</t>
  </si>
  <si>
    <t>Includes data from Yokoyama et al. (2012)</t>
  </si>
  <si>
    <t>Directions and pole corrected for inclination shallowing (f=0.9) by  Fetisova et al. (2018)</t>
  </si>
  <si>
    <t>Derived frrom 18 early Permian sites</t>
  </si>
  <si>
    <t>GOOD-1: site-means with a95&lt;15 &amp; n&gt;3</t>
  </si>
  <si>
    <t>Ar/Ar age of 35.0 ± 1.8 Ma</t>
  </si>
  <si>
    <t>5 K-Ar ages of 72 ± 2 Ma</t>
  </si>
  <si>
    <t>Storetvedt et al. (1990)</t>
  </si>
  <si>
    <t>van der Voo (1969)</t>
  </si>
  <si>
    <t>Ar/Ar and U/Pb ages of ~65-70 Ma for Kerala dikes</t>
  </si>
  <si>
    <t>Ar/Ar and U/Pb ages of ~85-80 Ma for older dikes</t>
  </si>
  <si>
    <t>Ar/Ar ages from 110.6 to 114.1 Ma (upper and lower interval)</t>
  </si>
  <si>
    <t>obtained from High Arctic -&gt; potential 12 degree rotation (but with ± 19 degree uncertainty)</t>
  </si>
  <si>
    <t>K-Ar 229 ± 5</t>
  </si>
  <si>
    <t>Includes data from 2 previous studies</t>
  </si>
  <si>
    <t>Plon changed from 214.2 (GPDB and T12) to 214.3 (paper)</t>
  </si>
  <si>
    <t>Isotopically dated rocks with ages of 18-30 Ma</t>
  </si>
  <si>
    <t>Correlation with polarity timescale, with aid of available radiometric ages</t>
  </si>
  <si>
    <t>Broken down to sites, corrected ages</t>
  </si>
  <si>
    <t>Re-assessed by Owen-Smith et al. (2019); found to be identical and thus reliable</t>
  </si>
  <si>
    <t>K-Ar age</t>
  </si>
  <si>
    <t xml:space="preserve">160±10 Ma K-Ar age </t>
  </si>
  <si>
    <t>Pole latitude changed to follow paper</t>
  </si>
  <si>
    <t>Combined data from Nairn (1960) and Opdyke (1967)</t>
  </si>
  <si>
    <t>Combined data from multiple sources</t>
  </si>
  <si>
    <t>Authors note significant difference with coeval paleopoles from North America</t>
  </si>
  <si>
    <t>Kravchinsky et al. (2002)</t>
  </si>
  <si>
    <t>May represent a secondary magnetization (Edel and Schneider, 1995)</t>
  </si>
  <si>
    <t>Pole and a95 changed to tilt-adjusted values</t>
  </si>
  <si>
    <t>Age and other parameters changed to follow paper</t>
  </si>
  <si>
    <t>Age from single sample only, could not reflect entire age range, but extrusives are interpreted to be part of Siberian Traps volcanism, which is included in age range</t>
  </si>
  <si>
    <t>Magnetite, dykes only</t>
  </si>
  <si>
    <t>Pole changed to non-rounded value given in paper</t>
  </si>
  <si>
    <t>Obtained from 5 directional groups that include 66 sites in total; K and A95 determined group mean VGPs</t>
  </si>
  <si>
    <t>Pole changed to value in Smith (1987), published pole based on incorrect VGPs</t>
  </si>
  <si>
    <t>Magnetostratigraphy: ca. 9.1 to 10.3 Ma</t>
  </si>
  <si>
    <t>Deemed unreliable by Besse and Courtillot due to possible rotation</t>
  </si>
  <si>
    <t>Pole from T12 differs from paper (based on 37 sites instead of 11 groups)</t>
  </si>
  <si>
    <t>Combines data from different sites of plutonic rocks</t>
  </si>
  <si>
    <t>Mean direction and pole calculated for VGPs with plat&gt;45 (see GPDB), this gives N=40 instead of N=47</t>
  </si>
  <si>
    <t>Includes data from Henry and Plessard (1997) and Plenier et al (2002)</t>
  </si>
  <si>
    <t>Pole changed to follow paper (uses 53 reliable sites instead of 60 sites in the GPDB)</t>
  </si>
  <si>
    <t>Age changed to match paper (and GPDB and KI10) from 47 to 44.5 Ma; plon changed to correspond with paper</t>
  </si>
  <si>
    <t>Includes 15 sites from Butler et al. (1991) from 56-42 Ma basalts; age in T12 is 47 Ma, is changed to 49 Ma</t>
  </si>
  <si>
    <t>21 VGPS included from: 18 from Shive and Pruss (1977) and 3 from Nyblade et al. (1986)</t>
  </si>
  <si>
    <t>Age uncertainty estimated from Fig. 2</t>
  </si>
  <si>
    <t>Age from GPDB, isotopically dated as 51.6 Ma in paper</t>
  </si>
  <si>
    <t>Age uncertainty from Ganerød et al (2008), referring to Hansen et al. (2002)</t>
  </si>
  <si>
    <t>Age changed to match dating of Torsvik et al. (1998)</t>
  </si>
  <si>
    <t>K-Ar agr 100-105 my,40Ar/39Ar age 116±1 Ma - REFNO 2193</t>
  </si>
  <si>
    <t>40Ar/39Ar age 117±1 Ma</t>
  </si>
  <si>
    <t>40Ar/39Ar 116±1Ma-REFNO 2193; K-Ar 102-107 Ma.</t>
  </si>
  <si>
    <t>Age changed to match estimated age of Parana-Etendeka LIP</t>
  </si>
  <si>
    <t>Age range from Fig. 3 in paper</t>
  </si>
  <si>
    <t>K-Ar age of 26 Ma (uncertainty from GPDB and BC02)</t>
  </si>
  <si>
    <t>Estimated volcanic activity from 50 to 42 (8 Myr time period), based on radiomatric ages (also age range in VDV90)</t>
  </si>
  <si>
    <t>Isotope ages range from 47.9-55.3 Ma; quoted as 47-54 Ma in paper</t>
  </si>
  <si>
    <t xml:space="preserve">Age from Ganerød et al. (2008) </t>
  </si>
  <si>
    <t>Assumed Guadalupian age</t>
  </si>
  <si>
    <t>Age changed from 91 Ma to more precise one</t>
  </si>
  <si>
    <t>Paper unavailable; used in Doubrovine et al. (2019)</t>
  </si>
  <si>
    <t>Pole replaced by mean of 5 sites, instead of erroneous pole of 6 sites including one excluded site</t>
  </si>
  <si>
    <t>Mean of flows of single locality</t>
  </si>
  <si>
    <t>May be related to Deccan volcanism</t>
  </si>
  <si>
    <t>Age uncertainty of 1 Ma from Ganerød et al. (2010)</t>
  </si>
  <si>
    <t>Age changed from 60.9 to 59 Ma to follow paper</t>
  </si>
  <si>
    <t>Age changed from 61 Ma to follow constraints in paper</t>
  </si>
  <si>
    <t>Age changed from 61.2 Ma to 58 to follow GPDB</t>
  </si>
  <si>
    <t>Age from Ganerød et al. (2010)</t>
  </si>
  <si>
    <t>Age from Ganerød et al. (2010), flow data are partly unreadable</t>
  </si>
  <si>
    <t>Pole and alpha95 changed slightly following GPDB; N corrected from 24 to 22; age uncertainty from Van der Voo (1990) and GPDB</t>
  </si>
  <si>
    <t>Uncertainty is quoted erroneously in paper</t>
  </si>
  <si>
    <t>U/Pb zircon age of 263.5 ± 2.0 Ma</t>
  </si>
  <si>
    <t>Age range from youngest 40Ar/39Ar age of Puesto Viejo volcanics and oldest age of underlying volcaniclastics; fits with ~245 Ma age estimate used in paper</t>
  </si>
  <si>
    <t>Age changed to include the entire range of Ar/Ar ages</t>
  </si>
  <si>
    <t>Sampling location west of Andes</t>
  </si>
  <si>
    <t>Watts et al. (1984)</t>
  </si>
  <si>
    <t>Gao et al. (2018)</t>
  </si>
  <si>
    <t>Ar/Ar age of tuff of ~55-53 Ma</t>
  </si>
  <si>
    <t>3 Ar/Ar ages constrain age of ~58-61 Ma</t>
  </si>
  <si>
    <t>Magnetostratigraphy of lava sequences</t>
  </si>
  <si>
    <t>Age estimated from other NAIP sequences</t>
  </si>
  <si>
    <t>K-Ar, U/Pb, fission-track ages from 59 to 67 Ma</t>
  </si>
  <si>
    <t>K-Ar age of 64±4 Ma</t>
  </si>
  <si>
    <t>Ar/Ar age of 69±1 Ma</t>
  </si>
  <si>
    <t>Age changed to 178-191 Ma following Ar/Ar ages listed in Bergelin et al. (2011, Int J Earth Sci)</t>
  </si>
  <si>
    <t>authors</t>
  </si>
  <si>
    <t>Rlat</t>
  </si>
  <si>
    <t>Rlon</t>
  </si>
  <si>
    <t>this study</t>
  </si>
  <si>
    <t>Pole changed to follow paper, GPDB and T08; age changed from 74.5 to 76 Ma (following paper and GPDB); combined dykes and volcanics</t>
  </si>
  <si>
    <t>Pole changed to follow paper (and GPDB and T08); age changed from 81 to 80 Ma to follow paper and GPDB</t>
  </si>
  <si>
    <t>Age changed from 77-84 Ma in GPDB, T12 gives 85 Ma</t>
  </si>
  <si>
    <t>Pole of T12 is calculated from site location and rounded dec and inc; replaced by value in paper (and GPDB, and BC91)</t>
  </si>
  <si>
    <t>Inconclusive fold test, data may record a ~275 Ma syn-folding remagnetization</t>
  </si>
  <si>
    <t>Zhao et al. (1994)</t>
  </si>
  <si>
    <t>Pan et al. (2005)</t>
  </si>
  <si>
    <t>Shi et al. (2002)</t>
  </si>
  <si>
    <t>Pole changed slightly to follow paper and GPDB</t>
  </si>
  <si>
    <t>Huang et al. (2012)</t>
  </si>
  <si>
    <t>Tarduno et al. (2002)</t>
  </si>
  <si>
    <t>Ren et al. (2004); Zhu et al. (2008)</t>
  </si>
  <si>
    <t>McDougall and McElhinny (1970)</t>
  </si>
  <si>
    <t>Charles et al. (2012)</t>
  </si>
  <si>
    <t>Charles et al. (2011)</t>
  </si>
  <si>
    <t>Age based on Ar/Ar age of 250±1.6 of Renne et al. (1995) corresponding with U-Pb ages of 251.2±0.3 Ma of Kamo et al. (1996)</t>
  </si>
  <si>
    <t>Correlated with magnetostratigraphy</t>
  </si>
  <si>
    <t>Age in paper taken as 'ca 200 Ma'; 198-202 Ma age range used to reflect range of published radiometric ages for NW African CAMP volcanism</t>
  </si>
  <si>
    <t>Early Campanian age from stratigraphic/paleontologic data; K-Ar ages of lower member of 80.8±2.4 and 79.6±2.4 Ma</t>
  </si>
  <si>
    <t>Barrington Volcano, New South Wales</t>
  </si>
  <si>
    <t>39 new sites of flows and sills combined with existing data (Ernesto et al., 1990, 1999)</t>
  </si>
  <si>
    <t>Garrawilla volcanics and Nombi extrusives, New South Wales</t>
  </si>
  <si>
    <t>new U/Pb ages in this paper</t>
  </si>
  <si>
    <t>New K-Ar and Ar/Ar ages of 54 to 61.5 Ma</t>
  </si>
  <si>
    <t xml:space="preserve">Ar-Ar age (175 ± 2 Ma) from this newer paper (REFNO 2958), age in original paper (K-Ar: 158 ± 12) is wrong. </t>
  </si>
  <si>
    <t>Newark Martinsville core</t>
  </si>
  <si>
    <t>Newark Westonville</t>
  </si>
  <si>
    <t>Newark Somerset core</t>
  </si>
  <si>
    <t>Newark Rutgers core</t>
  </si>
  <si>
    <t>Newark Titusville core</t>
  </si>
  <si>
    <t>Newark Nursery core</t>
  </si>
  <si>
    <t>Newark Princeton core</t>
  </si>
  <si>
    <t>Newcastle range volcanics</t>
  </si>
  <si>
    <r>
      <rPr>
        <b/>
        <sz val="12"/>
        <rFont val="Arial"/>
        <family val="2"/>
      </rPr>
      <t>Table S2</t>
    </r>
    <r>
      <rPr>
        <sz val="12"/>
        <rFont val="Arial"/>
        <family val="2"/>
      </rPr>
      <t>. Paleomagnetic database used to compute the global apparent polar wander path for the last 320 Ma. We have listed age constraints, statistical parameters, Euler rotation paramaters and other metadata per paleomagnetic pole used in the parametric re-sampling scheme. For more details, see main text. The grey-colored entries are excluded from the computation of the APWP. See columns 'age constraints', 'comments' and 'reliability' for specific details for a given dataset.
Abbreviations: min_age and max_age = lower and upper boundaries of age uncertainty range; slat/slon = latitude and longitude of (mean) sampling location; N = number of paleomagnetic sites used to compute the paleopole; mDec/mInc = mean declination of inclination; α95/A95 = radius of the 95% confidence circle about the mean of the distribution of directions/VGPs; k/K = Fisher (1953) precision parameter of the distribution of directions/VGPs; plat/plon = paleopole latitude and longitude (south pole); K_est/A95_est = values estimated using formula of Cox (1970, eq. 24); plateID = plate identification number (see Fig. 2 and Table 1); Rlat/Rlon = paleopole latitude and longitude in coordinate frame of South Africa; EP_lat/EP_lon/EP_ang = total reconstruction pole parameters for rotating the paleopole to South Africa coordinates; f = flattening factor (only for sedimentary data), p_std = standard deviation of the assumed normal distributed co-latitudes, obtained from E/I correction (only for sedimentary data); Deenen = indicates whether the N-dependent reliability envelope of Deenen et al. (2011) is satisfied; excl = reason for exclusion (sed = uncorrected sedimentary data; mix = mixed lithology; CP = data from Colorado Plateau; R = rejected because entry is a duplicate, N &lt; 5, age range &gt; 20 Ma, remagnetized or otherwise considered unreliable, see comments/reliability column); refno = reference number in global paleomagnetic database (Pisarevsky, 2005); DB = database in which entry is listed (T12 = Torsvik et al. (2012), PSV10 = Cromwell et al. (2018) or added in this study).</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</si>
</sst>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7" x14ac:knownFonts="1">
    <font>
      <sz val="11"/>
      <color theme="1"/>
      <name val="Calibri"/>
      <family val="2"/>
      <scheme val="minor"/>
    </font>
    <font>
      <sz val="11"/>
      <color theme="1"/>
      <name val="Calibri"/>
      <family val="2"/>
      <scheme val="minor"/>
    </font>
    <font>
      <sz val="11"/>
      <name val="Arial"/>
      <family val="2"/>
    </font>
    <font>
      <sz val="10"/>
      <name val="Arial"/>
      <family val="2"/>
    </font>
    <font>
      <sz val="11"/>
      <color theme="1"/>
      <name val="Arial"/>
      <family val="2"/>
    </font>
    <font>
      <b/>
      <sz val="10"/>
      <color theme="1"/>
      <name val="Arial"/>
      <family val="2"/>
    </font>
    <font>
      <i/>
      <sz val="10"/>
      <name val="Arial"/>
      <family val="2"/>
    </font>
    <font>
      <b/>
      <sz val="10"/>
      <name val="Arial"/>
      <family val="2"/>
    </font>
    <font>
      <sz val="10"/>
      <color theme="1"/>
      <name val="Arial"/>
      <family val="2"/>
    </font>
    <font>
      <sz val="10"/>
      <color rgb="FF000000"/>
      <name val="Arial"/>
      <family val="2"/>
    </font>
    <font>
      <i/>
      <sz val="10"/>
      <color theme="1"/>
      <name val="Arial"/>
      <family val="2"/>
    </font>
    <font>
      <sz val="10"/>
      <color rgb="FFFF0000"/>
      <name val="Arial"/>
      <family val="2"/>
    </font>
    <font>
      <sz val="10"/>
      <color theme="1"/>
      <name val="Calibri"/>
      <family val="2"/>
      <scheme val="minor"/>
    </font>
    <font>
      <b/>
      <sz val="11"/>
      <color theme="1"/>
      <name val="Arial"/>
      <family val="2"/>
    </font>
    <font>
      <b/>
      <sz val="12"/>
      <color theme="1"/>
      <name val="Arial"/>
      <family val="2"/>
    </font>
    <font>
      <b/>
      <sz val="12"/>
      <name val="Arial"/>
      <family val="2"/>
    </font>
    <font>
      <sz val="12"/>
      <name val="Arial"/>
      <family val="2"/>
    </font>
  </fonts>
  <fills count="3">
    <fill>
      <patternFill patternType="none"/>
    </fill>
    <fill>
      <patternFill patternType="gray125"/>
    </fill>
    <fill>
      <patternFill patternType="solid">
        <fgColor theme="0" tint="-4.9989318521683403E-2"/>
        <bgColor indexed="64"/>
      </patternFill>
    </fill>
  </fills>
  <borders count="2">
    <border>
      <left/>
      <right/>
      <top/>
      <bottom/>
      <diagonal/>
    </border>
    <border>
      <left/>
      <right/>
      <top/>
      <bottom style="medium">
        <color indexed="64"/>
      </bottom>
      <diagonal/>
    </border>
  </borders>
  <cellStyleXfs count="2">
    <xf numFmtId="0" fontId="0" fillId="0" borderId="0"/>
    <xf numFmtId="0" fontId="1" fillId="0" borderId="0"/>
  </cellStyleXfs>
  <cellXfs count="55">
    <xf numFmtId="0" fontId="0" fillId="0" borderId="0" xfId="0"/>
    <xf numFmtId="0" fontId="2" fillId="0" borderId="0" xfId="0" applyFont="1" applyAlignment="1">
      <alignment vertical="center"/>
    </xf>
    <xf numFmtId="0" fontId="3" fillId="0" borderId="0" xfId="0" applyFont="1" applyAlignment="1">
      <alignment horizontal="center" vertical="center"/>
    </xf>
    <xf numFmtId="0" fontId="4" fillId="0" borderId="0" xfId="0" applyFont="1" applyAlignment="1">
      <alignment vertical="center"/>
    </xf>
    <xf numFmtId="0" fontId="2" fillId="0" borderId="0" xfId="0" applyFont="1" applyAlignment="1">
      <alignment horizontal="left" vertical="center"/>
    </xf>
    <xf numFmtId="0" fontId="4" fillId="0" borderId="0" xfId="0" applyFont="1" applyAlignment="1">
      <alignment horizontal="center" vertical="center"/>
    </xf>
    <xf numFmtId="0" fontId="5" fillId="0" borderId="0" xfId="0" applyFont="1" applyAlignment="1">
      <alignment horizontal="center" vertical="center"/>
    </xf>
    <xf numFmtId="0" fontId="8" fillId="0" borderId="0" xfId="0" applyFont="1" applyAlignment="1">
      <alignment horizontal="center" vertical="center"/>
    </xf>
    <xf numFmtId="164" fontId="3" fillId="0" borderId="0" xfId="0" applyNumberFormat="1" applyFont="1" applyAlignment="1">
      <alignment horizontal="center" vertical="center"/>
    </xf>
    <xf numFmtId="164" fontId="8" fillId="0" borderId="0" xfId="0" applyNumberFormat="1" applyFont="1" applyAlignment="1">
      <alignment horizontal="center" vertical="center"/>
    </xf>
    <xf numFmtId="0" fontId="8" fillId="0" borderId="0" xfId="0" applyFont="1" applyAlignment="1">
      <alignment vertical="center"/>
    </xf>
    <xf numFmtId="0" fontId="7" fillId="0" borderId="0" xfId="0" applyFont="1" applyAlignment="1">
      <alignment vertical="center"/>
    </xf>
    <xf numFmtId="0" fontId="3" fillId="0" borderId="0" xfId="0" applyFont="1" applyAlignment="1">
      <alignment vertical="center"/>
    </xf>
    <xf numFmtId="164" fontId="5" fillId="0" borderId="0" xfId="0" applyNumberFormat="1" applyFont="1" applyAlignment="1">
      <alignment horizontal="center" vertical="center"/>
    </xf>
    <xf numFmtId="0" fontId="8" fillId="0" borderId="0" xfId="0" applyFont="1" applyAlignment="1">
      <alignment horizontal="left" vertical="center"/>
    </xf>
    <xf numFmtId="0" fontId="3" fillId="0" borderId="0" xfId="0" applyFont="1" applyAlignment="1">
      <alignment horizontal="left" vertical="center"/>
    </xf>
    <xf numFmtId="0" fontId="8" fillId="0" borderId="0" xfId="0" applyFont="1"/>
    <xf numFmtId="0" fontId="11" fillId="0" borderId="0" xfId="0" applyFont="1" applyAlignment="1">
      <alignment vertical="center"/>
    </xf>
    <xf numFmtId="1" fontId="3" fillId="0" borderId="0" xfId="0" applyNumberFormat="1" applyFont="1" applyAlignment="1">
      <alignment horizontal="left" vertical="center"/>
    </xf>
    <xf numFmtId="0" fontId="9" fillId="0" borderId="0" xfId="0" applyFont="1" applyAlignment="1">
      <alignment vertical="center"/>
    </xf>
    <xf numFmtId="0" fontId="0" fillId="0" borderId="0" xfId="0" applyAlignment="1">
      <alignment horizontal="center"/>
    </xf>
    <xf numFmtId="0" fontId="8" fillId="0" borderId="0" xfId="0" applyFont="1" applyAlignment="1">
      <alignment horizontal="center"/>
    </xf>
    <xf numFmtId="0" fontId="6" fillId="0" borderId="0" xfId="0" applyFont="1" applyAlignment="1">
      <alignment vertical="center"/>
    </xf>
    <xf numFmtId="0" fontId="12" fillId="0" borderId="0" xfId="0" applyFont="1" applyAlignment="1">
      <alignment horizontal="center"/>
    </xf>
    <xf numFmtId="0" fontId="13" fillId="0" borderId="0" xfId="0" applyFont="1" applyAlignment="1">
      <alignment vertical="center"/>
    </xf>
    <xf numFmtId="0" fontId="4" fillId="0" borderId="0" xfId="0" applyFont="1" applyAlignment="1">
      <alignment horizontal="left" vertical="center"/>
    </xf>
    <xf numFmtId="0" fontId="5" fillId="0" borderId="0" xfId="0" applyFont="1" applyAlignment="1">
      <alignment vertical="center"/>
    </xf>
    <xf numFmtId="0" fontId="10" fillId="0" borderId="0" xfId="0" applyFont="1" applyAlignment="1">
      <alignment horizontal="left" vertical="center"/>
    </xf>
    <xf numFmtId="2" fontId="8" fillId="0" borderId="0" xfId="0" applyNumberFormat="1" applyFont="1" applyAlignment="1">
      <alignment horizontal="center" vertical="center"/>
    </xf>
    <xf numFmtId="2" fontId="5" fillId="0" borderId="0" xfId="0" applyNumberFormat="1" applyFont="1" applyAlignment="1">
      <alignment horizontal="center" vertical="center"/>
    </xf>
    <xf numFmtId="1" fontId="8" fillId="0" borderId="0" xfId="0" applyNumberFormat="1" applyFont="1" applyAlignment="1">
      <alignment horizontal="center" vertical="center"/>
    </xf>
    <xf numFmtId="164" fontId="8" fillId="0" borderId="0" xfId="0" applyNumberFormat="1" applyFont="1" applyAlignment="1">
      <alignment vertical="center"/>
    </xf>
    <xf numFmtId="0" fontId="7" fillId="0" borderId="0" xfId="0" applyFont="1" applyAlignment="1">
      <alignment horizontal="center" vertical="center"/>
    </xf>
    <xf numFmtId="0" fontId="14" fillId="0" borderId="1" xfId="0" applyFont="1" applyBorder="1" applyAlignment="1">
      <alignment vertical="center"/>
    </xf>
    <xf numFmtId="1" fontId="5" fillId="0" borderId="0" xfId="0" applyNumberFormat="1" applyFont="1" applyAlignment="1">
      <alignment horizontal="center" vertical="center"/>
    </xf>
    <xf numFmtId="0" fontId="14" fillId="0" borderId="1" xfId="0" applyFont="1" applyBorder="1" applyAlignment="1">
      <alignment horizontal="center" vertical="center"/>
    </xf>
    <xf numFmtId="0" fontId="0" fillId="0" borderId="0" xfId="0" applyAlignment="1">
      <alignment vertical="center"/>
    </xf>
    <xf numFmtId="164" fontId="8" fillId="0" borderId="0" xfId="0" applyNumberFormat="1" applyFont="1" applyAlignment="1">
      <alignment horizontal="center"/>
    </xf>
    <xf numFmtId="164" fontId="12" fillId="0" borderId="0" xfId="0" applyNumberFormat="1" applyFont="1" applyAlignment="1">
      <alignment horizontal="center"/>
    </xf>
    <xf numFmtId="0" fontId="12" fillId="0" borderId="0" xfId="0" applyFont="1"/>
    <xf numFmtId="0" fontId="3" fillId="0" borderId="0" xfId="0" applyFont="1"/>
    <xf numFmtId="0" fontId="8" fillId="0" borderId="0" xfId="0" applyFont="1" applyAlignment="1" applyProtection="1">
      <alignment horizontal="left" vertical="center"/>
      <protection locked="0"/>
    </xf>
    <xf numFmtId="164" fontId="8" fillId="0" borderId="0" xfId="0" applyNumberFormat="1" applyFont="1" applyAlignment="1">
      <alignment horizontal="left" vertical="center"/>
    </xf>
    <xf numFmtId="1" fontId="8" fillId="0" borderId="0" xfId="0" applyNumberFormat="1" applyFont="1" applyAlignment="1">
      <alignment horizontal="left" vertical="center"/>
    </xf>
    <xf numFmtId="164" fontId="4" fillId="0" borderId="0" xfId="0" applyNumberFormat="1" applyFont="1" applyAlignment="1">
      <alignment horizontal="center" vertical="center"/>
    </xf>
    <xf numFmtId="164" fontId="12" fillId="0" borderId="0" xfId="0" applyNumberFormat="1" applyFont="1" applyAlignment="1">
      <alignment horizontal="center" vertical="center"/>
    </xf>
    <xf numFmtId="0" fontId="5" fillId="0" borderId="0" xfId="0" applyFont="1" applyAlignment="1">
      <alignment horizontal="left" vertical="center"/>
    </xf>
    <xf numFmtId="164" fontId="0" fillId="0" borderId="0" xfId="0" applyNumberFormat="1" applyAlignment="1">
      <alignment horizontal="center" vertical="center"/>
    </xf>
    <xf numFmtId="0" fontId="8" fillId="0" borderId="0" xfId="0" applyFont="1" applyAlignment="1" applyProtection="1">
      <alignment vertical="center"/>
      <protection locked="0"/>
    </xf>
    <xf numFmtId="164" fontId="8" fillId="0" borderId="0" xfId="0" applyNumberFormat="1" applyFont="1" applyAlignment="1">
      <alignment horizontal="center" vertical="center" wrapText="1"/>
    </xf>
    <xf numFmtId="0" fontId="0" fillId="2" borderId="0" xfId="0" applyFill="1"/>
    <xf numFmtId="0" fontId="2" fillId="0" borderId="0" xfId="0" applyFont="1" applyAlignment="1">
      <alignment horizontal="center" vertical="center"/>
    </xf>
    <xf numFmtId="0" fontId="9" fillId="0" borderId="0" xfId="0" applyFont="1"/>
    <xf numFmtId="0" fontId="8" fillId="0" borderId="0" xfId="0" applyFont="1" applyAlignment="1">
      <alignment horizontal="center" vertical="center"/>
    </xf>
    <xf numFmtId="0" fontId="16" fillId="0" borderId="0" xfId="0" applyFont="1" applyAlignment="1">
      <alignment horizontal="left" vertical="center" wrapText="1"/>
    </xf>
  </cellXfs>
  <cellStyles count="2">
    <cellStyle name="Normal" xfId="0" builtinId="0"/>
    <cellStyle name="Normal 2" xfId="1" xr:uid="{926CAD5D-5E2F-D04E-939A-CF62548243F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47F78B-70F7-834D-AF5B-2E7D103A994D}">
  <dimension ref="A1:FP588"/>
  <sheetViews>
    <sheetView topLeftCell="T1" zoomScale="82" zoomScaleNormal="150" workbookViewId="0">
      <pane ySplit="3" topLeftCell="A4" activePane="bottomLeft" state="frozen"/>
      <selection activeCell="C295" sqref="C295"/>
      <selection pane="bottomLeft" activeCell="A2" sqref="A1:AH1048576"/>
    </sheetView>
  </sheetViews>
  <sheetFormatPr baseColWidth="10" defaultColWidth="9.1640625" defaultRowHeight="15" x14ac:dyDescent="0.2"/>
  <cols>
    <col min="1" max="1" width="33.83203125" style="1" customWidth="1"/>
    <col min="2" max="2" width="12.1640625" style="3" customWidth="1"/>
    <col min="3" max="3" width="11" style="3" customWidth="1"/>
    <col min="4" max="4" width="8.1640625" style="24" customWidth="1"/>
    <col min="5" max="6" width="8.6640625" style="3" customWidth="1"/>
    <col min="7" max="7" width="6.1640625" style="24" customWidth="1"/>
    <col min="8" max="8" width="7.5" style="3" customWidth="1"/>
    <col min="9" max="9" width="6.5" style="3" customWidth="1"/>
    <col min="10" max="11" width="7.5" style="3" customWidth="1"/>
    <col min="12" max="12" width="7" style="24" customWidth="1"/>
    <col min="13" max="13" width="6.5" style="24" customWidth="1"/>
    <col min="14" max="14" width="5.6640625" style="3" customWidth="1"/>
    <col min="15" max="15" width="5.1640625" style="3" customWidth="1"/>
    <col min="16" max="16" width="8.1640625" style="21" customWidth="1"/>
    <col min="17" max="17" width="9.33203125" style="20" customWidth="1"/>
    <col min="18" max="18" width="7.5" style="7" customWidth="1"/>
    <col min="19" max="20" width="9.1640625" style="13" customWidth="1"/>
    <col min="21" max="23" width="9.1640625" style="8" customWidth="1"/>
    <col min="24" max="24" width="13.1640625" style="5" customWidth="1"/>
    <col min="25" max="25" width="6" style="3" customWidth="1"/>
    <col min="26" max="26" width="6.33203125" style="3" customWidth="1"/>
    <col min="27" max="27" width="9.1640625" style="2" customWidth="1"/>
    <col min="28" max="28" width="9.1640625" style="5" customWidth="1"/>
    <col min="29" max="29" width="28" style="25" customWidth="1"/>
    <col min="30" max="30" width="7.1640625" style="1" customWidth="1"/>
    <col min="31" max="31" width="9.6640625" style="5" bestFit="1" customWidth="1"/>
    <col min="32" max="32" width="35.1640625" style="1" customWidth="1"/>
    <col min="33" max="33" width="49" style="4" customWidth="1"/>
    <col min="34" max="34" width="42.83203125" style="1" customWidth="1"/>
    <col min="35" max="35" width="9.1640625" style="1"/>
    <col min="36" max="36" width="9.1640625" style="51"/>
    <col min="37" max="16384" width="9.1640625" style="1"/>
  </cols>
  <sheetData>
    <row r="1" spans="1:36" ht="147" customHeight="1" x14ac:dyDescent="0.2">
      <c r="A1" s="54" t="s">
        <v>983</v>
      </c>
      <c r="B1" s="54"/>
      <c r="C1" s="54"/>
      <c r="D1" s="54"/>
      <c r="E1" s="54"/>
      <c r="F1" s="54"/>
      <c r="G1" s="54"/>
      <c r="H1" s="54"/>
      <c r="I1" s="54"/>
      <c r="J1" s="54"/>
      <c r="K1" s="54"/>
      <c r="L1" s="54"/>
      <c r="M1" s="54"/>
      <c r="N1" s="54"/>
      <c r="O1" s="54"/>
      <c r="P1" s="54"/>
      <c r="Q1" s="54"/>
      <c r="R1" s="54"/>
      <c r="S1" s="54"/>
      <c r="T1" s="54"/>
      <c r="U1" s="54"/>
      <c r="V1" s="54"/>
      <c r="W1" s="54"/>
      <c r="X1" s="54"/>
      <c r="Y1" s="54"/>
      <c r="Z1" s="54"/>
      <c r="AA1" s="54"/>
    </row>
    <row r="2" spans="1:36" ht="13.5" customHeight="1" x14ac:dyDescent="0.2">
      <c r="A2" s="12"/>
      <c r="B2" s="53"/>
      <c r="C2" s="53"/>
      <c r="D2" s="26"/>
      <c r="E2" s="10"/>
      <c r="F2" s="10"/>
      <c r="G2" s="26"/>
      <c r="H2" s="53"/>
      <c r="I2" s="53"/>
      <c r="J2" s="10"/>
      <c r="K2" s="10"/>
      <c r="L2" s="26"/>
      <c r="M2" s="26"/>
      <c r="N2" s="10"/>
      <c r="O2" s="10"/>
      <c r="Q2" s="23"/>
      <c r="S2" s="6"/>
      <c r="T2" s="6"/>
      <c r="U2" s="2"/>
      <c r="V2" s="2"/>
      <c r="W2" s="2"/>
      <c r="X2" s="7"/>
      <c r="Y2" s="10"/>
      <c r="Z2" s="10"/>
      <c r="AB2" s="7"/>
      <c r="AC2" s="27"/>
      <c r="AD2" s="22"/>
      <c r="AE2" s="7"/>
      <c r="AF2" s="12"/>
      <c r="AG2" s="15"/>
      <c r="AH2" s="12"/>
    </row>
    <row r="3" spans="1:36" s="33" customFormat="1" ht="20" customHeight="1" thickBot="1" x14ac:dyDescent="0.25">
      <c r="A3" s="35" t="s">
        <v>0</v>
      </c>
      <c r="B3" s="35" t="s">
        <v>1</v>
      </c>
      <c r="C3" s="35" t="s">
        <v>2</v>
      </c>
      <c r="D3" s="35" t="s">
        <v>3</v>
      </c>
      <c r="E3" s="35" t="s">
        <v>4</v>
      </c>
      <c r="F3" s="35" t="s">
        <v>5</v>
      </c>
      <c r="G3" s="35" t="s">
        <v>6</v>
      </c>
      <c r="H3" s="35" t="s">
        <v>7</v>
      </c>
      <c r="I3" s="35" t="s">
        <v>8</v>
      </c>
      <c r="J3" s="35" t="s">
        <v>9</v>
      </c>
      <c r="K3" s="35" t="s">
        <v>10</v>
      </c>
      <c r="L3" s="35" t="s">
        <v>11</v>
      </c>
      <c r="M3" s="35" t="s">
        <v>12</v>
      </c>
      <c r="N3" s="35" t="s">
        <v>13</v>
      </c>
      <c r="O3" s="35" t="s">
        <v>14</v>
      </c>
      <c r="P3" s="35" t="s">
        <v>29</v>
      </c>
      <c r="Q3" s="35" t="s">
        <v>30</v>
      </c>
      <c r="R3" s="35" t="s">
        <v>15</v>
      </c>
      <c r="S3" s="35" t="s">
        <v>947</v>
      </c>
      <c r="T3" s="35" t="s">
        <v>948</v>
      </c>
      <c r="U3" s="35" t="s">
        <v>26</v>
      </c>
      <c r="V3" s="35" t="s">
        <v>27</v>
      </c>
      <c r="W3" s="35" t="s">
        <v>28</v>
      </c>
      <c r="X3" s="35" t="s">
        <v>16</v>
      </c>
      <c r="Y3" s="35" t="s">
        <v>17</v>
      </c>
      <c r="Z3" s="35" t="s">
        <v>18</v>
      </c>
      <c r="AA3" s="35" t="s">
        <v>24</v>
      </c>
      <c r="AB3" s="35" t="s">
        <v>25</v>
      </c>
      <c r="AC3" s="35" t="s">
        <v>946</v>
      </c>
      <c r="AD3" s="35" t="s">
        <v>19</v>
      </c>
      <c r="AE3" s="35" t="s">
        <v>23</v>
      </c>
      <c r="AF3" s="35" t="s">
        <v>22</v>
      </c>
      <c r="AG3" s="35" t="s">
        <v>20</v>
      </c>
      <c r="AH3" s="35" t="s">
        <v>21</v>
      </c>
      <c r="AJ3" s="35"/>
    </row>
    <row r="4" spans="1:36" s="11" customFormat="1" ht="14" customHeight="1" x14ac:dyDescent="0.2">
      <c r="A4" s="10" t="s">
        <v>32</v>
      </c>
      <c r="B4" s="28">
        <v>0</v>
      </c>
      <c r="C4" s="28">
        <v>5.0000000000000001E-3</v>
      </c>
      <c r="D4" s="29">
        <f t="shared" ref="D4:D35" si="0">AVERAGE(B4,C4)</f>
        <v>2.5000000000000001E-3</v>
      </c>
      <c r="E4" s="7">
        <v>-38.909999999999997</v>
      </c>
      <c r="F4" s="7">
        <v>288.26</v>
      </c>
      <c r="G4" s="34">
        <v>18</v>
      </c>
      <c r="H4" s="10"/>
      <c r="I4" s="10"/>
      <c r="J4" s="10"/>
      <c r="K4" s="10"/>
      <c r="L4" s="13">
        <v>-85.569218116584096</v>
      </c>
      <c r="M4" s="13">
        <v>162.84142741312797</v>
      </c>
      <c r="N4" s="9">
        <v>50.284982478793502</v>
      </c>
      <c r="O4" s="9">
        <v>4.9226414579968303</v>
      </c>
      <c r="P4" s="9"/>
      <c r="Q4" s="9"/>
      <c r="R4" s="7">
        <v>290</v>
      </c>
      <c r="S4" s="13">
        <v>-85.569348163316207</v>
      </c>
      <c r="T4" s="13">
        <v>162.83780514937001</v>
      </c>
      <c r="U4" s="9">
        <v>60.350000000000797</v>
      </c>
      <c r="V4" s="9">
        <v>-38.740000000000897</v>
      </c>
      <c r="W4" s="9">
        <v>7.1474773609306796E-4</v>
      </c>
      <c r="X4" s="7" t="s">
        <v>824</v>
      </c>
      <c r="Y4" s="10"/>
      <c r="Z4" s="7"/>
      <c r="AA4" s="10" t="b">
        <v>1</v>
      </c>
      <c r="AB4" s="7">
        <v>0</v>
      </c>
      <c r="AC4" s="10" t="s">
        <v>33</v>
      </c>
      <c r="AD4" s="7"/>
      <c r="AE4" s="7" t="s">
        <v>31</v>
      </c>
      <c r="AF4" s="10"/>
      <c r="AG4" s="14"/>
      <c r="AH4" s="10"/>
      <c r="AJ4" s="32"/>
    </row>
    <row r="5" spans="1:36" s="11" customFormat="1" ht="14" customHeight="1" x14ac:dyDescent="0.2">
      <c r="A5" s="10" t="s">
        <v>34</v>
      </c>
      <c r="B5" s="28">
        <v>2E-3</v>
      </c>
      <c r="C5" s="28">
        <v>8.0000000000000002E-3</v>
      </c>
      <c r="D5" s="29">
        <f t="shared" si="0"/>
        <v>5.0000000000000001E-3</v>
      </c>
      <c r="E5" s="7">
        <v>38.590000000000003</v>
      </c>
      <c r="F5" s="7">
        <v>331.22</v>
      </c>
      <c r="G5" s="34">
        <v>12</v>
      </c>
      <c r="H5" s="10"/>
      <c r="I5" s="10"/>
      <c r="J5" s="10"/>
      <c r="K5" s="10"/>
      <c r="L5" s="13">
        <v>-88.980387415062495</v>
      </c>
      <c r="M5" s="13">
        <v>146.96170726744498</v>
      </c>
      <c r="N5" s="9">
        <v>75.7795020504973</v>
      </c>
      <c r="O5" s="9">
        <v>5.0181507111444903</v>
      </c>
      <c r="P5" s="9"/>
      <c r="Q5" s="9"/>
      <c r="R5" s="7">
        <v>301</v>
      </c>
      <c r="S5" s="13">
        <v>-88.980259634727801</v>
      </c>
      <c r="T5" s="13">
        <v>146.92989485750601</v>
      </c>
      <c r="U5" s="9">
        <v>21.037123349769999</v>
      </c>
      <c r="V5" s="9">
        <v>-20.423397802509701</v>
      </c>
      <c r="W5" s="9">
        <v>6.2608811991202498E-4</v>
      </c>
      <c r="X5" s="7" t="s">
        <v>824</v>
      </c>
      <c r="Y5" s="10"/>
      <c r="Z5" s="7"/>
      <c r="AA5" s="10" t="b">
        <v>1</v>
      </c>
      <c r="AB5" s="7">
        <v>0</v>
      </c>
      <c r="AC5" s="14" t="s">
        <v>35</v>
      </c>
      <c r="AD5" s="7"/>
      <c r="AE5" s="7" t="s">
        <v>31</v>
      </c>
      <c r="AF5" s="10"/>
      <c r="AG5" s="14"/>
      <c r="AH5" s="10"/>
      <c r="AJ5" s="32"/>
    </row>
    <row r="6" spans="1:36" s="11" customFormat="1" ht="14" customHeight="1" x14ac:dyDescent="0.2">
      <c r="A6" s="10" t="s">
        <v>36</v>
      </c>
      <c r="B6" s="28">
        <v>0</v>
      </c>
      <c r="C6" s="28">
        <v>1.4999999999999999E-2</v>
      </c>
      <c r="D6" s="29">
        <f t="shared" si="0"/>
        <v>7.4999999999999997E-3</v>
      </c>
      <c r="E6" s="7">
        <v>28.18</v>
      </c>
      <c r="F6" s="7">
        <v>343.95</v>
      </c>
      <c r="G6" s="34">
        <v>39</v>
      </c>
      <c r="H6" s="10"/>
      <c r="I6" s="10"/>
      <c r="J6" s="10"/>
      <c r="K6" s="10"/>
      <c r="L6" s="13">
        <v>-86.411048926513104</v>
      </c>
      <c r="M6" s="13">
        <v>329.646720589192</v>
      </c>
      <c r="N6" s="9">
        <v>61.148738933230099</v>
      </c>
      <c r="O6" s="9">
        <v>2.9533487270263801</v>
      </c>
      <c r="P6" s="9"/>
      <c r="Q6" s="9"/>
      <c r="R6" s="7">
        <v>714</v>
      </c>
      <c r="S6" s="13">
        <v>-86.411048926513104</v>
      </c>
      <c r="T6" s="13">
        <v>329.646720589192</v>
      </c>
      <c r="U6" s="9">
        <v>0</v>
      </c>
      <c r="V6" s="9">
        <v>0</v>
      </c>
      <c r="W6" s="9">
        <v>0</v>
      </c>
      <c r="X6" s="7" t="s">
        <v>824</v>
      </c>
      <c r="Y6" s="10"/>
      <c r="Z6" s="7"/>
      <c r="AA6" s="10" t="b">
        <v>1</v>
      </c>
      <c r="AB6" s="7">
        <v>0</v>
      </c>
      <c r="AC6" s="14" t="s">
        <v>37</v>
      </c>
      <c r="AD6" s="7"/>
      <c r="AE6" s="7" t="s">
        <v>31</v>
      </c>
      <c r="AF6" s="10"/>
      <c r="AG6" s="14"/>
      <c r="AH6" s="10"/>
      <c r="AJ6" s="32"/>
    </row>
    <row r="7" spans="1:36" s="11" customFormat="1" ht="14" customHeight="1" x14ac:dyDescent="0.2">
      <c r="A7" s="10" t="s">
        <v>38</v>
      </c>
      <c r="B7" s="28">
        <v>8.0000000000000002E-3</v>
      </c>
      <c r="C7" s="28">
        <v>1.2E-2</v>
      </c>
      <c r="D7" s="29">
        <f t="shared" si="0"/>
        <v>0.01</v>
      </c>
      <c r="E7" s="7">
        <v>45.52</v>
      </c>
      <c r="F7" s="7">
        <v>2.81</v>
      </c>
      <c r="G7" s="34">
        <v>6</v>
      </c>
      <c r="H7" s="10"/>
      <c r="I7" s="10"/>
      <c r="J7" s="10"/>
      <c r="K7" s="10"/>
      <c r="L7" s="13">
        <v>-87.193378668650297</v>
      </c>
      <c r="M7" s="13">
        <v>73.015923173315002</v>
      </c>
      <c r="N7" s="9">
        <v>21.426889986875601</v>
      </c>
      <c r="O7" s="9">
        <v>14.8063057657615</v>
      </c>
      <c r="P7" s="9"/>
      <c r="Q7" s="9"/>
      <c r="R7" s="7">
        <v>301</v>
      </c>
      <c r="S7" s="13">
        <v>-87.192212055455798</v>
      </c>
      <c r="T7" s="13">
        <v>73.014943218907803</v>
      </c>
      <c r="U7" s="9">
        <v>21.037036560058699</v>
      </c>
      <c r="V7" s="9">
        <v>-20.422853176542301</v>
      </c>
      <c r="W7" s="9">
        <v>1.2521762397733401E-3</v>
      </c>
      <c r="X7" s="7" t="s">
        <v>824</v>
      </c>
      <c r="Y7" s="10"/>
      <c r="Z7" s="7"/>
      <c r="AA7" s="10" t="b">
        <v>1</v>
      </c>
      <c r="AB7" s="7">
        <v>0</v>
      </c>
      <c r="AC7" s="14" t="s">
        <v>39</v>
      </c>
      <c r="AD7" s="7"/>
      <c r="AE7" s="7" t="s">
        <v>31</v>
      </c>
      <c r="AF7" s="10"/>
      <c r="AG7" s="14"/>
      <c r="AH7" s="10"/>
      <c r="AJ7" s="32"/>
    </row>
    <row r="8" spans="1:36" s="11" customFormat="1" ht="14" customHeight="1" x14ac:dyDescent="0.2">
      <c r="A8" s="10" t="s">
        <v>40</v>
      </c>
      <c r="B8" s="28">
        <v>0</v>
      </c>
      <c r="C8" s="28">
        <v>2.1000000000000001E-2</v>
      </c>
      <c r="D8" s="29">
        <f t="shared" si="0"/>
        <v>1.0500000000000001E-2</v>
      </c>
      <c r="E8" s="7">
        <v>-38.159999999999997</v>
      </c>
      <c r="F8" s="7">
        <v>176.5</v>
      </c>
      <c r="G8" s="34">
        <v>13</v>
      </c>
      <c r="H8" s="36"/>
      <c r="I8" s="36"/>
      <c r="J8" s="10"/>
      <c r="K8" s="10"/>
      <c r="L8" s="13">
        <v>-88.854547708906196</v>
      </c>
      <c r="M8" s="13">
        <v>35.98359677201401</v>
      </c>
      <c r="N8" s="9">
        <v>16.0931997330778</v>
      </c>
      <c r="O8" s="9">
        <v>10.6590312839456</v>
      </c>
      <c r="P8" s="9"/>
      <c r="Q8" s="9"/>
      <c r="R8" s="7">
        <v>801</v>
      </c>
      <c r="S8" s="13">
        <v>-88.852633812508799</v>
      </c>
      <c r="T8" s="13">
        <v>35.682249466666299</v>
      </c>
      <c r="U8" s="9">
        <v>-12.764688409430001</v>
      </c>
      <c r="V8" s="9">
        <v>-126.480272674331</v>
      </c>
      <c r="W8" s="9">
        <v>6.45918614287777E-3</v>
      </c>
      <c r="X8" s="7" t="s">
        <v>824</v>
      </c>
      <c r="Y8" s="10"/>
      <c r="Z8" s="7"/>
      <c r="AA8" s="10" t="b">
        <v>1</v>
      </c>
      <c r="AB8" s="7">
        <v>0</v>
      </c>
      <c r="AC8" s="10" t="s">
        <v>41</v>
      </c>
      <c r="AD8" s="7"/>
      <c r="AE8" s="7" t="s">
        <v>31</v>
      </c>
      <c r="AF8" s="10"/>
      <c r="AG8" s="14"/>
      <c r="AH8" s="10"/>
      <c r="AJ8" s="32"/>
    </row>
    <row r="9" spans="1:36" s="11" customFormat="1" ht="14" customHeight="1" x14ac:dyDescent="0.2">
      <c r="A9" s="10" t="s">
        <v>42</v>
      </c>
      <c r="B9" s="28">
        <v>0</v>
      </c>
      <c r="C9" s="28">
        <v>2.9000000000000001E-2</v>
      </c>
      <c r="D9" s="29">
        <f t="shared" si="0"/>
        <v>1.4500000000000001E-2</v>
      </c>
      <c r="E9" s="7">
        <v>19.350000000000001</v>
      </c>
      <c r="F9" s="7">
        <v>259.67</v>
      </c>
      <c r="G9" s="34">
        <v>11</v>
      </c>
      <c r="H9" s="10"/>
      <c r="I9" s="10"/>
      <c r="J9" s="10"/>
      <c r="K9" s="10"/>
      <c r="L9" s="13">
        <v>-82.400210955862093</v>
      </c>
      <c r="M9" s="13">
        <v>68.933344056824012</v>
      </c>
      <c r="N9" s="9">
        <v>9.0108605843538108</v>
      </c>
      <c r="O9" s="9">
        <v>16.094174427012899</v>
      </c>
      <c r="P9" s="9"/>
      <c r="Q9" s="9"/>
      <c r="R9" s="7">
        <v>101</v>
      </c>
      <c r="S9" s="13">
        <v>-82.399812650472001</v>
      </c>
      <c r="T9" s="13">
        <v>68.940464429164706</v>
      </c>
      <c r="U9" s="9">
        <v>78.980000000001297</v>
      </c>
      <c r="V9" s="9">
        <v>30.830000000000101</v>
      </c>
      <c r="W9" s="9">
        <v>3.3764553686933701E-3</v>
      </c>
      <c r="X9" s="7" t="s">
        <v>824</v>
      </c>
      <c r="Y9" s="10"/>
      <c r="Z9" s="7"/>
      <c r="AA9" s="10" t="b">
        <v>1</v>
      </c>
      <c r="AB9" s="7">
        <v>0</v>
      </c>
      <c r="AC9" s="10" t="s">
        <v>43</v>
      </c>
      <c r="AD9" s="7"/>
      <c r="AE9" s="7" t="s">
        <v>31</v>
      </c>
      <c r="AF9" s="10"/>
      <c r="AG9" s="14"/>
      <c r="AH9" s="10"/>
      <c r="AJ9" s="32"/>
    </row>
    <row r="10" spans="1:36" s="11" customFormat="1" ht="14" customHeight="1" x14ac:dyDescent="0.2">
      <c r="A10" s="10" t="s">
        <v>44</v>
      </c>
      <c r="B10" s="28">
        <v>3.0000000000000001E-3</v>
      </c>
      <c r="C10" s="28">
        <v>2.8000000000000001E-2</v>
      </c>
      <c r="D10" s="29">
        <f t="shared" si="0"/>
        <v>1.55E-2</v>
      </c>
      <c r="E10" s="7">
        <v>19.53</v>
      </c>
      <c r="F10" s="7">
        <v>204.76</v>
      </c>
      <c r="G10" s="34">
        <v>8</v>
      </c>
      <c r="H10" s="10"/>
      <c r="I10" s="10"/>
      <c r="J10" s="10"/>
      <c r="K10" s="10"/>
      <c r="L10" s="13">
        <v>-79.772293490605904</v>
      </c>
      <c r="M10" s="13">
        <v>298.38196571408798</v>
      </c>
      <c r="N10" s="9">
        <v>34.366206230905703</v>
      </c>
      <c r="O10" s="9">
        <v>9.5830781291273599</v>
      </c>
      <c r="P10" s="9"/>
      <c r="Q10" s="9"/>
      <c r="R10" s="7">
        <v>901</v>
      </c>
      <c r="S10" s="13">
        <v>-79.771363389225499</v>
      </c>
      <c r="T10" s="13">
        <v>298.43565200186498</v>
      </c>
      <c r="U10" s="9">
        <v>57.9050253502188</v>
      </c>
      <c r="V10" s="9">
        <v>-68.651346681968306</v>
      </c>
      <c r="W10" s="9">
        <v>1.4242248780698699E-2</v>
      </c>
      <c r="X10" s="7" t="s">
        <v>824</v>
      </c>
      <c r="Y10" s="10"/>
      <c r="Z10" s="7"/>
      <c r="AA10" s="10" t="b">
        <v>1</v>
      </c>
      <c r="AB10" s="7">
        <v>0</v>
      </c>
      <c r="AC10" s="10" t="s">
        <v>45</v>
      </c>
      <c r="AD10" s="7"/>
      <c r="AE10" s="7" t="s">
        <v>31</v>
      </c>
      <c r="AF10" s="10"/>
      <c r="AG10" s="14"/>
      <c r="AH10" s="10"/>
      <c r="AJ10" s="32"/>
    </row>
    <row r="11" spans="1:36" s="11" customFormat="1" ht="14" customHeight="1" x14ac:dyDescent="0.2">
      <c r="A11" s="10" t="s">
        <v>46</v>
      </c>
      <c r="B11" s="28">
        <v>2E-3</v>
      </c>
      <c r="C11" s="28">
        <v>3.9E-2</v>
      </c>
      <c r="D11" s="29">
        <f t="shared" si="0"/>
        <v>2.0500000000000001E-2</v>
      </c>
      <c r="E11" s="7">
        <v>19.14</v>
      </c>
      <c r="F11" s="7">
        <v>260.77</v>
      </c>
      <c r="G11" s="34">
        <v>7</v>
      </c>
      <c r="H11" s="10"/>
      <c r="I11" s="10"/>
      <c r="J11" s="10"/>
      <c r="K11" s="10"/>
      <c r="L11" s="13">
        <v>-85.5909684945306</v>
      </c>
      <c r="M11" s="13">
        <v>268.99513671977019</v>
      </c>
      <c r="N11" s="9">
        <v>39.197761734586898</v>
      </c>
      <c r="O11" s="9">
        <v>9.7610448257798108</v>
      </c>
      <c r="P11" s="9"/>
      <c r="Q11" s="9"/>
      <c r="R11" s="7">
        <v>101</v>
      </c>
      <c r="S11" s="13">
        <v>-85.591743708097098</v>
      </c>
      <c r="T11" s="13">
        <v>268.99357929902999</v>
      </c>
      <c r="U11" s="9">
        <v>78.980000000000899</v>
      </c>
      <c r="V11" s="9">
        <v>30.8300000000003</v>
      </c>
      <c r="W11" s="9">
        <v>4.7736093143596198E-3</v>
      </c>
      <c r="X11" s="7" t="s">
        <v>824</v>
      </c>
      <c r="Y11" s="10"/>
      <c r="Z11" s="7"/>
      <c r="AA11" s="10" t="b">
        <v>1</v>
      </c>
      <c r="AB11" s="7">
        <v>0</v>
      </c>
      <c r="AC11" s="10" t="s">
        <v>47</v>
      </c>
      <c r="AD11" s="7"/>
      <c r="AE11" s="7" t="s">
        <v>31</v>
      </c>
      <c r="AF11" s="10"/>
      <c r="AG11" s="14"/>
      <c r="AH11" s="10"/>
      <c r="AJ11" s="32"/>
    </row>
    <row r="12" spans="1:36" s="11" customFormat="1" ht="14" customHeight="1" x14ac:dyDescent="0.2">
      <c r="A12" s="10" t="s">
        <v>48</v>
      </c>
      <c r="B12" s="28">
        <v>8.9999999999999993E-3</v>
      </c>
      <c r="C12" s="28">
        <v>0.09</v>
      </c>
      <c r="D12" s="29">
        <f t="shared" si="0"/>
        <v>4.9499999999999995E-2</v>
      </c>
      <c r="E12" s="7">
        <v>-21.22</v>
      </c>
      <c r="F12" s="7">
        <v>55.66</v>
      </c>
      <c r="G12" s="34">
        <v>23</v>
      </c>
      <c r="H12" s="9"/>
      <c r="I12" s="9"/>
      <c r="J12" s="9"/>
      <c r="K12" s="9"/>
      <c r="L12" s="13">
        <v>-81.206778813805499</v>
      </c>
      <c r="M12" s="13">
        <v>87.175837753601002</v>
      </c>
      <c r="N12" s="9">
        <v>47.9653156448258</v>
      </c>
      <c r="O12" s="9">
        <v>4.4156568058421497</v>
      </c>
      <c r="P12" s="9"/>
      <c r="Q12" s="9"/>
      <c r="R12" s="30">
        <v>709</v>
      </c>
      <c r="S12" s="13">
        <v>-81.204830971858399</v>
      </c>
      <c r="T12" s="13">
        <v>87.175520367059207</v>
      </c>
      <c r="U12" s="9">
        <v>-40.120000000000097</v>
      </c>
      <c r="V12" s="9">
        <v>3.2199999999998399</v>
      </c>
      <c r="W12" s="9">
        <v>2.5614489003880901E-3</v>
      </c>
      <c r="X12" s="7" t="s">
        <v>824</v>
      </c>
      <c r="Y12" s="10"/>
      <c r="Z12" s="7"/>
      <c r="AA12" s="7" t="b">
        <v>1</v>
      </c>
      <c r="AB12" s="7">
        <v>0</v>
      </c>
      <c r="AC12" s="10" t="s">
        <v>49</v>
      </c>
      <c r="AD12" s="7"/>
      <c r="AE12" s="7" t="s">
        <v>31</v>
      </c>
      <c r="AF12" s="10"/>
      <c r="AG12" s="14"/>
      <c r="AH12" s="10"/>
      <c r="AJ12" s="32"/>
    </row>
    <row r="13" spans="1:36" s="11" customFormat="1" ht="14" customHeight="1" x14ac:dyDescent="0.2">
      <c r="A13" s="10" t="s">
        <v>50</v>
      </c>
      <c r="B13" s="28">
        <v>0</v>
      </c>
      <c r="C13" s="28">
        <v>0.1</v>
      </c>
      <c r="D13" s="29">
        <f t="shared" si="0"/>
        <v>0.05</v>
      </c>
      <c r="E13" s="7">
        <v>-62.95</v>
      </c>
      <c r="F13" s="7">
        <v>299.33</v>
      </c>
      <c r="G13" s="34">
        <v>17</v>
      </c>
      <c r="H13" s="10"/>
      <c r="I13" s="10"/>
      <c r="J13" s="10"/>
      <c r="K13" s="10"/>
      <c r="L13" s="13">
        <v>-80.688444702588697</v>
      </c>
      <c r="M13" s="13">
        <v>29.269858056325006</v>
      </c>
      <c r="N13" s="9">
        <v>36.516746822170198</v>
      </c>
      <c r="O13" s="9">
        <v>5.9831757983567897</v>
      </c>
      <c r="P13" s="9"/>
      <c r="Q13" s="9"/>
      <c r="R13" s="7">
        <v>802</v>
      </c>
      <c r="S13" s="13">
        <v>-80.682097513399796</v>
      </c>
      <c r="T13" s="13">
        <v>29.289318372011099</v>
      </c>
      <c r="U13" s="9">
        <v>-5.0599999999999898</v>
      </c>
      <c r="V13" s="9">
        <v>-33.28</v>
      </c>
      <c r="W13" s="9">
        <v>7.1798188874514796E-3</v>
      </c>
      <c r="X13" s="7" t="s">
        <v>824</v>
      </c>
      <c r="Y13" s="10"/>
      <c r="Z13" s="7"/>
      <c r="AA13" s="10" t="b">
        <v>1</v>
      </c>
      <c r="AB13" s="7">
        <v>0</v>
      </c>
      <c r="AC13" s="10" t="s">
        <v>51</v>
      </c>
      <c r="AD13" s="7"/>
      <c r="AE13" s="7" t="s">
        <v>31</v>
      </c>
      <c r="AF13" s="10"/>
      <c r="AG13" s="14"/>
      <c r="AH13" s="10"/>
      <c r="AJ13" s="32"/>
    </row>
    <row r="14" spans="1:36" s="11" customFormat="1" ht="14" customHeight="1" x14ac:dyDescent="0.2">
      <c r="A14" s="10" t="s">
        <v>52</v>
      </c>
      <c r="B14" s="28">
        <v>2.1000000000000001E-2</v>
      </c>
      <c r="C14" s="28">
        <v>8.4000000000000005E-2</v>
      </c>
      <c r="D14" s="29">
        <f t="shared" si="0"/>
        <v>5.2500000000000005E-2</v>
      </c>
      <c r="E14" s="7">
        <v>35.909999999999997</v>
      </c>
      <c r="F14" s="7">
        <v>137.49</v>
      </c>
      <c r="G14" s="34">
        <v>35</v>
      </c>
      <c r="H14" s="36"/>
      <c r="I14" s="36"/>
      <c r="J14" s="10"/>
      <c r="K14" s="10"/>
      <c r="L14" s="13">
        <v>-86.587712656481898</v>
      </c>
      <c r="M14" s="13">
        <v>279.9358474629496</v>
      </c>
      <c r="N14" s="9">
        <v>15.079337362565999</v>
      </c>
      <c r="O14" s="9">
        <v>6.4563969148226699</v>
      </c>
      <c r="P14" s="9"/>
      <c r="Q14" s="9"/>
      <c r="R14" s="7">
        <v>601</v>
      </c>
      <c r="S14" s="13">
        <v>-86.593005876817202</v>
      </c>
      <c r="T14" s="13">
        <v>279.99029184808899</v>
      </c>
      <c r="U14" s="9">
        <v>21.036298831757598</v>
      </c>
      <c r="V14" s="9">
        <v>-20.4182238715428</v>
      </c>
      <c r="W14" s="9">
        <v>6.57392524937988E-3</v>
      </c>
      <c r="X14" s="7" t="s">
        <v>824</v>
      </c>
      <c r="Y14" s="10"/>
      <c r="Z14" s="7"/>
      <c r="AA14" s="10" t="b">
        <v>1</v>
      </c>
      <c r="AB14" s="7">
        <v>0</v>
      </c>
      <c r="AC14" s="14" t="s">
        <v>53</v>
      </c>
      <c r="AD14" s="7"/>
      <c r="AE14" s="7" t="s">
        <v>31</v>
      </c>
      <c r="AF14" s="10"/>
      <c r="AG14" s="14"/>
      <c r="AH14" s="10"/>
      <c r="AJ14" s="32"/>
    </row>
    <row r="15" spans="1:36" s="11" customFormat="1" ht="14" customHeight="1" x14ac:dyDescent="0.2">
      <c r="A15" s="14" t="s">
        <v>54</v>
      </c>
      <c r="B15" s="28">
        <v>0</v>
      </c>
      <c r="C15" s="28">
        <v>0.15</v>
      </c>
      <c r="D15" s="29">
        <f t="shared" si="0"/>
        <v>7.4999999999999997E-2</v>
      </c>
      <c r="E15" s="7">
        <v>-62.97</v>
      </c>
      <c r="F15" s="7">
        <v>299.33999999999997</v>
      </c>
      <c r="G15" s="34">
        <v>18</v>
      </c>
      <c r="H15" s="9"/>
      <c r="I15" s="9"/>
      <c r="J15" s="9"/>
      <c r="K15" s="9"/>
      <c r="L15" s="13">
        <v>-78.818934089229899</v>
      </c>
      <c r="M15" s="13">
        <v>6.7684733413049969</v>
      </c>
      <c r="N15" s="9">
        <v>9.7742394048917092</v>
      </c>
      <c r="O15" s="9">
        <v>11.6530615143601</v>
      </c>
      <c r="P15" s="9"/>
      <c r="Q15" s="9"/>
      <c r="R15" s="7">
        <v>802</v>
      </c>
      <c r="S15" s="13">
        <v>-78.812028562100593</v>
      </c>
      <c r="T15" s="13">
        <v>6.8090441434658198</v>
      </c>
      <c r="U15" s="9">
        <v>-5.0599999999999996</v>
      </c>
      <c r="V15" s="9">
        <v>-33.28</v>
      </c>
      <c r="W15" s="9">
        <v>1.0769728331177199E-2</v>
      </c>
      <c r="X15" s="7" t="s">
        <v>824</v>
      </c>
      <c r="Y15" s="10"/>
      <c r="Z15" s="7"/>
      <c r="AA15" s="7" t="b">
        <v>1</v>
      </c>
      <c r="AB15" s="7">
        <v>0</v>
      </c>
      <c r="AC15" s="10" t="s">
        <v>55</v>
      </c>
      <c r="AD15" s="7"/>
      <c r="AE15" s="7" t="s">
        <v>31</v>
      </c>
      <c r="AF15" s="10"/>
      <c r="AG15" s="46"/>
      <c r="AH15" s="10"/>
      <c r="AJ15" s="32"/>
    </row>
    <row r="16" spans="1:36" s="11" customFormat="1" ht="14" customHeight="1" x14ac:dyDescent="0.2">
      <c r="A16" s="10" t="s">
        <v>56</v>
      </c>
      <c r="B16" s="28">
        <v>7.2999999999999995E-2</v>
      </c>
      <c r="C16" s="28">
        <v>0.13100000000000001</v>
      </c>
      <c r="D16" s="29">
        <f t="shared" si="0"/>
        <v>0.10200000000000001</v>
      </c>
      <c r="E16" s="7">
        <v>-21.09</v>
      </c>
      <c r="F16" s="7">
        <v>55.47</v>
      </c>
      <c r="G16" s="34">
        <v>38</v>
      </c>
      <c r="H16" s="10"/>
      <c r="I16" s="10"/>
      <c r="J16" s="10"/>
      <c r="K16" s="10"/>
      <c r="L16" s="13">
        <v>-86.139316112657298</v>
      </c>
      <c r="M16" s="13">
        <v>125.70825994381698</v>
      </c>
      <c r="N16" s="9">
        <v>37.208656538641598</v>
      </c>
      <c r="O16" s="9">
        <v>3.8580288040672102</v>
      </c>
      <c r="P16" s="9"/>
      <c r="Q16" s="9"/>
      <c r="R16" s="7">
        <v>709</v>
      </c>
      <c r="S16" s="13">
        <v>-86.135910923016297</v>
      </c>
      <c r="T16" s="13">
        <v>125.672763301597</v>
      </c>
      <c r="U16" s="9">
        <v>-40.119999999999997</v>
      </c>
      <c r="V16" s="9">
        <v>3.21999999999993</v>
      </c>
      <c r="W16" s="9">
        <v>5.2781371280724299E-3</v>
      </c>
      <c r="X16" s="7" t="s">
        <v>824</v>
      </c>
      <c r="Y16" s="10"/>
      <c r="Z16" s="7"/>
      <c r="AA16" s="10" t="b">
        <v>1</v>
      </c>
      <c r="AB16" s="7">
        <v>0</v>
      </c>
      <c r="AC16" s="10" t="s">
        <v>57</v>
      </c>
      <c r="AD16" s="7"/>
      <c r="AE16" s="7" t="s">
        <v>31</v>
      </c>
      <c r="AF16" s="10"/>
      <c r="AG16" s="14"/>
      <c r="AH16" s="10"/>
      <c r="AJ16" s="32"/>
    </row>
    <row r="17" spans="1:172" s="11" customFormat="1" ht="14" customHeight="1" x14ac:dyDescent="0.2">
      <c r="A17" s="10" t="s">
        <v>58</v>
      </c>
      <c r="B17" s="28">
        <v>0.1</v>
      </c>
      <c r="C17" s="28">
        <v>0.13500000000000001</v>
      </c>
      <c r="D17" s="29">
        <f t="shared" si="0"/>
        <v>0.11750000000000001</v>
      </c>
      <c r="E17" s="7">
        <v>38.380000000000003</v>
      </c>
      <c r="F17" s="7">
        <v>14.97</v>
      </c>
      <c r="G17" s="34">
        <v>39</v>
      </c>
      <c r="H17" s="10"/>
      <c r="I17" s="10"/>
      <c r="J17" s="10"/>
      <c r="K17" s="10"/>
      <c r="L17" s="13">
        <v>-78.724852698111803</v>
      </c>
      <c r="M17" s="13">
        <v>318.49720838272503</v>
      </c>
      <c r="N17" s="9">
        <v>16.314196713526901</v>
      </c>
      <c r="O17" s="9">
        <v>5.8512791952488596</v>
      </c>
      <c r="P17" s="9"/>
      <c r="Q17" s="9"/>
      <c r="R17" s="7">
        <v>301</v>
      </c>
      <c r="S17" s="13">
        <v>-78.729786741505293</v>
      </c>
      <c r="T17" s="13">
        <v>318.566784819568</v>
      </c>
      <c r="U17" s="9">
        <v>21.035170486829099</v>
      </c>
      <c r="V17" s="9">
        <v>-20.411143812332401</v>
      </c>
      <c r="W17" s="9">
        <v>1.47130707084316E-2</v>
      </c>
      <c r="X17" s="7" t="s">
        <v>824</v>
      </c>
      <c r="Y17" s="10"/>
      <c r="Z17" s="7"/>
      <c r="AA17" s="10" t="b">
        <v>1</v>
      </c>
      <c r="AB17" s="7">
        <v>0</v>
      </c>
      <c r="AC17" s="14" t="s">
        <v>59</v>
      </c>
      <c r="AD17" s="7"/>
      <c r="AE17" s="7" t="s">
        <v>31</v>
      </c>
      <c r="AF17" s="10"/>
      <c r="AG17" s="14"/>
      <c r="AH17" s="10"/>
      <c r="AJ17" s="32"/>
    </row>
    <row r="18" spans="1:172" s="11" customFormat="1" ht="14" customHeight="1" x14ac:dyDescent="0.2">
      <c r="A18" s="10" t="s">
        <v>60</v>
      </c>
      <c r="B18" s="28">
        <v>2.4E-2</v>
      </c>
      <c r="C18" s="28">
        <v>0.29199999999999998</v>
      </c>
      <c r="D18" s="29">
        <f t="shared" si="0"/>
        <v>0.158</v>
      </c>
      <c r="E18" s="7">
        <v>-39.229999999999997</v>
      </c>
      <c r="F18" s="7">
        <v>175.6</v>
      </c>
      <c r="G18" s="34">
        <v>24</v>
      </c>
      <c r="H18" s="36"/>
      <c r="I18" s="36"/>
      <c r="J18" s="10"/>
      <c r="K18" s="10"/>
      <c r="L18" s="13">
        <v>-74.757400238012806</v>
      </c>
      <c r="M18" s="13">
        <v>74.512560651178006</v>
      </c>
      <c r="N18" s="9">
        <v>67.548626058795406</v>
      </c>
      <c r="O18" s="9">
        <v>3.6261488911048398</v>
      </c>
      <c r="P18" s="9"/>
      <c r="Q18" s="9"/>
      <c r="R18" s="7">
        <v>801</v>
      </c>
      <c r="S18" s="13">
        <v>-74.791092266289894</v>
      </c>
      <c r="T18" s="13">
        <v>74.165545704340303</v>
      </c>
      <c r="U18" s="9">
        <v>-12.7752205990883</v>
      </c>
      <c r="V18" s="9">
        <v>-126.48134348523401</v>
      </c>
      <c r="W18" s="9">
        <v>9.7195371804225994E-2</v>
      </c>
      <c r="X18" s="7" t="s">
        <v>824</v>
      </c>
      <c r="Y18" s="10"/>
      <c r="Z18" s="7"/>
      <c r="AA18" s="10" t="b">
        <v>1</v>
      </c>
      <c r="AB18" s="7">
        <v>0</v>
      </c>
      <c r="AC18" s="10" t="s">
        <v>61</v>
      </c>
      <c r="AD18" s="7"/>
      <c r="AE18" s="7" t="s">
        <v>31</v>
      </c>
      <c r="AF18" s="10"/>
      <c r="AG18" s="14"/>
      <c r="AH18" s="10"/>
      <c r="AI18"/>
      <c r="AJ18" s="32"/>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row>
    <row r="19" spans="1:172" s="50" customFormat="1" x14ac:dyDescent="0.2">
      <c r="A19" s="10" t="s">
        <v>62</v>
      </c>
      <c r="B19" s="28">
        <v>0.06</v>
      </c>
      <c r="C19" s="28">
        <v>0.4</v>
      </c>
      <c r="D19" s="29">
        <f t="shared" si="0"/>
        <v>0.23</v>
      </c>
      <c r="E19" s="28">
        <v>-27.1</v>
      </c>
      <c r="F19" s="7">
        <v>250.67</v>
      </c>
      <c r="G19" s="34">
        <v>27</v>
      </c>
      <c r="H19" s="10"/>
      <c r="I19" s="10"/>
      <c r="J19" s="10"/>
      <c r="K19" s="10"/>
      <c r="L19" s="13">
        <v>-86.983361608711604</v>
      </c>
      <c r="M19" s="13">
        <v>1.4865045481670052</v>
      </c>
      <c r="N19" s="9">
        <v>46.315918301688001</v>
      </c>
      <c r="O19" s="9">
        <v>4.1269418025182203</v>
      </c>
      <c r="P19" s="9"/>
      <c r="Q19" s="9"/>
      <c r="R19" s="7">
        <v>911</v>
      </c>
      <c r="S19" s="13">
        <v>-87.040916407315393</v>
      </c>
      <c r="T19" s="13">
        <v>2.2678914007531401</v>
      </c>
      <c r="U19" s="9">
        <v>-54.928008139931499</v>
      </c>
      <c r="V19" s="9">
        <v>53.076814924101399</v>
      </c>
      <c r="W19" s="9">
        <v>0.128521413740218</v>
      </c>
      <c r="X19" s="7" t="s">
        <v>824</v>
      </c>
      <c r="Y19" s="10"/>
      <c r="Z19" s="7"/>
      <c r="AA19" s="10" t="b">
        <v>1</v>
      </c>
      <c r="AB19" s="7">
        <v>0</v>
      </c>
      <c r="AC19" s="10" t="s">
        <v>63</v>
      </c>
      <c r="AD19" s="7"/>
      <c r="AE19" s="7" t="s">
        <v>31</v>
      </c>
      <c r="AF19" s="10"/>
      <c r="AG19" s="14"/>
      <c r="AH19" s="10"/>
      <c r="AI19"/>
      <c r="AJ19" s="32"/>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row>
    <row r="20" spans="1:172" customFormat="1" x14ac:dyDescent="0.2">
      <c r="A20" s="14" t="s">
        <v>64</v>
      </c>
      <c r="B20" s="28">
        <v>6.0999999999999999E-2</v>
      </c>
      <c r="C20" s="28">
        <v>0.4</v>
      </c>
      <c r="D20" s="29">
        <f t="shared" si="0"/>
        <v>0.23050000000000001</v>
      </c>
      <c r="E20" s="7">
        <v>20.14</v>
      </c>
      <c r="F20" s="7">
        <v>204.18</v>
      </c>
      <c r="G20" s="34">
        <v>10</v>
      </c>
      <c r="H20" s="9"/>
      <c r="I20" s="9"/>
      <c r="J20" s="9"/>
      <c r="K20" s="9"/>
      <c r="L20" s="13">
        <v>-83.578670363740002</v>
      </c>
      <c r="M20" s="13">
        <v>275.36473208418226</v>
      </c>
      <c r="N20" s="9">
        <v>45.856984514347502</v>
      </c>
      <c r="O20" s="9">
        <v>7.2097193273447502</v>
      </c>
      <c r="P20" s="9"/>
      <c r="Q20" s="9"/>
      <c r="R20" s="7">
        <v>901</v>
      </c>
      <c r="S20" s="13">
        <v>-83.608542747657793</v>
      </c>
      <c r="T20" s="13">
        <v>276.51069461691702</v>
      </c>
      <c r="U20" s="9">
        <v>57.896129243806698</v>
      </c>
      <c r="V20" s="9">
        <v>-68.672704332029198</v>
      </c>
      <c r="W20" s="9">
        <v>0.21179601963199299</v>
      </c>
      <c r="X20" s="7" t="s">
        <v>824</v>
      </c>
      <c r="Y20" s="10"/>
      <c r="Z20" s="7"/>
      <c r="AA20" s="7" t="b">
        <v>1</v>
      </c>
      <c r="AB20" s="7">
        <v>0</v>
      </c>
      <c r="AC20" s="14" t="s">
        <v>65</v>
      </c>
      <c r="AD20" s="7"/>
      <c r="AE20" s="7" t="s">
        <v>31</v>
      </c>
      <c r="AF20" s="10"/>
      <c r="AG20" s="46"/>
      <c r="AH20" s="10"/>
      <c r="AJ20" s="32"/>
    </row>
    <row r="21" spans="1:172" customFormat="1" x14ac:dyDescent="0.2">
      <c r="A21" s="10" t="s">
        <v>66</v>
      </c>
      <c r="B21" s="28">
        <v>0</v>
      </c>
      <c r="C21" s="28">
        <v>0.46100000000000002</v>
      </c>
      <c r="D21" s="29">
        <f t="shared" si="0"/>
        <v>0.23050000000000001</v>
      </c>
      <c r="E21" s="7">
        <v>70.95</v>
      </c>
      <c r="F21" s="7">
        <v>351.35</v>
      </c>
      <c r="G21" s="34">
        <v>23</v>
      </c>
      <c r="H21" s="10"/>
      <c r="I21" s="10"/>
      <c r="J21" s="10"/>
      <c r="K21" s="10"/>
      <c r="L21" s="13">
        <v>-83.889454016718304</v>
      </c>
      <c r="M21" s="13">
        <v>248.60435395478481</v>
      </c>
      <c r="N21" s="9">
        <v>11.7512788903603</v>
      </c>
      <c r="O21" s="9">
        <v>9.2223132076251204</v>
      </c>
      <c r="P21" s="9"/>
      <c r="Q21" s="9"/>
      <c r="R21" s="7">
        <v>301</v>
      </c>
      <c r="S21" s="13">
        <v>-83.916389580460404</v>
      </c>
      <c r="T21" s="13">
        <v>248.61033869803001</v>
      </c>
      <c r="U21" s="9">
        <v>21.033208745484</v>
      </c>
      <c r="V21" s="9">
        <v>-20.3988355579976</v>
      </c>
      <c r="W21" s="9">
        <v>2.8862661500192101E-2</v>
      </c>
      <c r="X21" s="7" t="s">
        <v>824</v>
      </c>
      <c r="Y21" s="10"/>
      <c r="Z21" s="7"/>
      <c r="AA21" s="10" t="b">
        <v>1</v>
      </c>
      <c r="AB21" s="7">
        <v>0</v>
      </c>
      <c r="AC21" s="14" t="s">
        <v>67</v>
      </c>
      <c r="AD21" s="7"/>
      <c r="AE21" s="7" t="s">
        <v>31</v>
      </c>
      <c r="AF21" s="10"/>
      <c r="AG21" s="14"/>
      <c r="AH21" s="10"/>
      <c r="AJ21" s="32"/>
    </row>
    <row r="22" spans="1:172" customFormat="1" x14ac:dyDescent="0.2">
      <c r="A22" s="10" t="s">
        <v>68</v>
      </c>
      <c r="B22" s="28">
        <v>0.27500000000000002</v>
      </c>
      <c r="C22" s="28">
        <v>0.27500000000000002</v>
      </c>
      <c r="D22" s="29">
        <f t="shared" si="0"/>
        <v>0.27500000000000002</v>
      </c>
      <c r="E22" s="7">
        <v>-35.270000000000003</v>
      </c>
      <c r="F22" s="7">
        <v>289.48</v>
      </c>
      <c r="G22" s="34">
        <v>8</v>
      </c>
      <c r="H22" s="9"/>
      <c r="I22" s="9"/>
      <c r="J22" s="9"/>
      <c r="K22" s="9"/>
      <c r="L22" s="13">
        <v>-84.717444946291806</v>
      </c>
      <c r="M22" s="13">
        <v>121.92591821280598</v>
      </c>
      <c r="N22" s="9">
        <v>68.851600193867995</v>
      </c>
      <c r="O22" s="9">
        <v>6.7225417494160702</v>
      </c>
      <c r="P22" s="9"/>
      <c r="Q22" s="9"/>
      <c r="R22" s="7">
        <v>290</v>
      </c>
      <c r="S22" s="13">
        <v>-84.704462946768203</v>
      </c>
      <c r="T22" s="13">
        <v>121.59819601606701</v>
      </c>
      <c r="U22" s="9">
        <v>60.35</v>
      </c>
      <c r="V22" s="9">
        <v>-38.739999999999903</v>
      </c>
      <c r="W22" s="9">
        <v>7.8622250970245694E-2</v>
      </c>
      <c r="X22" s="7" t="s">
        <v>824</v>
      </c>
      <c r="Y22" s="7"/>
      <c r="Z22" s="7"/>
      <c r="AA22" s="7" t="b">
        <v>1</v>
      </c>
      <c r="AB22" s="7">
        <v>0</v>
      </c>
      <c r="AC22" s="10" t="s">
        <v>69</v>
      </c>
      <c r="AD22" s="7"/>
      <c r="AE22" s="7" t="s">
        <v>31</v>
      </c>
      <c r="AF22" s="10"/>
      <c r="AG22" s="14"/>
      <c r="AH22" s="10"/>
      <c r="AJ22" s="32"/>
    </row>
    <row r="23" spans="1:172" customFormat="1" x14ac:dyDescent="0.2">
      <c r="A23" s="10" t="s">
        <v>70</v>
      </c>
      <c r="B23" s="28">
        <v>1.4999999999999999E-2</v>
      </c>
      <c r="C23" s="28">
        <v>0.55000000000000004</v>
      </c>
      <c r="D23" s="29">
        <f t="shared" si="0"/>
        <v>0.28250000000000003</v>
      </c>
      <c r="E23" s="7">
        <v>18.78</v>
      </c>
      <c r="F23" s="7">
        <v>249.07</v>
      </c>
      <c r="G23" s="34">
        <v>7</v>
      </c>
      <c r="H23" s="10"/>
      <c r="I23" s="10"/>
      <c r="J23" s="10"/>
      <c r="K23" s="10"/>
      <c r="L23" s="13">
        <v>-85.223559719528694</v>
      </c>
      <c r="M23" s="13">
        <v>357.57364041424199</v>
      </c>
      <c r="N23" s="9">
        <v>13.424009600625499</v>
      </c>
      <c r="O23" s="9">
        <v>17.092225080544502</v>
      </c>
      <c r="P23" s="9"/>
      <c r="Q23" s="9"/>
      <c r="R23" s="7">
        <v>901</v>
      </c>
      <c r="S23" s="13">
        <v>-85.096862714304095</v>
      </c>
      <c r="T23" s="13">
        <v>358.43843297405698</v>
      </c>
      <c r="U23" s="9">
        <v>57.893978828245103</v>
      </c>
      <c r="V23" s="9">
        <v>-68.677870885882797</v>
      </c>
      <c r="W23" s="9">
        <v>0.25957646499569298</v>
      </c>
      <c r="X23" s="7" t="s">
        <v>824</v>
      </c>
      <c r="Y23" s="10"/>
      <c r="Z23" s="7"/>
      <c r="AA23" s="10" t="b">
        <v>1</v>
      </c>
      <c r="AB23" s="7">
        <v>0</v>
      </c>
      <c r="AC23" s="10" t="s">
        <v>71</v>
      </c>
      <c r="AD23" s="7"/>
      <c r="AE23" s="7" t="s">
        <v>31</v>
      </c>
      <c r="AF23" s="10"/>
      <c r="AG23" s="14"/>
      <c r="AH23" s="10"/>
      <c r="AJ23" s="32"/>
    </row>
    <row r="24" spans="1:172" customFormat="1" x14ac:dyDescent="0.2">
      <c r="A24" s="10" t="s">
        <v>72</v>
      </c>
      <c r="B24" s="28">
        <v>3.3000000000000002E-2</v>
      </c>
      <c r="C24" s="28">
        <v>0.67700000000000005</v>
      </c>
      <c r="D24" s="29">
        <f t="shared" si="0"/>
        <v>0.35500000000000004</v>
      </c>
      <c r="E24" s="7">
        <v>21.31</v>
      </c>
      <c r="F24" s="7">
        <v>202.21</v>
      </c>
      <c r="G24" s="34">
        <v>14</v>
      </c>
      <c r="H24" s="7"/>
      <c r="I24" s="7"/>
      <c r="J24" s="10"/>
      <c r="K24" s="10"/>
      <c r="L24" s="13">
        <v>-88.070317231822401</v>
      </c>
      <c r="M24" s="13">
        <v>269.14871685590759</v>
      </c>
      <c r="N24" s="9">
        <v>44.813264664795199</v>
      </c>
      <c r="O24" s="9">
        <v>6.0029855104619898</v>
      </c>
      <c r="P24" s="9"/>
      <c r="Q24" s="9"/>
      <c r="R24" s="7">
        <v>901</v>
      </c>
      <c r="S24" s="13">
        <v>-88.128434524209396</v>
      </c>
      <c r="T24" s="13">
        <v>274.34966114748602</v>
      </c>
      <c r="U24" s="9">
        <v>57.890981432982798</v>
      </c>
      <c r="V24" s="9">
        <v>-68.685074894083399</v>
      </c>
      <c r="W24" s="9">
        <v>0.326193430445125</v>
      </c>
      <c r="X24" s="7" t="s">
        <v>824</v>
      </c>
      <c r="Y24" s="10"/>
      <c r="Z24" s="7"/>
      <c r="AA24" s="10" t="b">
        <v>1</v>
      </c>
      <c r="AB24" s="7">
        <v>0</v>
      </c>
      <c r="AC24" s="14" t="s">
        <v>73</v>
      </c>
      <c r="AD24" s="7"/>
      <c r="AE24" s="7" t="s">
        <v>31</v>
      </c>
      <c r="AF24" s="10"/>
      <c r="AG24" s="14"/>
      <c r="AH24" s="10"/>
      <c r="AJ24" s="32"/>
    </row>
    <row r="25" spans="1:172" customFormat="1" x14ac:dyDescent="0.2">
      <c r="A25" s="10" t="s">
        <v>74</v>
      </c>
      <c r="B25" s="28">
        <v>2E-3</v>
      </c>
      <c r="C25" s="28">
        <v>0.76</v>
      </c>
      <c r="D25" s="29">
        <f t="shared" si="0"/>
        <v>0.38100000000000001</v>
      </c>
      <c r="E25" s="7">
        <v>51.47</v>
      </c>
      <c r="F25" s="7">
        <v>237.65</v>
      </c>
      <c r="G25" s="34">
        <v>51</v>
      </c>
      <c r="H25" s="10"/>
      <c r="I25" s="10"/>
      <c r="J25" s="10"/>
      <c r="K25" s="10"/>
      <c r="L25" s="13">
        <v>-86.521086730862805</v>
      </c>
      <c r="M25" s="13">
        <v>28.346011514281003</v>
      </c>
      <c r="N25" s="9">
        <v>23.244370781229598</v>
      </c>
      <c r="O25" s="9">
        <v>4.2260899222402397</v>
      </c>
      <c r="P25" s="9"/>
      <c r="Q25" s="9"/>
      <c r="R25" s="7">
        <v>101</v>
      </c>
      <c r="S25" s="13">
        <v>-86.521767636470301</v>
      </c>
      <c r="T25" s="13">
        <v>28.7118568264498</v>
      </c>
      <c r="U25" s="9">
        <v>78.98</v>
      </c>
      <c r="V25" s="9">
        <v>30.829999999999899</v>
      </c>
      <c r="W25" s="9">
        <v>8.8719275549805895E-2</v>
      </c>
      <c r="X25" s="7" t="s">
        <v>824</v>
      </c>
      <c r="Y25" s="10"/>
      <c r="Z25" s="7"/>
      <c r="AA25" s="10" t="b">
        <v>1</v>
      </c>
      <c r="AB25" s="7">
        <v>0</v>
      </c>
      <c r="AC25" s="14" t="s">
        <v>75</v>
      </c>
      <c r="AD25" s="7"/>
      <c r="AE25" s="7" t="s">
        <v>31</v>
      </c>
      <c r="AF25" s="10"/>
      <c r="AG25" s="14"/>
      <c r="AH25" s="10"/>
      <c r="AJ25" s="32"/>
    </row>
    <row r="26" spans="1:172" customFormat="1" x14ac:dyDescent="0.2">
      <c r="A26" s="10" t="s">
        <v>76</v>
      </c>
      <c r="B26" s="28">
        <v>2E-3</v>
      </c>
      <c r="C26" s="28">
        <v>0.81899999999999995</v>
      </c>
      <c r="D26" s="29">
        <f t="shared" si="0"/>
        <v>0.41049999999999998</v>
      </c>
      <c r="E26" s="7">
        <v>21.12</v>
      </c>
      <c r="F26" s="7">
        <v>252.4</v>
      </c>
      <c r="G26" s="34">
        <v>12</v>
      </c>
      <c r="H26" s="10"/>
      <c r="I26" s="10"/>
      <c r="J26" s="10"/>
      <c r="K26" s="10"/>
      <c r="L26" s="13">
        <v>-89.654776975608101</v>
      </c>
      <c r="M26" s="13">
        <v>180.60501208406379</v>
      </c>
      <c r="N26" s="9">
        <v>8.7414007142078791</v>
      </c>
      <c r="O26" s="9">
        <v>15.5646526889889</v>
      </c>
      <c r="P26" s="9"/>
      <c r="Q26" s="9"/>
      <c r="R26" s="7">
        <v>101</v>
      </c>
      <c r="S26" s="13">
        <v>-89.645240067722696</v>
      </c>
      <c r="T26" s="13">
        <v>178.146965346538</v>
      </c>
      <c r="U26" s="9">
        <v>78.979999999999905</v>
      </c>
      <c r="V26" s="9">
        <v>30.829999999999899</v>
      </c>
      <c r="W26" s="9">
        <v>9.5588615782664907E-2</v>
      </c>
      <c r="X26" s="7" t="s">
        <v>824</v>
      </c>
      <c r="Y26" s="10"/>
      <c r="Z26" s="7"/>
      <c r="AA26" s="10" t="b">
        <v>1</v>
      </c>
      <c r="AB26" s="7">
        <v>0</v>
      </c>
      <c r="AC26" s="14" t="s">
        <v>77</v>
      </c>
      <c r="AD26" s="7"/>
      <c r="AE26" s="7" t="s">
        <v>31</v>
      </c>
      <c r="AF26" s="10"/>
      <c r="AG26" s="14"/>
      <c r="AH26" s="10"/>
      <c r="AJ26" s="32"/>
    </row>
    <row r="27" spans="1:172" customFormat="1" x14ac:dyDescent="0.2">
      <c r="A27" s="10" t="s">
        <v>78</v>
      </c>
      <c r="B27" s="28">
        <v>0</v>
      </c>
      <c r="C27" s="28">
        <v>0.878</v>
      </c>
      <c r="D27" s="29">
        <f t="shared" si="0"/>
        <v>0.439</v>
      </c>
      <c r="E27" s="7">
        <v>37.81</v>
      </c>
      <c r="F27" s="7">
        <v>334.62</v>
      </c>
      <c r="G27" s="34">
        <v>33</v>
      </c>
      <c r="H27" s="10"/>
      <c r="I27" s="10"/>
      <c r="J27" s="10"/>
      <c r="K27" s="10"/>
      <c r="L27" s="13">
        <v>-83.149686414110406</v>
      </c>
      <c r="M27" s="13">
        <v>344.87592632099199</v>
      </c>
      <c r="N27" s="9">
        <v>24.448099802906299</v>
      </c>
      <c r="O27" s="9">
        <v>5.1604583086109397</v>
      </c>
      <c r="P27" s="9"/>
      <c r="Q27" s="9"/>
      <c r="R27" s="7">
        <v>301</v>
      </c>
      <c r="S27" s="13">
        <v>-83.144791414215504</v>
      </c>
      <c r="T27" s="13">
        <v>345.320653929478</v>
      </c>
      <c r="U27" s="9">
        <v>21.029588549021799</v>
      </c>
      <c r="V27" s="9">
        <v>-20.376125715463498</v>
      </c>
      <c r="W27" s="9">
        <v>5.4970531207837098E-2</v>
      </c>
      <c r="X27" s="7" t="s">
        <v>824</v>
      </c>
      <c r="Y27" s="10"/>
      <c r="Z27" s="7"/>
      <c r="AA27" s="10" t="b">
        <v>1</v>
      </c>
      <c r="AB27" s="7">
        <v>0</v>
      </c>
      <c r="AC27" s="14" t="s">
        <v>79</v>
      </c>
      <c r="AD27" s="7"/>
      <c r="AE27" s="7" t="s">
        <v>31</v>
      </c>
      <c r="AF27" s="10"/>
      <c r="AG27" s="14"/>
      <c r="AH27" s="10"/>
      <c r="AJ27" s="32"/>
    </row>
    <row r="28" spans="1:172" customFormat="1" x14ac:dyDescent="0.2">
      <c r="A28" s="14" t="s">
        <v>80</v>
      </c>
      <c r="B28" s="28">
        <v>0.45100000000000001</v>
      </c>
      <c r="C28" s="28">
        <v>0.47699999999999998</v>
      </c>
      <c r="D28" s="29">
        <f t="shared" si="0"/>
        <v>0.46399999999999997</v>
      </c>
      <c r="E28" s="7">
        <v>17.079999999999998</v>
      </c>
      <c r="F28" s="7">
        <v>334.72</v>
      </c>
      <c r="G28" s="34">
        <v>27</v>
      </c>
      <c r="H28" s="9"/>
      <c r="I28" s="9"/>
      <c r="J28" s="9"/>
      <c r="K28" s="9"/>
      <c r="L28" s="13">
        <v>-89.217219074273501</v>
      </c>
      <c r="M28" s="13">
        <v>215.4510214430326</v>
      </c>
      <c r="N28" s="9">
        <v>33.988456129996699</v>
      </c>
      <c r="O28" s="9">
        <v>4.8366153842333004</v>
      </c>
      <c r="P28" s="9"/>
      <c r="Q28" s="9"/>
      <c r="R28" s="7">
        <v>714</v>
      </c>
      <c r="S28" s="13">
        <v>-89.217219074273501</v>
      </c>
      <c r="T28" s="13">
        <v>215.451021443032</v>
      </c>
      <c r="U28" s="9">
        <v>0</v>
      </c>
      <c r="V28" s="9">
        <v>0</v>
      </c>
      <c r="W28" s="9">
        <v>0</v>
      </c>
      <c r="X28" s="7" t="s">
        <v>824</v>
      </c>
      <c r="Y28" s="7"/>
      <c r="Z28" s="7"/>
      <c r="AA28" s="7" t="b">
        <v>1</v>
      </c>
      <c r="AB28" s="7">
        <v>0</v>
      </c>
      <c r="AC28" s="10" t="s">
        <v>81</v>
      </c>
      <c r="AD28" s="7"/>
      <c r="AE28" s="7" t="s">
        <v>31</v>
      </c>
      <c r="AF28" s="10"/>
      <c r="AG28" s="14"/>
      <c r="AH28" s="10"/>
      <c r="AJ28" s="32"/>
    </row>
    <row r="29" spans="1:172" customFormat="1" x14ac:dyDescent="0.2">
      <c r="A29" s="10" t="s">
        <v>82</v>
      </c>
      <c r="B29" s="28">
        <v>0.22700000000000001</v>
      </c>
      <c r="C29" s="28">
        <v>0.82199999999999995</v>
      </c>
      <c r="D29" s="29">
        <f t="shared" si="0"/>
        <v>0.52449999999999997</v>
      </c>
      <c r="E29" s="7">
        <v>40.22</v>
      </c>
      <c r="F29" s="7">
        <v>113.73</v>
      </c>
      <c r="G29" s="34">
        <v>16</v>
      </c>
      <c r="H29" s="10"/>
      <c r="I29" s="10"/>
      <c r="J29" s="10"/>
      <c r="K29" s="10"/>
      <c r="L29" s="13">
        <v>-76.287023568970895</v>
      </c>
      <c r="M29" s="13">
        <v>189.46349394593523</v>
      </c>
      <c r="N29" s="9">
        <v>21.430316350628399</v>
      </c>
      <c r="O29" s="9">
        <v>8.1552932968795808</v>
      </c>
      <c r="P29" s="9"/>
      <c r="Q29" s="9"/>
      <c r="R29" s="7">
        <v>601</v>
      </c>
      <c r="S29" s="13">
        <v>-76.317427224295201</v>
      </c>
      <c r="T29" s="13">
        <v>189.268656308293</v>
      </c>
      <c r="U29" s="9">
        <v>21.0281038118959</v>
      </c>
      <c r="V29" s="9">
        <v>-20.366813241303799</v>
      </c>
      <c r="W29" s="9">
        <v>6.5676634022381802E-2</v>
      </c>
      <c r="X29" s="7" t="s">
        <v>824</v>
      </c>
      <c r="Y29" s="10"/>
      <c r="Z29" s="7"/>
      <c r="AA29" s="10" t="b">
        <v>1</v>
      </c>
      <c r="AB29" s="7">
        <v>0</v>
      </c>
      <c r="AC29" s="14" t="s">
        <v>83</v>
      </c>
      <c r="AD29" s="7"/>
      <c r="AE29" s="7" t="s">
        <v>31</v>
      </c>
      <c r="AF29" s="10"/>
      <c r="AG29" s="14"/>
      <c r="AH29" s="10"/>
      <c r="AJ29" s="32"/>
    </row>
    <row r="30" spans="1:172" customFormat="1" x14ac:dyDescent="0.2">
      <c r="A30" s="10" t="s">
        <v>84</v>
      </c>
      <c r="B30" s="28">
        <v>4.7E-2</v>
      </c>
      <c r="C30" s="28">
        <v>1.02</v>
      </c>
      <c r="D30" s="29">
        <f t="shared" si="0"/>
        <v>0.53349999999999997</v>
      </c>
      <c r="E30" s="7">
        <v>16.03</v>
      </c>
      <c r="F30" s="7">
        <v>298.32</v>
      </c>
      <c r="G30" s="34">
        <v>23</v>
      </c>
      <c r="H30" s="9"/>
      <c r="I30" s="9"/>
      <c r="J30" s="9"/>
      <c r="K30" s="9"/>
      <c r="L30" s="13">
        <v>-89.423783664960197</v>
      </c>
      <c r="M30" s="13">
        <v>290.58986912519003</v>
      </c>
      <c r="N30" s="9">
        <v>49.752729399233999</v>
      </c>
      <c r="O30" s="9">
        <v>4.3339898661177303</v>
      </c>
      <c r="P30" s="9"/>
      <c r="Q30" s="9"/>
      <c r="R30" s="30">
        <v>2007</v>
      </c>
      <c r="S30" s="13">
        <v>-89.455454220761894</v>
      </c>
      <c r="T30" s="13">
        <v>292.80280442836499</v>
      </c>
      <c r="U30" s="9">
        <v>54.9233028433367</v>
      </c>
      <c r="V30" s="9">
        <v>-11.997467758646501</v>
      </c>
      <c r="W30" s="9">
        <v>6.6225852101468002E-2</v>
      </c>
      <c r="X30" s="7" t="s">
        <v>824</v>
      </c>
      <c r="Y30" s="7"/>
      <c r="Z30" s="7"/>
      <c r="AA30" s="7" t="b">
        <v>1</v>
      </c>
      <c r="AB30" s="7">
        <v>0</v>
      </c>
      <c r="AC30" s="10" t="s">
        <v>85</v>
      </c>
      <c r="AD30" s="7"/>
      <c r="AE30" s="7" t="s">
        <v>31</v>
      </c>
      <c r="AF30" s="10"/>
      <c r="AG30" s="14"/>
      <c r="AH30" s="10"/>
      <c r="AJ30" s="32"/>
    </row>
    <row r="31" spans="1:172" customFormat="1" x14ac:dyDescent="0.2">
      <c r="A31" s="10" t="s">
        <v>86</v>
      </c>
      <c r="B31" s="28">
        <v>0.1</v>
      </c>
      <c r="C31" s="28">
        <v>1</v>
      </c>
      <c r="D31" s="29">
        <f t="shared" si="0"/>
        <v>0.55000000000000004</v>
      </c>
      <c r="E31" s="7">
        <v>38.159999999999997</v>
      </c>
      <c r="F31" s="7">
        <v>140.47</v>
      </c>
      <c r="G31" s="34">
        <v>9</v>
      </c>
      <c r="H31" s="10"/>
      <c r="I31" s="10"/>
      <c r="J31" s="10"/>
      <c r="K31" s="10"/>
      <c r="L31" s="13">
        <v>-82.244636239529697</v>
      </c>
      <c r="M31" s="13">
        <v>22.337862971634991</v>
      </c>
      <c r="N31" s="9">
        <v>22.021379412876001</v>
      </c>
      <c r="O31" s="9">
        <v>11.2178817373141</v>
      </c>
      <c r="P31" s="9"/>
      <c r="Q31" s="9"/>
      <c r="R31" s="7">
        <v>601</v>
      </c>
      <c r="S31" s="13">
        <v>-82.200887887606001</v>
      </c>
      <c r="T31" s="13">
        <v>22.707436611795298</v>
      </c>
      <c r="U31" s="9">
        <v>21.0276609734834</v>
      </c>
      <c r="V31" s="9">
        <v>-20.3640358586857</v>
      </c>
      <c r="W31" s="9">
        <v>6.8869681940535596E-2</v>
      </c>
      <c r="X31" s="7" t="s">
        <v>824</v>
      </c>
      <c r="Y31" s="10"/>
      <c r="Z31" s="7"/>
      <c r="AA31" s="10" t="b">
        <v>1</v>
      </c>
      <c r="AB31" s="7">
        <v>0</v>
      </c>
      <c r="AC31" s="14" t="s">
        <v>87</v>
      </c>
      <c r="AD31" s="7"/>
      <c r="AE31" s="7" t="s">
        <v>31</v>
      </c>
      <c r="AF31" s="10"/>
      <c r="AG31" s="14"/>
      <c r="AH31" s="10"/>
      <c r="AJ31" s="32"/>
    </row>
    <row r="32" spans="1:172" customFormat="1" x14ac:dyDescent="0.2">
      <c r="A32" s="10" t="s">
        <v>88</v>
      </c>
      <c r="B32" s="28">
        <v>0.39300000000000002</v>
      </c>
      <c r="C32" s="28">
        <v>0.73</v>
      </c>
      <c r="D32" s="29">
        <f t="shared" si="0"/>
        <v>0.5615</v>
      </c>
      <c r="E32" s="7">
        <v>35.869999999999997</v>
      </c>
      <c r="F32" s="7">
        <v>137.49</v>
      </c>
      <c r="G32" s="34">
        <v>20</v>
      </c>
      <c r="H32" s="36"/>
      <c r="I32" s="36"/>
      <c r="J32" s="10"/>
      <c r="K32" s="10"/>
      <c r="L32" s="13">
        <v>-82.935081249940794</v>
      </c>
      <c r="M32" s="13">
        <v>144.14102746391302</v>
      </c>
      <c r="N32" s="9">
        <v>42.548355692156697</v>
      </c>
      <c r="O32" s="9">
        <v>5.0619866897892498</v>
      </c>
      <c r="P32" s="9"/>
      <c r="Q32" s="9"/>
      <c r="R32" s="7">
        <v>601</v>
      </c>
      <c r="S32" s="13">
        <v>-82.917280197587502</v>
      </c>
      <c r="T32" s="13">
        <v>143.657219589596</v>
      </c>
      <c r="U32" s="9">
        <v>21.027461258724401</v>
      </c>
      <c r="V32" s="9">
        <v>-20.362783316883199</v>
      </c>
      <c r="W32" s="9">
        <v>7.0309683895766903E-2</v>
      </c>
      <c r="X32" s="7" t="s">
        <v>824</v>
      </c>
      <c r="Y32" s="10"/>
      <c r="Z32" s="7"/>
      <c r="AA32" s="10" t="b">
        <v>1</v>
      </c>
      <c r="AB32" s="7">
        <v>0</v>
      </c>
      <c r="AC32" s="14" t="s">
        <v>89</v>
      </c>
      <c r="AD32" s="7"/>
      <c r="AE32" s="7" t="s">
        <v>31</v>
      </c>
      <c r="AF32" s="10"/>
      <c r="AG32" s="14"/>
      <c r="AH32" s="10"/>
      <c r="AJ32" s="32"/>
    </row>
    <row r="33" spans="1:172" customFormat="1" x14ac:dyDescent="0.2">
      <c r="A33" s="10" t="s">
        <v>90</v>
      </c>
      <c r="B33" s="28">
        <v>0.115</v>
      </c>
      <c r="C33" s="28">
        <v>1.1299999999999999</v>
      </c>
      <c r="D33" s="29">
        <f t="shared" si="0"/>
        <v>0.62249999999999994</v>
      </c>
      <c r="E33" s="7">
        <v>20.84</v>
      </c>
      <c r="F33" s="7">
        <v>256.06</v>
      </c>
      <c r="G33" s="34">
        <v>16</v>
      </c>
      <c r="H33" s="9"/>
      <c r="I33" s="9"/>
      <c r="J33" s="9"/>
      <c r="K33" s="9"/>
      <c r="L33" s="13">
        <v>-83.775280096260204</v>
      </c>
      <c r="M33" s="13">
        <v>254.88143159799409</v>
      </c>
      <c r="N33" s="9">
        <v>19.8073714270263</v>
      </c>
      <c r="O33" s="9">
        <v>8.4993857126852692</v>
      </c>
      <c r="P33" s="9"/>
      <c r="Q33" s="9"/>
      <c r="R33" s="30">
        <v>101</v>
      </c>
      <c r="S33" s="13">
        <v>-83.794538759723807</v>
      </c>
      <c r="T33" s="13">
        <v>254.84078389967701</v>
      </c>
      <c r="U33" s="9">
        <v>78.979999999999905</v>
      </c>
      <c r="V33" s="9">
        <v>30.829999999999899</v>
      </c>
      <c r="W33" s="9">
        <v>0.14495472186287101</v>
      </c>
      <c r="X33" s="7" t="s">
        <v>824</v>
      </c>
      <c r="Y33" s="10"/>
      <c r="Z33" s="7"/>
      <c r="AA33" s="7" t="b">
        <v>1</v>
      </c>
      <c r="AB33" s="7">
        <v>0</v>
      </c>
      <c r="AC33" s="14" t="s">
        <v>91</v>
      </c>
      <c r="AD33" s="7"/>
      <c r="AE33" s="7" t="s">
        <v>31</v>
      </c>
      <c r="AF33" s="10"/>
      <c r="AG33" s="14"/>
      <c r="AH33" s="10"/>
      <c r="AJ33" s="32"/>
    </row>
    <row r="34" spans="1:172" s="12" customFormat="1" ht="14" customHeight="1" x14ac:dyDescent="0.2">
      <c r="A34" s="10" t="s">
        <v>92</v>
      </c>
      <c r="B34" s="28">
        <v>0.53500000000000003</v>
      </c>
      <c r="C34" s="28">
        <v>1.1399999999999999</v>
      </c>
      <c r="D34" s="29">
        <f t="shared" si="0"/>
        <v>0.83749999999999991</v>
      </c>
      <c r="E34" s="7">
        <v>45.96</v>
      </c>
      <c r="F34" s="7">
        <v>25.35</v>
      </c>
      <c r="G34" s="34">
        <v>20</v>
      </c>
      <c r="H34" s="10"/>
      <c r="I34" s="10"/>
      <c r="J34" s="10"/>
      <c r="K34" s="10"/>
      <c r="L34" s="13">
        <v>-86.158580935415202</v>
      </c>
      <c r="M34" s="13">
        <v>234.4262673614397</v>
      </c>
      <c r="N34" s="9">
        <v>30.735780187224801</v>
      </c>
      <c r="O34" s="9">
        <v>5.9828851449387104</v>
      </c>
      <c r="P34" s="9"/>
      <c r="Q34" s="9"/>
      <c r="R34" s="7">
        <v>301</v>
      </c>
      <c r="S34" s="13">
        <v>-86.2526836762313</v>
      </c>
      <c r="T34" s="13">
        <v>234.071496228504</v>
      </c>
      <c r="U34" s="9">
        <v>20.8775238165139</v>
      </c>
      <c r="V34" s="9">
        <v>-20.306819365199701</v>
      </c>
      <c r="W34" s="9">
        <v>0.104487752209834</v>
      </c>
      <c r="X34" s="7" t="s">
        <v>824</v>
      </c>
      <c r="Y34" s="10"/>
      <c r="Z34" s="7"/>
      <c r="AA34" s="10" t="b">
        <v>1</v>
      </c>
      <c r="AB34" s="7">
        <v>0</v>
      </c>
      <c r="AC34" s="14" t="s">
        <v>93</v>
      </c>
      <c r="AD34" s="7"/>
      <c r="AE34" s="7" t="s">
        <v>31</v>
      </c>
      <c r="AF34" s="10"/>
      <c r="AG34" s="14"/>
      <c r="AH34" s="10"/>
      <c r="AI34"/>
      <c r="AJ34" s="32"/>
      <c r="AK34"/>
      <c r="AL34"/>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row>
    <row r="35" spans="1:172" s="12" customFormat="1" ht="14" customHeight="1" x14ac:dyDescent="0.2">
      <c r="A35" s="10" t="s">
        <v>94</v>
      </c>
      <c r="B35" s="28">
        <v>7.0000000000000001E-3</v>
      </c>
      <c r="C35" s="28">
        <v>1.72</v>
      </c>
      <c r="D35" s="29">
        <f t="shared" si="0"/>
        <v>0.86349999999999993</v>
      </c>
      <c r="E35" s="7">
        <v>-36.090000000000003</v>
      </c>
      <c r="F35" s="7">
        <v>290.88</v>
      </c>
      <c r="G35" s="34">
        <v>30</v>
      </c>
      <c r="H35" s="10"/>
      <c r="I35" s="10"/>
      <c r="J35" s="10"/>
      <c r="K35" s="10"/>
      <c r="L35" s="13">
        <v>-87.999117215709603</v>
      </c>
      <c r="M35" s="13">
        <v>17.324709708983988</v>
      </c>
      <c r="N35" s="9">
        <v>29.7498003014062</v>
      </c>
      <c r="O35" s="9">
        <v>4.9000909854815697</v>
      </c>
      <c r="P35" s="9"/>
      <c r="Q35" s="9"/>
      <c r="R35" s="7">
        <v>290</v>
      </c>
      <c r="S35" s="13">
        <v>-87.896674275108097</v>
      </c>
      <c r="T35" s="13">
        <v>19.385575937412</v>
      </c>
      <c r="U35" s="9">
        <v>60.396420707990998</v>
      </c>
      <c r="V35" s="9">
        <v>-38.789776420121903</v>
      </c>
      <c r="W35" s="9">
        <v>0.24683088172234399</v>
      </c>
      <c r="X35" s="7" t="s">
        <v>824</v>
      </c>
      <c r="Y35" s="10"/>
      <c r="Z35" s="7"/>
      <c r="AA35" s="10" t="b">
        <v>1</v>
      </c>
      <c r="AB35" s="7">
        <v>0</v>
      </c>
      <c r="AC35" s="10" t="s">
        <v>95</v>
      </c>
      <c r="AD35" s="7"/>
      <c r="AE35" s="7" t="s">
        <v>31</v>
      </c>
      <c r="AF35" s="10"/>
      <c r="AG35" s="14"/>
      <c r="AH35" s="10"/>
      <c r="AI35"/>
      <c r="AJ35" s="32"/>
      <c r="AK35"/>
      <c r="AL35"/>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row>
    <row r="36" spans="1:172" s="12" customFormat="1" ht="14" customHeight="1" x14ac:dyDescent="0.2">
      <c r="A36" s="10" t="s">
        <v>96</v>
      </c>
      <c r="B36" s="28">
        <v>0.28000000000000003</v>
      </c>
      <c r="C36" s="28">
        <v>1.65</v>
      </c>
      <c r="D36" s="29">
        <f t="shared" ref="D36:D67" si="1">AVERAGE(B36,C36)</f>
        <v>0.96499999999999997</v>
      </c>
      <c r="E36" s="28">
        <v>60</v>
      </c>
      <c r="F36" s="7">
        <v>193.5</v>
      </c>
      <c r="G36" s="34">
        <v>56</v>
      </c>
      <c r="H36" s="10"/>
      <c r="I36" s="10"/>
      <c r="J36" s="10"/>
      <c r="K36" s="10"/>
      <c r="L36" s="13">
        <v>-83.149751769898799</v>
      </c>
      <c r="M36" s="13">
        <v>21.389761160175993</v>
      </c>
      <c r="N36" s="9">
        <v>12.3381605699083</v>
      </c>
      <c r="O36" s="9">
        <v>5.6402463258283904</v>
      </c>
      <c r="P36" s="9"/>
      <c r="Q36" s="9"/>
      <c r="R36" s="7">
        <v>101</v>
      </c>
      <c r="S36" s="13">
        <v>-83.157290794319906</v>
      </c>
      <c r="T36" s="13">
        <v>21.9596484972698</v>
      </c>
      <c r="U36" s="9">
        <v>79.018221697287203</v>
      </c>
      <c r="V36" s="9">
        <v>31.8477287196886</v>
      </c>
      <c r="W36" s="9">
        <v>0.22406937995648499</v>
      </c>
      <c r="X36" s="7" t="s">
        <v>824</v>
      </c>
      <c r="Y36" s="10"/>
      <c r="Z36" s="7"/>
      <c r="AA36" s="10" t="b">
        <v>1</v>
      </c>
      <c r="AB36" s="7">
        <v>0</v>
      </c>
      <c r="AC36" s="14" t="s">
        <v>97</v>
      </c>
      <c r="AD36" s="7"/>
      <c r="AE36" s="7" t="s">
        <v>31</v>
      </c>
      <c r="AF36" s="10"/>
      <c r="AG36" s="14"/>
      <c r="AH36" s="10"/>
      <c r="AI36"/>
      <c r="AJ36" s="32"/>
      <c r="AK36"/>
      <c r="AL36"/>
      <c r="AM36"/>
      <c r="AN36"/>
      <c r="AO36"/>
      <c r="AP36"/>
      <c r="AQ36"/>
      <c r="AR36"/>
      <c r="AS36"/>
      <c r="AT36"/>
      <c r="AU36"/>
      <c r="AV36"/>
      <c r="AW36"/>
      <c r="AX36"/>
      <c r="AY36"/>
      <c r="AZ36"/>
      <c r="BA36"/>
      <c r="BB36"/>
      <c r="BC36"/>
      <c r="BD36"/>
      <c r="BE36"/>
      <c r="BF36"/>
      <c r="BG36"/>
      <c r="BH36"/>
      <c r="BI36"/>
      <c r="BJ36"/>
      <c r="BK36"/>
      <c r="BL36"/>
      <c r="BM36"/>
      <c r="BN36"/>
      <c r="BO36"/>
      <c r="BP36"/>
      <c r="BQ36"/>
      <c r="BR36"/>
      <c r="BS36"/>
      <c r="BT36"/>
      <c r="BU36"/>
      <c r="BV36"/>
      <c r="BW36"/>
      <c r="BX36"/>
      <c r="BY36"/>
      <c r="BZ36"/>
      <c r="CA36"/>
      <c r="CB36"/>
      <c r="CC36"/>
      <c r="CD36"/>
      <c r="CE36"/>
      <c r="CF36"/>
      <c r="CG36"/>
      <c r="CH36"/>
      <c r="CI36"/>
      <c r="CJ36"/>
      <c r="CK36"/>
      <c r="CL36"/>
      <c r="CM36"/>
      <c r="CN36"/>
      <c r="CO36"/>
      <c r="CP36"/>
      <c r="CQ36"/>
      <c r="CR36"/>
      <c r="CS36"/>
      <c r="CT36"/>
      <c r="CU36"/>
      <c r="CV36"/>
      <c r="CW36"/>
      <c r="CX36"/>
      <c r="CY36"/>
      <c r="CZ36"/>
      <c r="DA36"/>
      <c r="DB36"/>
      <c r="DC36"/>
      <c r="DD36"/>
      <c r="DE36"/>
      <c r="DF36"/>
      <c r="DG36"/>
      <c r="DH36"/>
      <c r="DI36"/>
      <c r="DJ36"/>
      <c r="DK36"/>
      <c r="DL36"/>
      <c r="DM36"/>
      <c r="DN36"/>
      <c r="DO36"/>
      <c r="DP36"/>
      <c r="DQ36"/>
      <c r="DR36"/>
      <c r="DS36"/>
      <c r="DT36"/>
      <c r="DU36"/>
      <c r="DV36"/>
      <c r="DW36"/>
      <c r="DX36"/>
      <c r="DY36"/>
      <c r="DZ36"/>
      <c r="EA36"/>
      <c r="EB36"/>
      <c r="EC36"/>
      <c r="ED36"/>
      <c r="EE36"/>
      <c r="EF36"/>
      <c r="EG36"/>
      <c r="EH36"/>
      <c r="EI36"/>
      <c r="EJ36"/>
      <c r="EK36"/>
      <c r="EL36"/>
      <c r="EM36"/>
      <c r="EN36"/>
      <c r="EO36"/>
      <c r="EP36"/>
      <c r="EQ36"/>
      <c r="ER36"/>
      <c r="ES36"/>
      <c r="ET36"/>
      <c r="EU36"/>
      <c r="EV36"/>
      <c r="EW36"/>
      <c r="EX36"/>
      <c r="EY36"/>
      <c r="EZ36"/>
      <c r="FA36"/>
      <c r="FB36"/>
      <c r="FC36"/>
      <c r="FD36"/>
      <c r="FE36"/>
      <c r="FF36"/>
      <c r="FG36"/>
      <c r="FH36"/>
      <c r="FI36"/>
      <c r="FJ36"/>
      <c r="FK36"/>
      <c r="FL36"/>
      <c r="FM36"/>
      <c r="FN36"/>
      <c r="FO36"/>
      <c r="FP36"/>
    </row>
    <row r="37" spans="1:172" s="12" customFormat="1" ht="14" customHeight="1" x14ac:dyDescent="0.2">
      <c r="A37" s="10" t="s">
        <v>98</v>
      </c>
      <c r="B37" s="28">
        <v>0.86</v>
      </c>
      <c r="C37" s="28">
        <v>1.1200000000000001</v>
      </c>
      <c r="D37" s="29">
        <f t="shared" si="1"/>
        <v>0.99</v>
      </c>
      <c r="E37" s="7">
        <v>20.81</v>
      </c>
      <c r="F37" s="7">
        <v>203.08</v>
      </c>
      <c r="G37" s="34">
        <v>7</v>
      </c>
      <c r="H37" s="7"/>
      <c r="I37" s="7"/>
      <c r="J37" s="10"/>
      <c r="K37" s="10"/>
      <c r="L37" s="13">
        <v>-83.789315816463599</v>
      </c>
      <c r="M37" s="13">
        <v>323.288833443903</v>
      </c>
      <c r="N37" s="9">
        <v>9.0897919360608004</v>
      </c>
      <c r="O37" s="9">
        <v>21.159308563439801</v>
      </c>
      <c r="P37" s="9"/>
      <c r="Q37" s="9"/>
      <c r="R37" s="7">
        <v>901</v>
      </c>
      <c r="S37" s="13">
        <v>-83.523153388449401</v>
      </c>
      <c r="T37" s="13">
        <v>327.621109314487</v>
      </c>
      <c r="U37" s="9">
        <v>57.985347377013099</v>
      </c>
      <c r="V37" s="9">
        <v>-68.394984918458206</v>
      </c>
      <c r="W37" s="9">
        <v>0.90090602140602005</v>
      </c>
      <c r="X37" s="7" t="s">
        <v>824</v>
      </c>
      <c r="Y37" s="10"/>
      <c r="Z37" s="7"/>
      <c r="AA37" s="10" t="b">
        <v>1</v>
      </c>
      <c r="AB37" s="7">
        <v>0</v>
      </c>
      <c r="AC37" s="14" t="s">
        <v>99</v>
      </c>
      <c r="AD37" s="7"/>
      <c r="AE37" s="7" t="s">
        <v>31</v>
      </c>
      <c r="AF37" s="10"/>
      <c r="AG37" s="14"/>
      <c r="AH37" s="10"/>
      <c r="AI37"/>
      <c r="AJ37" s="32"/>
      <c r="AK37"/>
      <c r="AL37"/>
      <c r="AM37"/>
      <c r="AN37"/>
      <c r="AO37"/>
      <c r="AP37"/>
      <c r="AQ37"/>
      <c r="AR37"/>
      <c r="AS37"/>
      <c r="AT37"/>
      <c r="AU37"/>
      <c r="AV37"/>
      <c r="AW37"/>
      <c r="AX37"/>
      <c r="AY37"/>
      <c r="AZ37"/>
      <c r="BA37"/>
      <c r="BB37"/>
      <c r="BC37"/>
      <c r="BD37"/>
      <c r="BE37"/>
      <c r="BF37"/>
      <c r="BG37"/>
      <c r="BH37"/>
      <c r="BI37"/>
      <c r="BJ37"/>
      <c r="BK37"/>
      <c r="BL37"/>
      <c r="BM37"/>
      <c r="BN37"/>
      <c r="BO37"/>
      <c r="BP37"/>
      <c r="BQ37"/>
      <c r="BR37"/>
      <c r="BS37"/>
      <c r="BT37"/>
      <c r="BU37"/>
      <c r="BV37"/>
      <c r="BW37"/>
      <c r="BX37"/>
      <c r="BY37"/>
      <c r="BZ37"/>
      <c r="CA37"/>
      <c r="CB37"/>
      <c r="CC37"/>
      <c r="CD37"/>
      <c r="CE37"/>
      <c r="CF37"/>
      <c r="CG37"/>
      <c r="CH37"/>
      <c r="CI37"/>
      <c r="CJ37"/>
      <c r="CK37"/>
      <c r="CL37"/>
      <c r="CM37"/>
      <c r="CN37"/>
      <c r="CO37"/>
      <c r="CP37"/>
      <c r="CQ37"/>
      <c r="CR37"/>
      <c r="CS37"/>
      <c r="CT37"/>
      <c r="CU37"/>
      <c r="CV37"/>
      <c r="CW37"/>
      <c r="CX37"/>
      <c r="CY37"/>
      <c r="CZ37"/>
      <c r="DA37"/>
      <c r="DB37"/>
      <c r="DC37"/>
      <c r="DD37"/>
      <c r="DE37"/>
      <c r="DF37"/>
      <c r="DG37"/>
      <c r="DH37"/>
      <c r="DI37"/>
      <c r="DJ37"/>
      <c r="DK37"/>
      <c r="DL37"/>
      <c r="DM37"/>
      <c r="DN37"/>
      <c r="DO37"/>
      <c r="DP37"/>
      <c r="DQ37"/>
      <c r="DR37"/>
      <c r="DS37"/>
      <c r="DT37"/>
      <c r="DU37"/>
      <c r="DV37"/>
      <c r="DW37"/>
      <c r="DX37"/>
      <c r="DY37"/>
      <c r="DZ37"/>
      <c r="EA37"/>
      <c r="EB37"/>
      <c r="EC37"/>
      <c r="ED37"/>
      <c r="EE37"/>
      <c r="EF37"/>
      <c r="EG37"/>
      <c r="EH37"/>
      <c r="EI37"/>
      <c r="EJ37"/>
      <c r="EK37"/>
      <c r="EL37"/>
      <c r="EM37"/>
      <c r="EN37"/>
      <c r="EO37"/>
      <c r="EP37"/>
      <c r="EQ37"/>
      <c r="ER37"/>
      <c r="ES37"/>
      <c r="ET37"/>
      <c r="EU37"/>
      <c r="EV37"/>
      <c r="EW37"/>
      <c r="EX37"/>
      <c r="EY37"/>
      <c r="EZ37"/>
      <c r="FA37"/>
      <c r="FB37"/>
      <c r="FC37"/>
      <c r="FD37"/>
      <c r="FE37"/>
      <c r="FF37"/>
      <c r="FG37"/>
      <c r="FH37"/>
      <c r="FI37"/>
      <c r="FJ37"/>
      <c r="FK37"/>
      <c r="FL37"/>
      <c r="FM37"/>
      <c r="FN37"/>
      <c r="FO37"/>
      <c r="FP37"/>
    </row>
    <row r="38" spans="1:172" s="12" customFormat="1" ht="14" customHeight="1" x14ac:dyDescent="0.2">
      <c r="A38" s="10" t="s">
        <v>100</v>
      </c>
      <c r="B38" s="28">
        <v>0</v>
      </c>
      <c r="C38" s="28">
        <v>2.1</v>
      </c>
      <c r="D38" s="29">
        <f t="shared" si="1"/>
        <v>1.05</v>
      </c>
      <c r="E38" s="7">
        <v>19.68</v>
      </c>
      <c r="F38" s="7">
        <v>258.19</v>
      </c>
      <c r="G38" s="34">
        <v>22</v>
      </c>
      <c r="H38" s="10"/>
      <c r="I38" s="10"/>
      <c r="J38" s="10"/>
      <c r="K38" s="10"/>
      <c r="L38" s="13">
        <v>-86.229267936262701</v>
      </c>
      <c r="M38" s="13">
        <v>280.82239884203199</v>
      </c>
      <c r="N38" s="9">
        <v>15.0134536113629</v>
      </c>
      <c r="O38" s="9">
        <v>8.2746956459543295</v>
      </c>
      <c r="P38" s="9"/>
      <c r="Q38" s="9"/>
      <c r="R38" s="7">
        <v>101</v>
      </c>
      <c r="S38" s="13">
        <v>-86.272433511781003</v>
      </c>
      <c r="T38" s="13">
        <v>280.80378514779699</v>
      </c>
      <c r="U38" s="9">
        <v>79.029988766096807</v>
      </c>
      <c r="V38" s="9">
        <v>32.182163015787701</v>
      </c>
      <c r="W38" s="9">
        <v>0.243579892748609</v>
      </c>
      <c r="X38" s="7" t="s">
        <v>824</v>
      </c>
      <c r="Y38" s="10"/>
      <c r="Z38" s="7"/>
      <c r="AA38" s="10" t="b">
        <v>1</v>
      </c>
      <c r="AB38" s="7">
        <v>0</v>
      </c>
      <c r="AC38" s="14" t="s">
        <v>101</v>
      </c>
      <c r="AD38" s="7"/>
      <c r="AE38" s="7" t="s">
        <v>31</v>
      </c>
      <c r="AF38" s="10"/>
      <c r="AG38" s="14"/>
      <c r="AH38" s="10"/>
      <c r="AI38"/>
      <c r="AJ38" s="32"/>
      <c r="AK38"/>
      <c r="AL38"/>
      <c r="AM38"/>
      <c r="AN38"/>
      <c r="AO38"/>
      <c r="AP38"/>
      <c r="AQ38"/>
      <c r="AR38"/>
      <c r="AS38"/>
      <c r="AT38"/>
      <c r="AU38"/>
      <c r="AV38"/>
      <c r="AW38"/>
      <c r="AX38"/>
      <c r="AY38"/>
      <c r="AZ38"/>
      <c r="BA38"/>
      <c r="BB38"/>
      <c r="BC38"/>
      <c r="BD38"/>
      <c r="BE38"/>
      <c r="BF38"/>
      <c r="BG38"/>
      <c r="BH38"/>
      <c r="BI38"/>
      <c r="BJ38"/>
      <c r="BK38"/>
      <c r="BL38"/>
      <c r="BM38"/>
      <c r="BN38"/>
      <c r="BO38"/>
      <c r="BP38"/>
      <c r="BQ38"/>
      <c r="BR38"/>
      <c r="BS38"/>
      <c r="BT38"/>
      <c r="BU38"/>
      <c r="BV38"/>
      <c r="BW38"/>
      <c r="BX38"/>
      <c r="BY38"/>
      <c r="BZ38"/>
      <c r="CA38"/>
      <c r="CB38"/>
      <c r="CC38"/>
      <c r="CD38"/>
      <c r="CE38"/>
      <c r="CF38"/>
      <c r="CG38"/>
      <c r="CH38"/>
      <c r="CI38"/>
      <c r="CJ38"/>
      <c r="CK38"/>
      <c r="CL38"/>
      <c r="CM38"/>
      <c r="CN38"/>
      <c r="CO38"/>
      <c r="CP38"/>
      <c r="CQ38"/>
      <c r="CR38"/>
      <c r="CS38"/>
      <c r="CT38"/>
      <c r="CU38"/>
      <c r="CV38"/>
      <c r="CW38"/>
      <c r="CX38"/>
      <c r="CY38"/>
      <c r="CZ38"/>
      <c r="DA38"/>
      <c r="DB38"/>
      <c r="DC38"/>
      <c r="DD38"/>
      <c r="DE38"/>
      <c r="DF38"/>
      <c r="DG38"/>
      <c r="DH38"/>
      <c r="DI38"/>
      <c r="DJ38"/>
      <c r="DK38"/>
      <c r="DL38"/>
      <c r="DM38"/>
      <c r="DN38"/>
      <c r="DO38"/>
      <c r="DP38"/>
      <c r="DQ38"/>
      <c r="DR38"/>
      <c r="DS38"/>
      <c r="DT38"/>
      <c r="DU38"/>
      <c r="DV38"/>
      <c r="DW38"/>
      <c r="DX38"/>
      <c r="DY38"/>
      <c r="DZ38"/>
      <c r="EA38"/>
      <c r="EB38"/>
      <c r="EC38"/>
      <c r="ED38"/>
      <c r="EE38"/>
      <c r="EF38"/>
      <c r="EG38"/>
      <c r="EH38"/>
      <c r="EI38"/>
      <c r="EJ38"/>
      <c r="EK38"/>
      <c r="EL38"/>
      <c r="EM38"/>
      <c r="EN38"/>
      <c r="EO38"/>
      <c r="EP38"/>
      <c r="EQ38"/>
      <c r="ER38"/>
      <c r="ES38"/>
      <c r="ET38"/>
      <c r="EU38"/>
      <c r="EV38"/>
      <c r="EW38"/>
      <c r="EX38"/>
      <c r="EY38"/>
      <c r="EZ38"/>
      <c r="FA38"/>
      <c r="FB38"/>
      <c r="FC38"/>
      <c r="FD38"/>
      <c r="FE38"/>
      <c r="FF38"/>
      <c r="FG38"/>
      <c r="FH38"/>
      <c r="FI38"/>
      <c r="FJ38"/>
      <c r="FK38"/>
      <c r="FL38"/>
      <c r="FM38"/>
      <c r="FN38"/>
      <c r="FO38"/>
      <c r="FP38"/>
    </row>
    <row r="39" spans="1:172" s="12" customFormat="1" ht="14" customHeight="1" x14ac:dyDescent="0.2">
      <c r="A39" s="10" t="s">
        <v>102</v>
      </c>
      <c r="B39" s="28">
        <v>5.0000000000000001E-3</v>
      </c>
      <c r="C39" s="28">
        <v>2.11</v>
      </c>
      <c r="D39" s="29">
        <f t="shared" si="1"/>
        <v>1.0574999999999999</v>
      </c>
      <c r="E39" s="7">
        <v>10.14</v>
      </c>
      <c r="F39" s="7">
        <v>275.62</v>
      </c>
      <c r="G39" s="34">
        <v>30</v>
      </c>
      <c r="H39" s="10"/>
      <c r="I39" s="10"/>
      <c r="J39" s="10"/>
      <c r="K39" s="10"/>
      <c r="L39" s="13">
        <v>-86.732102829854696</v>
      </c>
      <c r="M39" s="13">
        <v>236.61908730742272</v>
      </c>
      <c r="N39" s="9">
        <v>24.073093527765401</v>
      </c>
      <c r="O39" s="9">
        <v>5.4693955187556096</v>
      </c>
      <c r="P39" s="9"/>
      <c r="Q39" s="9"/>
      <c r="R39" s="7">
        <v>2007</v>
      </c>
      <c r="S39" s="13">
        <v>-86.801056313088296</v>
      </c>
      <c r="T39" s="13">
        <v>236.23137012210901</v>
      </c>
      <c r="U39" s="9">
        <v>55.073468803591901</v>
      </c>
      <c r="V39" s="9">
        <v>-11.529618136606</v>
      </c>
      <c r="W39" s="9">
        <v>0.12993612121966799</v>
      </c>
      <c r="X39" s="7" t="s">
        <v>824</v>
      </c>
      <c r="Y39" s="10"/>
      <c r="Z39" s="7"/>
      <c r="AA39" s="10" t="b">
        <v>1</v>
      </c>
      <c r="AB39" s="7">
        <v>0</v>
      </c>
      <c r="AC39" s="10" t="s">
        <v>103</v>
      </c>
      <c r="AD39" s="7"/>
      <c r="AE39" s="7" t="s">
        <v>31</v>
      </c>
      <c r="AF39" s="10"/>
      <c r="AG39" s="14"/>
      <c r="AH39" s="10"/>
      <c r="AI39"/>
      <c r="AJ39" s="32"/>
      <c r="AK39"/>
      <c r="AL39"/>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c r="EU39"/>
      <c r="EV39"/>
      <c r="EW39"/>
      <c r="EX39"/>
      <c r="EY39"/>
      <c r="EZ39"/>
      <c r="FA39"/>
      <c r="FB39"/>
      <c r="FC39"/>
      <c r="FD39"/>
      <c r="FE39"/>
      <c r="FF39"/>
      <c r="FG39"/>
      <c r="FH39"/>
      <c r="FI39"/>
      <c r="FJ39"/>
      <c r="FK39"/>
      <c r="FL39"/>
      <c r="FM39"/>
      <c r="FN39"/>
      <c r="FO39"/>
      <c r="FP39"/>
    </row>
    <row r="40" spans="1:172" s="12" customFormat="1" ht="14" customHeight="1" x14ac:dyDescent="0.2">
      <c r="A40" s="10" t="s">
        <v>104</v>
      </c>
      <c r="B40" s="28">
        <v>7.4999999999999997E-2</v>
      </c>
      <c r="C40" s="28">
        <v>2.06</v>
      </c>
      <c r="D40" s="29">
        <f t="shared" si="1"/>
        <v>1.0675000000000001</v>
      </c>
      <c r="E40" s="7">
        <v>53.24</v>
      </c>
      <c r="F40" s="7">
        <v>190.1</v>
      </c>
      <c r="G40" s="34">
        <v>84</v>
      </c>
      <c r="H40" s="10"/>
      <c r="I40" s="10"/>
      <c r="J40" s="10"/>
      <c r="K40" s="10"/>
      <c r="L40" s="13">
        <v>-87.566859885167702</v>
      </c>
      <c r="M40" s="13">
        <v>356.705275242715</v>
      </c>
      <c r="N40" s="9">
        <v>14.478435309864899</v>
      </c>
      <c r="O40" s="9">
        <v>4.2050005889670796</v>
      </c>
      <c r="P40" s="9"/>
      <c r="Q40" s="9"/>
      <c r="R40" s="7">
        <v>101</v>
      </c>
      <c r="S40" s="13">
        <v>-87.593854060444798</v>
      </c>
      <c r="T40" s="13">
        <v>357.86199514512998</v>
      </c>
      <c r="U40" s="9">
        <v>79.032140837964207</v>
      </c>
      <c r="V40" s="9">
        <v>32.244552178343199</v>
      </c>
      <c r="W40" s="9">
        <v>0.24759679797926801</v>
      </c>
      <c r="X40" s="7" t="s">
        <v>824</v>
      </c>
      <c r="Y40" s="10"/>
      <c r="Z40" s="7"/>
      <c r="AA40" s="10" t="b">
        <v>1</v>
      </c>
      <c r="AB40" s="7">
        <v>0</v>
      </c>
      <c r="AC40" s="14" t="s">
        <v>105</v>
      </c>
      <c r="AD40" s="7"/>
      <c r="AE40" s="7" t="s">
        <v>31</v>
      </c>
      <c r="AF40" s="10"/>
      <c r="AG40" s="14"/>
      <c r="AH40" s="10"/>
      <c r="AI40"/>
      <c r="AJ40" s="32"/>
      <c r="AK40"/>
      <c r="AL40"/>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row>
    <row r="41" spans="1:172" s="12" customFormat="1" ht="14" customHeight="1" x14ac:dyDescent="0.2">
      <c r="A41" s="10" t="s">
        <v>106</v>
      </c>
      <c r="B41" s="28">
        <v>0.39</v>
      </c>
      <c r="C41" s="28">
        <v>1.79</v>
      </c>
      <c r="D41" s="29">
        <f t="shared" si="1"/>
        <v>1.0900000000000001</v>
      </c>
      <c r="E41" s="7">
        <v>28.78</v>
      </c>
      <c r="F41" s="7">
        <v>342.11</v>
      </c>
      <c r="G41" s="34">
        <v>22</v>
      </c>
      <c r="H41" s="10"/>
      <c r="I41" s="10"/>
      <c r="J41" s="10"/>
      <c r="K41" s="10"/>
      <c r="L41" s="13">
        <v>-86.361756921037895</v>
      </c>
      <c r="M41" s="13">
        <v>0.70065178912798842</v>
      </c>
      <c r="N41" s="9">
        <v>27.482525345221202</v>
      </c>
      <c r="O41" s="9">
        <v>6.0214089228158896</v>
      </c>
      <c r="P41" s="9"/>
      <c r="Q41" s="9"/>
      <c r="R41" s="7">
        <v>714</v>
      </c>
      <c r="S41" s="13">
        <v>-86.361756921037895</v>
      </c>
      <c r="T41" s="13">
        <v>0.70065178912798798</v>
      </c>
      <c r="U41" s="9">
        <v>0</v>
      </c>
      <c r="V41" s="9">
        <v>0</v>
      </c>
      <c r="W41" s="9">
        <v>0</v>
      </c>
      <c r="X41" s="7" t="s">
        <v>824</v>
      </c>
      <c r="Y41" s="10"/>
      <c r="Z41" s="7"/>
      <c r="AA41" s="10" t="b">
        <v>1</v>
      </c>
      <c r="AB41" s="7">
        <v>0</v>
      </c>
      <c r="AC41" s="14" t="s">
        <v>107</v>
      </c>
      <c r="AD41" s="7"/>
      <c r="AE41" s="7" t="s">
        <v>31</v>
      </c>
      <c r="AF41" s="10"/>
      <c r="AG41" s="14"/>
      <c r="AH41" s="10"/>
      <c r="AI41"/>
      <c r="AJ41" s="32"/>
      <c r="AK41"/>
      <c r="AL41"/>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row>
    <row r="42" spans="1:172" s="12" customFormat="1" ht="14" customHeight="1" x14ac:dyDescent="0.2">
      <c r="A42" s="10" t="s">
        <v>108</v>
      </c>
      <c r="B42" s="28">
        <v>0.01</v>
      </c>
      <c r="C42" s="28">
        <v>2.27</v>
      </c>
      <c r="D42" s="29">
        <f t="shared" si="1"/>
        <v>1.1399999999999999</v>
      </c>
      <c r="E42" s="7">
        <v>14.73</v>
      </c>
      <c r="F42" s="7">
        <v>298.66000000000003</v>
      </c>
      <c r="G42" s="34">
        <v>14</v>
      </c>
      <c r="H42" s="10"/>
      <c r="I42" s="10"/>
      <c r="J42" s="10"/>
      <c r="K42" s="10"/>
      <c r="L42" s="13">
        <v>-85.905646928538602</v>
      </c>
      <c r="M42" s="13">
        <v>322.83965772196501</v>
      </c>
      <c r="N42" s="9">
        <v>10.012399499089099</v>
      </c>
      <c r="O42" s="9">
        <v>13.2176475982832</v>
      </c>
      <c r="P42" s="9"/>
      <c r="Q42" s="9"/>
      <c r="R42" s="7">
        <v>2007</v>
      </c>
      <c r="S42" s="13">
        <v>-85.939645174335297</v>
      </c>
      <c r="T42" s="13">
        <v>323.96981040524599</v>
      </c>
      <c r="U42" s="9">
        <v>55.103502594599398</v>
      </c>
      <c r="V42" s="9">
        <v>-11.438081503432899</v>
      </c>
      <c r="W42" s="9">
        <v>0.139790149687927</v>
      </c>
      <c r="X42" s="7" t="s">
        <v>824</v>
      </c>
      <c r="Y42" s="10"/>
      <c r="Z42" s="7"/>
      <c r="AA42" s="10" t="b">
        <v>1</v>
      </c>
      <c r="AB42" s="7">
        <v>0</v>
      </c>
      <c r="AC42" s="10" t="s">
        <v>109</v>
      </c>
      <c r="AD42" s="7"/>
      <c r="AE42" s="7" t="s">
        <v>31</v>
      </c>
      <c r="AF42" s="10"/>
      <c r="AG42" s="14"/>
      <c r="AH42" s="10"/>
      <c r="AI42"/>
      <c r="AJ42" s="32"/>
      <c r="AK42"/>
      <c r="AL42"/>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row>
    <row r="43" spans="1:172" s="17" customFormat="1" ht="14" customHeight="1" x14ac:dyDescent="0.2">
      <c r="A43" s="10" t="s">
        <v>110</v>
      </c>
      <c r="B43" s="28">
        <v>1E-3</v>
      </c>
      <c r="C43" s="28">
        <v>2.5</v>
      </c>
      <c r="D43" s="29">
        <f t="shared" si="1"/>
        <v>1.2504999999999999</v>
      </c>
      <c r="E43" s="7">
        <v>35.32</v>
      </c>
      <c r="F43" s="7">
        <v>248.14</v>
      </c>
      <c r="G43" s="34">
        <v>27</v>
      </c>
      <c r="H43" s="10"/>
      <c r="I43" s="10"/>
      <c r="J43" s="10"/>
      <c r="K43" s="10"/>
      <c r="L43" s="13">
        <v>-86.134492841155605</v>
      </c>
      <c r="M43" s="13">
        <v>267.41922804579229</v>
      </c>
      <c r="N43" s="9">
        <v>16.136901032791499</v>
      </c>
      <c r="O43" s="9">
        <v>7.1378757080030804</v>
      </c>
      <c r="P43" s="9"/>
      <c r="Q43" s="9"/>
      <c r="R43" s="7">
        <v>101</v>
      </c>
      <c r="S43" s="13">
        <v>-86.179292574962005</v>
      </c>
      <c r="T43" s="13">
        <v>267.22838078137698</v>
      </c>
      <c r="U43" s="9">
        <v>79.050521382105799</v>
      </c>
      <c r="V43" s="9">
        <v>32.794309990741802</v>
      </c>
      <c r="W43" s="9">
        <v>0.28960270295340701</v>
      </c>
      <c r="X43" s="7" t="s">
        <v>824</v>
      </c>
      <c r="Y43" s="10"/>
      <c r="Z43" s="7"/>
      <c r="AA43" s="10" t="b">
        <v>1</v>
      </c>
      <c r="AB43" s="7">
        <v>0</v>
      </c>
      <c r="AC43" s="14" t="s">
        <v>111</v>
      </c>
      <c r="AD43" s="7"/>
      <c r="AE43" s="7" t="s">
        <v>31</v>
      </c>
      <c r="AF43" s="10"/>
      <c r="AG43" s="14"/>
      <c r="AH43" s="10"/>
      <c r="AI43"/>
      <c r="AJ43" s="32"/>
      <c r="AK43"/>
      <c r="AL43"/>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c r="FH43"/>
      <c r="FI43"/>
      <c r="FJ43"/>
      <c r="FK43"/>
      <c r="FL43"/>
      <c r="FM43"/>
      <c r="FN43"/>
      <c r="FO43"/>
      <c r="FP43"/>
    </row>
    <row r="44" spans="1:172" s="12" customFormat="1" ht="14" customHeight="1" x14ac:dyDescent="0.2">
      <c r="A44" s="10" t="s">
        <v>114</v>
      </c>
      <c r="B44" s="28">
        <v>0.78</v>
      </c>
      <c r="C44" s="28">
        <v>1.82</v>
      </c>
      <c r="D44" s="29">
        <f t="shared" si="1"/>
        <v>1.3</v>
      </c>
      <c r="E44" s="7">
        <v>65.069999999999993</v>
      </c>
      <c r="F44" s="7">
        <v>344.48</v>
      </c>
      <c r="G44" s="34">
        <v>17</v>
      </c>
      <c r="H44" s="10"/>
      <c r="I44" s="10"/>
      <c r="J44" s="10"/>
      <c r="K44" s="10"/>
      <c r="L44" s="13">
        <v>-81.558078174560507</v>
      </c>
      <c r="M44" s="13">
        <v>213.89638041568048</v>
      </c>
      <c r="N44" s="9">
        <v>10.667491077170601</v>
      </c>
      <c r="O44" s="9">
        <v>11.456710844217101</v>
      </c>
      <c r="P44" s="9"/>
      <c r="Q44" s="9"/>
      <c r="R44" s="7">
        <v>101</v>
      </c>
      <c r="S44" s="13">
        <v>-81.559010420992493</v>
      </c>
      <c r="T44" s="13">
        <v>213.80685801692599</v>
      </c>
      <c r="U44" s="9">
        <v>79.0544774778282</v>
      </c>
      <c r="V44" s="9">
        <v>32.9168908878978</v>
      </c>
      <c r="W44" s="9">
        <v>0.300965096354679</v>
      </c>
      <c r="X44" s="7" t="s">
        <v>824</v>
      </c>
      <c r="Y44" s="10"/>
      <c r="Z44" s="7"/>
      <c r="AA44" s="10" t="b">
        <v>1</v>
      </c>
      <c r="AB44" s="7">
        <v>0</v>
      </c>
      <c r="AC44" s="14" t="s">
        <v>115</v>
      </c>
      <c r="AD44" s="7"/>
      <c r="AE44" s="7" t="s">
        <v>31</v>
      </c>
      <c r="AF44" s="10"/>
      <c r="AG44" s="14"/>
      <c r="AH44" s="10"/>
      <c r="AI44"/>
      <c r="AJ44" s="32"/>
      <c r="AK44"/>
      <c r="AL44"/>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row>
    <row r="45" spans="1:172" s="17" customFormat="1" ht="14" customHeight="1" x14ac:dyDescent="0.2">
      <c r="A45" s="10" t="s">
        <v>112</v>
      </c>
      <c r="B45" s="28">
        <v>0.31</v>
      </c>
      <c r="C45" s="28">
        <v>2.29</v>
      </c>
      <c r="D45" s="29">
        <f t="shared" si="1"/>
        <v>1.3</v>
      </c>
      <c r="E45" s="7">
        <v>41.68</v>
      </c>
      <c r="F45" s="7">
        <v>43.94</v>
      </c>
      <c r="G45" s="34">
        <v>41</v>
      </c>
      <c r="H45" s="10"/>
      <c r="I45" s="10"/>
      <c r="J45" s="10"/>
      <c r="K45" s="10"/>
      <c r="L45" s="13">
        <v>-84.254973763113199</v>
      </c>
      <c r="M45" s="13">
        <v>312.92440876219098</v>
      </c>
      <c r="N45" s="9">
        <v>19.090053067283201</v>
      </c>
      <c r="O45" s="9">
        <v>5.24588290927454</v>
      </c>
      <c r="P45" s="9"/>
      <c r="Q45" s="9"/>
      <c r="R45" s="7">
        <v>301</v>
      </c>
      <c r="S45" s="13">
        <v>-84.321197323797307</v>
      </c>
      <c r="T45" s="13">
        <v>314.32323388895998</v>
      </c>
      <c r="U45" s="9">
        <v>20.238420885656701</v>
      </c>
      <c r="V45" s="9">
        <v>-20.1444938961831</v>
      </c>
      <c r="W45" s="9">
        <v>0.15967410765422699</v>
      </c>
      <c r="X45" s="7" t="s">
        <v>824</v>
      </c>
      <c r="Y45" s="10"/>
      <c r="Z45" s="7"/>
      <c r="AA45" s="10" t="b">
        <v>1</v>
      </c>
      <c r="AB45" s="7">
        <v>0</v>
      </c>
      <c r="AC45" s="14" t="s">
        <v>113</v>
      </c>
      <c r="AD45" s="7"/>
      <c r="AE45" s="7" t="s">
        <v>31</v>
      </c>
      <c r="AF45" s="10"/>
      <c r="AG45" s="14"/>
      <c r="AH45" s="10"/>
      <c r="AI45"/>
      <c r="AJ45" s="32"/>
      <c r="AK45"/>
      <c r="AL45"/>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row>
    <row r="46" spans="1:172" s="17" customFormat="1" ht="14" customHeight="1" x14ac:dyDescent="0.2">
      <c r="A46" s="10" t="s">
        <v>116</v>
      </c>
      <c r="B46" s="28">
        <v>0</v>
      </c>
      <c r="C46" s="28">
        <v>2.65</v>
      </c>
      <c r="D46" s="29">
        <f t="shared" si="1"/>
        <v>1.325</v>
      </c>
      <c r="E46" s="7">
        <v>4.9400000000000004</v>
      </c>
      <c r="F46" s="7">
        <v>284.62</v>
      </c>
      <c r="G46" s="34">
        <v>46</v>
      </c>
      <c r="H46" s="10"/>
      <c r="I46" s="10"/>
      <c r="J46" s="10"/>
      <c r="K46" s="10"/>
      <c r="L46" s="13">
        <v>-86.069858163521801</v>
      </c>
      <c r="M46" s="13">
        <v>256.05944110912918</v>
      </c>
      <c r="N46" s="9">
        <v>34.9618699712777</v>
      </c>
      <c r="O46" s="9">
        <v>3.6075739861660301</v>
      </c>
      <c r="P46" s="9"/>
      <c r="Q46" s="9"/>
      <c r="R46" s="7">
        <v>201</v>
      </c>
      <c r="S46" s="13">
        <v>-86.237566298130105</v>
      </c>
      <c r="T46" s="13">
        <v>257.59299452684701</v>
      </c>
      <c r="U46" s="9">
        <v>60.534506878543397</v>
      </c>
      <c r="V46" s="9">
        <v>-38.938807178668</v>
      </c>
      <c r="W46" s="9">
        <v>0.37855599168257698</v>
      </c>
      <c r="X46" s="7" t="s">
        <v>824</v>
      </c>
      <c r="Y46" s="10"/>
      <c r="Z46" s="7"/>
      <c r="AA46" s="10" t="b">
        <v>1</v>
      </c>
      <c r="AB46" s="7">
        <v>0</v>
      </c>
      <c r="AC46" s="10" t="s">
        <v>117</v>
      </c>
      <c r="AD46" s="7"/>
      <c r="AE46" s="7" t="s">
        <v>31</v>
      </c>
      <c r="AF46" s="10"/>
      <c r="AG46" s="14"/>
      <c r="AH46" s="10"/>
      <c r="AI46"/>
      <c r="AJ46" s="32"/>
      <c r="AK46"/>
      <c r="AL46"/>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row>
    <row r="47" spans="1:172" s="17" customFormat="1" ht="14" customHeight="1" x14ac:dyDescent="0.2">
      <c r="A47" s="10" t="s">
        <v>118</v>
      </c>
      <c r="B47" s="28">
        <v>1.7999999999999999E-2</v>
      </c>
      <c r="C47" s="28">
        <v>2.71</v>
      </c>
      <c r="D47" s="29">
        <f t="shared" si="1"/>
        <v>1.3639999999999999</v>
      </c>
      <c r="E47" s="7">
        <v>-0.41</v>
      </c>
      <c r="F47" s="7">
        <v>281.73</v>
      </c>
      <c r="G47" s="34">
        <v>50</v>
      </c>
      <c r="H47" s="10"/>
      <c r="I47" s="10"/>
      <c r="J47" s="10"/>
      <c r="K47" s="10"/>
      <c r="L47" s="13">
        <v>-86.706215636929102</v>
      </c>
      <c r="M47" s="13">
        <v>266.73594099231298</v>
      </c>
      <c r="N47" s="9">
        <v>21.7315903489595</v>
      </c>
      <c r="O47" s="9">
        <v>4.4223994946530096</v>
      </c>
      <c r="P47" s="9"/>
      <c r="Q47" s="9"/>
      <c r="R47" s="7">
        <v>201</v>
      </c>
      <c r="S47" s="13">
        <v>-86.859543468901293</v>
      </c>
      <c r="T47" s="13">
        <v>269.12132886145901</v>
      </c>
      <c r="U47" s="9">
        <v>60.541893564125999</v>
      </c>
      <c r="V47" s="9">
        <v>-38.9468202341439</v>
      </c>
      <c r="W47" s="9">
        <v>0.38968777300038299</v>
      </c>
      <c r="X47" s="7" t="s">
        <v>824</v>
      </c>
      <c r="Y47" s="10"/>
      <c r="Z47" s="7"/>
      <c r="AA47" s="10" t="b">
        <v>1</v>
      </c>
      <c r="AB47" s="7">
        <v>0</v>
      </c>
      <c r="AC47" s="10" t="s">
        <v>119</v>
      </c>
      <c r="AD47" s="7"/>
      <c r="AE47" s="7" t="s">
        <v>31</v>
      </c>
      <c r="AF47" s="10"/>
      <c r="AG47" s="14"/>
      <c r="AH47" s="10"/>
      <c r="AI47"/>
      <c r="AJ47" s="32"/>
      <c r="AK47"/>
      <c r="AL47"/>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row>
    <row r="48" spans="1:172" s="12" customFormat="1" ht="14" customHeight="1" x14ac:dyDescent="0.2">
      <c r="A48" s="10" t="s">
        <v>120</v>
      </c>
      <c r="B48" s="28">
        <v>0</v>
      </c>
      <c r="C48" s="28">
        <v>3</v>
      </c>
      <c r="D48" s="29">
        <f t="shared" si="1"/>
        <v>1.5</v>
      </c>
      <c r="E48" s="7">
        <v>20.95</v>
      </c>
      <c r="F48" s="7">
        <v>269.94</v>
      </c>
      <c r="G48" s="34">
        <v>53</v>
      </c>
      <c r="H48" s="10"/>
      <c r="I48" s="10"/>
      <c r="J48" s="10"/>
      <c r="K48" s="10"/>
      <c r="L48" s="13">
        <v>-86.808842949040198</v>
      </c>
      <c r="M48" s="13">
        <v>71.609784766822003</v>
      </c>
      <c r="N48" s="9">
        <v>30.4442777076361</v>
      </c>
      <c r="O48" s="9">
        <v>3.6013730800336301</v>
      </c>
      <c r="P48" s="9"/>
      <c r="Q48" s="9"/>
      <c r="R48" s="7">
        <v>911</v>
      </c>
      <c r="S48" s="13">
        <v>-86.631702327997999</v>
      </c>
      <c r="T48" s="13">
        <v>79.116152940332796</v>
      </c>
      <c r="U48" s="9">
        <v>-54.562322212558797</v>
      </c>
      <c r="V48" s="9">
        <v>54.7681076229902</v>
      </c>
      <c r="W48" s="9">
        <v>0.86629872559965404</v>
      </c>
      <c r="X48" s="7" t="s">
        <v>824</v>
      </c>
      <c r="Y48" s="10"/>
      <c r="Z48" s="7"/>
      <c r="AA48" s="10" t="b">
        <v>1</v>
      </c>
      <c r="AB48" s="7">
        <v>0</v>
      </c>
      <c r="AC48" s="10" t="s">
        <v>121</v>
      </c>
      <c r="AD48" s="7"/>
      <c r="AE48" s="7" t="s">
        <v>31</v>
      </c>
      <c r="AF48" s="10"/>
      <c r="AG48" s="14"/>
      <c r="AH48" s="10"/>
      <c r="AI48"/>
      <c r="AJ48" s="32"/>
      <c r="AK48"/>
      <c r="AL48"/>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row>
    <row r="49" spans="1:172" s="12" customFormat="1" ht="14" customHeight="1" x14ac:dyDescent="0.2">
      <c r="A49" s="10" t="s">
        <v>122</v>
      </c>
      <c r="B49" s="28">
        <v>8.0000000000000002E-3</v>
      </c>
      <c r="C49" s="28">
        <v>3.25</v>
      </c>
      <c r="D49" s="29">
        <f t="shared" si="1"/>
        <v>1.629</v>
      </c>
      <c r="E49" s="7">
        <v>46.01</v>
      </c>
      <c r="F49" s="7">
        <v>238.23</v>
      </c>
      <c r="G49" s="34">
        <v>20</v>
      </c>
      <c r="H49" s="10"/>
      <c r="I49" s="10"/>
      <c r="J49" s="10"/>
      <c r="K49" s="10"/>
      <c r="L49" s="13">
        <v>-86.626015099396</v>
      </c>
      <c r="M49" s="13">
        <v>97.933150303155003</v>
      </c>
      <c r="N49" s="9">
        <v>35.496857871518003</v>
      </c>
      <c r="O49" s="9">
        <v>5.5549948530893998</v>
      </c>
      <c r="P49" s="9"/>
      <c r="Q49" s="9"/>
      <c r="R49" s="7">
        <v>101</v>
      </c>
      <c r="S49" s="13">
        <v>-86.561431346625398</v>
      </c>
      <c r="T49" s="13">
        <v>98.812751075679003</v>
      </c>
      <c r="U49" s="9">
        <v>79.073937969710897</v>
      </c>
      <c r="V49" s="9">
        <v>33.544941390054298</v>
      </c>
      <c r="W49" s="9">
        <v>0.37648584158563198</v>
      </c>
      <c r="X49" s="7" t="s">
        <v>824</v>
      </c>
      <c r="Y49" s="10"/>
      <c r="Z49" s="7"/>
      <c r="AA49" s="10" t="b">
        <v>1</v>
      </c>
      <c r="AB49" s="7">
        <v>0</v>
      </c>
      <c r="AC49" s="14" t="s">
        <v>123</v>
      </c>
      <c r="AD49" s="7"/>
      <c r="AE49" s="7" t="s">
        <v>31</v>
      </c>
      <c r="AF49" s="10"/>
      <c r="AG49" s="14"/>
      <c r="AH49" s="10"/>
      <c r="AI49"/>
      <c r="AJ49" s="32"/>
      <c r="AK49"/>
      <c r="AL49"/>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row>
    <row r="50" spans="1:172" s="12" customFormat="1" ht="14" customHeight="1" x14ac:dyDescent="0.2">
      <c r="A50" s="10" t="s">
        <v>124</v>
      </c>
      <c r="B50" s="28">
        <v>5.8999999999999997E-2</v>
      </c>
      <c r="C50" s="28">
        <v>3.2490000000000001</v>
      </c>
      <c r="D50" s="29">
        <f t="shared" si="1"/>
        <v>1.6540000000000001</v>
      </c>
      <c r="E50" s="7">
        <v>45.52</v>
      </c>
      <c r="F50" s="7">
        <v>237.7</v>
      </c>
      <c r="G50" s="34">
        <v>69</v>
      </c>
      <c r="H50" s="10"/>
      <c r="I50" s="10"/>
      <c r="J50" s="10"/>
      <c r="K50" s="10"/>
      <c r="L50" s="13">
        <v>-85.030451653650104</v>
      </c>
      <c r="M50" s="13">
        <v>218.8391077338807</v>
      </c>
      <c r="N50" s="9">
        <v>12.206656026576599</v>
      </c>
      <c r="O50" s="9">
        <v>5.0978839625485204</v>
      </c>
      <c r="P50" s="9"/>
      <c r="Q50" s="9"/>
      <c r="R50" s="7">
        <v>101</v>
      </c>
      <c r="S50" s="13">
        <v>-85.036801862801994</v>
      </c>
      <c r="T50" s="13">
        <v>218.383977253062</v>
      </c>
      <c r="U50" s="9">
        <v>79.075061653845196</v>
      </c>
      <c r="V50" s="9">
        <v>33.582588830337798</v>
      </c>
      <c r="W50" s="9">
        <v>0.382224553841712</v>
      </c>
      <c r="X50" s="7" t="s">
        <v>824</v>
      </c>
      <c r="Y50" s="10"/>
      <c r="Z50" s="7"/>
      <c r="AA50" s="10" t="b">
        <v>1</v>
      </c>
      <c r="AB50" s="7">
        <v>0</v>
      </c>
      <c r="AC50" s="14" t="s">
        <v>125</v>
      </c>
      <c r="AD50" s="7"/>
      <c r="AE50" s="7" t="s">
        <v>31</v>
      </c>
      <c r="AF50" s="10"/>
      <c r="AG50" s="14"/>
      <c r="AH50" s="10"/>
      <c r="AI50"/>
      <c r="AJ50" s="32"/>
      <c r="AK50"/>
      <c r="AL50"/>
      <c r="AM50"/>
      <c r="AN50"/>
      <c r="AO50"/>
      <c r="AP50"/>
      <c r="AQ50"/>
      <c r="AR50"/>
      <c r="AS50"/>
      <c r="AT50"/>
      <c r="AU50"/>
      <c r="AV50"/>
      <c r="AW50"/>
      <c r="AX50"/>
      <c r="AY50"/>
      <c r="AZ50"/>
      <c r="BA50"/>
      <c r="BB50"/>
      <c r="BC50"/>
      <c r="BD50"/>
      <c r="BE50"/>
      <c r="BF50"/>
      <c r="BG50"/>
      <c r="BH50"/>
      <c r="BI50"/>
      <c r="BJ50"/>
      <c r="BK50"/>
      <c r="BL50"/>
      <c r="BM50"/>
      <c r="BN50"/>
      <c r="BO50"/>
      <c r="BP50"/>
      <c r="BQ50"/>
      <c r="BR50"/>
      <c r="BS50"/>
      <c r="BT50"/>
      <c r="BU50"/>
      <c r="BV50"/>
      <c r="BW50"/>
      <c r="BX50"/>
      <c r="BY50"/>
      <c r="BZ50"/>
      <c r="CA50"/>
      <c r="CB50"/>
      <c r="CC50"/>
      <c r="CD50"/>
      <c r="CE50"/>
      <c r="CF50"/>
      <c r="CG50"/>
      <c r="CH50"/>
      <c r="CI50"/>
      <c r="CJ50"/>
      <c r="CK50"/>
      <c r="CL50"/>
      <c r="CM50"/>
      <c r="CN50"/>
      <c r="CO50"/>
      <c r="CP50"/>
      <c r="CQ50"/>
      <c r="CR50"/>
      <c r="CS50"/>
      <c r="CT50"/>
      <c r="CU50"/>
      <c r="CV50"/>
      <c r="CW50"/>
      <c r="CX50"/>
      <c r="CY50"/>
      <c r="CZ50"/>
      <c r="DA50"/>
      <c r="DB50"/>
      <c r="DC50"/>
      <c r="DD50"/>
      <c r="DE50"/>
      <c r="DF50"/>
      <c r="DG50"/>
      <c r="DH50"/>
      <c r="DI50"/>
      <c r="DJ50"/>
      <c r="DK50"/>
      <c r="DL50"/>
      <c r="DM50"/>
      <c r="DN50"/>
      <c r="DO50"/>
      <c r="DP50"/>
      <c r="DQ50"/>
      <c r="DR50"/>
      <c r="DS50"/>
      <c r="DT50"/>
      <c r="DU50"/>
      <c r="DV50"/>
      <c r="DW50"/>
      <c r="DX50"/>
      <c r="DY50"/>
      <c r="DZ50"/>
      <c r="EA50"/>
      <c r="EB50"/>
      <c r="EC50"/>
      <c r="ED50"/>
      <c r="EE50"/>
      <c r="EF50"/>
      <c r="EG50"/>
      <c r="EH50"/>
      <c r="EI50"/>
      <c r="EJ50"/>
      <c r="EK50"/>
      <c r="EL50"/>
      <c r="EM50"/>
      <c r="EN50"/>
      <c r="EO50"/>
      <c r="EP50"/>
      <c r="EQ50"/>
      <c r="ER50"/>
      <c r="ES50"/>
      <c r="ET50"/>
      <c r="EU50"/>
      <c r="EV50"/>
      <c r="EW50"/>
      <c r="EX50"/>
      <c r="EY50"/>
      <c r="EZ50"/>
      <c r="FA50"/>
      <c r="FB50"/>
      <c r="FC50"/>
      <c r="FD50"/>
      <c r="FE50"/>
      <c r="FF50"/>
      <c r="FG50"/>
      <c r="FH50"/>
      <c r="FI50"/>
      <c r="FJ50"/>
      <c r="FK50"/>
      <c r="FL50"/>
      <c r="FM50"/>
      <c r="FN50"/>
      <c r="FO50"/>
      <c r="FP50"/>
    </row>
    <row r="51" spans="1:172" s="17" customFormat="1" ht="14" customHeight="1" x14ac:dyDescent="0.2">
      <c r="A51" s="10" t="s">
        <v>126</v>
      </c>
      <c r="B51" s="28">
        <v>0.56000000000000005</v>
      </c>
      <c r="C51" s="28">
        <v>2.78</v>
      </c>
      <c r="D51" s="29">
        <f t="shared" si="1"/>
        <v>1.67</v>
      </c>
      <c r="E51" s="7">
        <v>20.14</v>
      </c>
      <c r="F51" s="7">
        <v>258.70999999999998</v>
      </c>
      <c r="G51" s="34">
        <v>11</v>
      </c>
      <c r="H51" s="10"/>
      <c r="I51" s="10"/>
      <c r="J51" s="10"/>
      <c r="K51" s="10"/>
      <c r="L51" s="13">
        <v>-81.117850344021093</v>
      </c>
      <c r="M51" s="13">
        <v>293.078342375707</v>
      </c>
      <c r="N51" s="9">
        <v>41.7601579546848</v>
      </c>
      <c r="O51" s="9">
        <v>7.1484177722942199</v>
      </c>
      <c r="P51" s="9"/>
      <c r="Q51" s="9"/>
      <c r="R51" s="7">
        <v>101</v>
      </c>
      <c r="S51" s="13">
        <v>-81.1897849726261</v>
      </c>
      <c r="T51" s="13">
        <v>293.372577733779</v>
      </c>
      <c r="U51" s="9">
        <v>79.075760937677998</v>
      </c>
      <c r="V51" s="9">
        <v>33.6060994407568</v>
      </c>
      <c r="W51" s="9">
        <v>0.38589733279601501</v>
      </c>
      <c r="X51" s="7" t="s">
        <v>824</v>
      </c>
      <c r="Y51" s="10"/>
      <c r="Z51" s="7"/>
      <c r="AA51" s="10" t="b">
        <v>1</v>
      </c>
      <c r="AB51" s="7">
        <v>0</v>
      </c>
      <c r="AC51" s="14" t="s">
        <v>127</v>
      </c>
      <c r="AD51" s="7"/>
      <c r="AE51" s="7" t="s">
        <v>31</v>
      </c>
      <c r="AF51" s="10"/>
      <c r="AG51" s="14"/>
      <c r="AH51" s="10"/>
      <c r="AI51"/>
      <c r="AJ51" s="32"/>
      <c r="AK51"/>
      <c r="AL51"/>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R51"/>
      <c r="ES51"/>
      <c r="ET51"/>
      <c r="EU51"/>
      <c r="EV51"/>
      <c r="EW51"/>
      <c r="EX51"/>
      <c r="EY51"/>
      <c r="EZ51"/>
      <c r="FA51"/>
      <c r="FB51"/>
      <c r="FC51"/>
      <c r="FD51"/>
      <c r="FE51"/>
      <c r="FF51"/>
      <c r="FG51"/>
      <c r="FH51"/>
      <c r="FI51"/>
      <c r="FJ51"/>
      <c r="FK51"/>
      <c r="FL51"/>
      <c r="FM51"/>
      <c r="FN51"/>
      <c r="FO51"/>
      <c r="FP51"/>
    </row>
    <row r="52" spans="1:172" s="17" customFormat="1" ht="14" customHeight="1" x14ac:dyDescent="0.2">
      <c r="A52" s="10" t="s">
        <v>128</v>
      </c>
      <c r="B52" s="28">
        <v>0</v>
      </c>
      <c r="C52" s="28">
        <v>3.53</v>
      </c>
      <c r="D52" s="29">
        <f t="shared" si="1"/>
        <v>1.7649999999999999</v>
      </c>
      <c r="E52" s="7">
        <v>19.87</v>
      </c>
      <c r="F52" s="7">
        <f>360-101.58</f>
        <v>258.42</v>
      </c>
      <c r="G52" s="34">
        <v>32</v>
      </c>
      <c r="H52" s="10"/>
      <c r="I52" s="10"/>
      <c r="J52" s="10"/>
      <c r="K52" s="10"/>
      <c r="L52" s="13">
        <v>-86.509676429879704</v>
      </c>
      <c r="M52" s="13">
        <v>94.51329608858498</v>
      </c>
      <c r="N52" s="9">
        <v>26.189765603584299</v>
      </c>
      <c r="O52" s="9">
        <v>5.0600016899308597</v>
      </c>
      <c r="P52" s="9"/>
      <c r="Q52" s="9"/>
      <c r="R52" s="7">
        <v>101</v>
      </c>
      <c r="S52" s="13">
        <v>-86.441941478783306</v>
      </c>
      <c r="T52" s="13">
        <v>95.516309213678397</v>
      </c>
      <c r="U52" s="9">
        <v>79.079620631567394</v>
      </c>
      <c r="V52" s="9">
        <v>33.737023705236801</v>
      </c>
      <c r="W52" s="9">
        <v>0.40770450400762098</v>
      </c>
      <c r="X52" s="7" t="s">
        <v>824</v>
      </c>
      <c r="Y52" s="10"/>
      <c r="Z52" s="7"/>
      <c r="AA52" s="10" t="b">
        <v>1</v>
      </c>
      <c r="AB52" s="7">
        <v>0</v>
      </c>
      <c r="AC52" s="14" t="s">
        <v>129</v>
      </c>
      <c r="AD52" s="7"/>
      <c r="AE52" s="7" t="s">
        <v>31</v>
      </c>
      <c r="AF52" s="10"/>
      <c r="AG52" s="14"/>
      <c r="AH52" s="10"/>
      <c r="AI52"/>
      <c r="AJ52" s="32"/>
      <c r="AK52"/>
      <c r="AL52"/>
      <c r="AM52"/>
      <c r="AN52"/>
      <c r="AO52"/>
      <c r="AP52"/>
      <c r="AQ52"/>
      <c r="AR52"/>
      <c r="AS52"/>
      <c r="AT52"/>
      <c r="AU52"/>
      <c r="AV52"/>
      <c r="AW52"/>
      <c r="AX52"/>
      <c r="AY52"/>
      <c r="AZ52"/>
      <c r="BA52"/>
      <c r="BB52"/>
      <c r="BC52"/>
      <c r="BD52"/>
      <c r="BE52"/>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c r="CT52"/>
      <c r="CU52"/>
      <c r="CV52"/>
      <c r="CW52"/>
      <c r="CX52"/>
      <c r="CY52"/>
      <c r="CZ52"/>
      <c r="DA52"/>
      <c r="DB52"/>
      <c r="DC52"/>
      <c r="DD52"/>
      <c r="DE52"/>
      <c r="DF52"/>
      <c r="DG52"/>
      <c r="DH52"/>
      <c r="DI52"/>
      <c r="DJ52"/>
      <c r="DK52"/>
      <c r="DL52"/>
      <c r="DM52"/>
      <c r="DN52"/>
      <c r="DO52"/>
      <c r="DP52"/>
      <c r="DQ52"/>
      <c r="DR52"/>
      <c r="DS52"/>
      <c r="DT52"/>
      <c r="DU52"/>
      <c r="DV52"/>
      <c r="DW52"/>
      <c r="DX52"/>
      <c r="DY52"/>
      <c r="DZ52"/>
      <c r="EA52"/>
      <c r="EB52"/>
      <c r="EC52"/>
      <c r="ED52"/>
      <c r="EE52"/>
      <c r="EF52"/>
      <c r="EG52"/>
      <c r="EH52"/>
      <c r="EI52"/>
      <c r="EJ52"/>
      <c r="EK52"/>
      <c r="EL52"/>
      <c r="EM52"/>
      <c r="EN52"/>
      <c r="EO52"/>
      <c r="EP52"/>
      <c r="EQ52"/>
      <c r="ER52"/>
      <c r="ES52"/>
      <c r="ET52"/>
      <c r="EU52"/>
      <c r="EV52"/>
      <c r="EW52"/>
      <c r="EX52"/>
      <c r="EY52"/>
      <c r="EZ52"/>
      <c r="FA52"/>
      <c r="FB52"/>
      <c r="FC52"/>
      <c r="FD52"/>
      <c r="FE52"/>
      <c r="FF52"/>
      <c r="FG52"/>
      <c r="FH52"/>
      <c r="FI52"/>
      <c r="FJ52"/>
      <c r="FK52"/>
      <c r="FL52"/>
      <c r="FM52"/>
      <c r="FN52"/>
      <c r="FO52"/>
      <c r="FP52"/>
    </row>
    <row r="53" spans="1:172" s="12" customFormat="1" ht="14" customHeight="1" x14ac:dyDescent="0.2">
      <c r="A53" s="10" t="s">
        <v>130</v>
      </c>
      <c r="B53" s="28">
        <v>0.64</v>
      </c>
      <c r="C53" s="28">
        <v>3</v>
      </c>
      <c r="D53" s="29">
        <f t="shared" si="1"/>
        <v>1.82</v>
      </c>
      <c r="E53" s="7">
        <v>-46.41</v>
      </c>
      <c r="F53" s="7">
        <v>51.79</v>
      </c>
      <c r="G53" s="34">
        <v>37</v>
      </c>
      <c r="H53" s="9"/>
      <c r="I53" s="9"/>
      <c r="J53" s="9"/>
      <c r="K53" s="9"/>
      <c r="L53" s="13">
        <v>-87.730700820419997</v>
      </c>
      <c r="M53" s="13">
        <v>68.296949865328003</v>
      </c>
      <c r="N53" s="9">
        <v>14.5863894098262</v>
      </c>
      <c r="O53" s="9">
        <v>6.38450152199729</v>
      </c>
      <c r="P53" s="9"/>
      <c r="Q53" s="9"/>
      <c r="R53" s="7">
        <v>802</v>
      </c>
      <c r="S53" s="13">
        <v>-87.473117082092003</v>
      </c>
      <c r="T53" s="13">
        <v>67.287192325610903</v>
      </c>
      <c r="U53" s="9">
        <v>-8.2686721436117505</v>
      </c>
      <c r="V53" s="9">
        <v>-31.187150993568402</v>
      </c>
      <c r="W53" s="9">
        <v>0.26350950006259699</v>
      </c>
      <c r="X53" s="7" t="s">
        <v>824</v>
      </c>
      <c r="Y53" s="7"/>
      <c r="Z53" s="7"/>
      <c r="AA53" s="7" t="b">
        <v>1</v>
      </c>
      <c r="AB53" s="7">
        <v>0</v>
      </c>
      <c r="AC53" s="10" t="s">
        <v>131</v>
      </c>
      <c r="AD53" s="7"/>
      <c r="AE53" s="7" t="s">
        <v>31</v>
      </c>
      <c r="AF53" s="10"/>
      <c r="AG53" s="14"/>
      <c r="AH53" s="10"/>
      <c r="AI53"/>
      <c r="AJ53" s="32"/>
      <c r="AK53"/>
      <c r="AL53"/>
      <c r="AM53"/>
      <c r="AN53"/>
      <c r="AO53"/>
      <c r="AP53"/>
      <c r="AQ53"/>
      <c r="AR53"/>
      <c r="AS53"/>
      <c r="AT53"/>
      <c r="AU53"/>
      <c r="AV53"/>
      <c r="AW53"/>
      <c r="AX53"/>
      <c r="AY53"/>
      <c r="AZ53"/>
      <c r="BA53"/>
      <c r="BB53"/>
      <c r="BC53"/>
      <c r="BD53"/>
      <c r="BE53"/>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c r="CT53"/>
      <c r="CU53"/>
      <c r="CV53"/>
      <c r="CW53"/>
      <c r="CX53"/>
      <c r="CY53"/>
      <c r="CZ53"/>
      <c r="DA53"/>
      <c r="DB53"/>
      <c r="DC53"/>
      <c r="DD53"/>
      <c r="DE53"/>
      <c r="DF53"/>
      <c r="DG53"/>
      <c r="DH53"/>
      <c r="DI53"/>
      <c r="DJ53"/>
      <c r="DK53"/>
      <c r="DL53"/>
      <c r="DM53"/>
      <c r="DN53"/>
      <c r="DO53"/>
      <c r="DP53"/>
      <c r="DQ53"/>
      <c r="DR53"/>
      <c r="DS53"/>
      <c r="DT53"/>
      <c r="DU53"/>
      <c r="DV53"/>
      <c r="DW53"/>
      <c r="DX53"/>
      <c r="DY53"/>
      <c r="DZ53"/>
      <c r="EA53"/>
      <c r="EB53"/>
      <c r="EC53"/>
      <c r="ED53"/>
      <c r="EE53"/>
      <c r="EF53"/>
      <c r="EG53"/>
      <c r="EH53"/>
      <c r="EI53"/>
      <c r="EJ53"/>
      <c r="EK53"/>
      <c r="EL53"/>
      <c r="EM53"/>
      <c r="EN53"/>
      <c r="EO53"/>
      <c r="EP53"/>
      <c r="EQ53"/>
      <c r="ER53"/>
      <c r="ES53"/>
      <c r="ET53"/>
      <c r="EU53"/>
      <c r="EV53"/>
      <c r="EW53"/>
      <c r="EX53"/>
      <c r="EY53"/>
      <c r="EZ53"/>
      <c r="FA53"/>
      <c r="FB53"/>
      <c r="FC53"/>
      <c r="FD53"/>
      <c r="FE53"/>
      <c r="FF53"/>
      <c r="FG53"/>
      <c r="FH53"/>
      <c r="FI53"/>
      <c r="FJ53"/>
      <c r="FK53"/>
      <c r="FL53"/>
      <c r="FM53"/>
      <c r="FN53"/>
      <c r="FO53"/>
      <c r="FP53"/>
    </row>
    <row r="54" spans="1:172" s="12" customFormat="1" ht="14" customHeight="1" x14ac:dyDescent="0.2">
      <c r="A54" s="10" t="s">
        <v>132</v>
      </c>
      <c r="B54" s="28">
        <v>0.59499999999999997</v>
      </c>
      <c r="C54" s="28">
        <v>3.13</v>
      </c>
      <c r="D54" s="29">
        <f t="shared" si="1"/>
        <v>1.8624999999999998</v>
      </c>
      <c r="E54" s="7">
        <v>65.17</v>
      </c>
      <c r="F54" s="7">
        <v>344.6</v>
      </c>
      <c r="G54" s="34">
        <v>45</v>
      </c>
      <c r="H54" s="10"/>
      <c r="I54" s="10"/>
      <c r="J54" s="10"/>
      <c r="K54" s="10"/>
      <c r="L54" s="13">
        <v>-88.398534476633301</v>
      </c>
      <c r="M54" s="13">
        <v>94.844285897436976</v>
      </c>
      <c r="N54" s="9">
        <v>16.675969086303599</v>
      </c>
      <c r="O54" s="9">
        <v>5.3697141847893901</v>
      </c>
      <c r="P54" s="9"/>
      <c r="Q54" s="9"/>
      <c r="R54" s="7">
        <v>101</v>
      </c>
      <c r="S54" s="13">
        <v>-88.327252266426896</v>
      </c>
      <c r="T54" s="13">
        <v>96.610419119287897</v>
      </c>
      <c r="U54" s="9">
        <v>79.095500015396894</v>
      </c>
      <c r="V54" s="9">
        <v>34.0784137771413</v>
      </c>
      <c r="W54" s="9">
        <v>0.42813865965617598</v>
      </c>
      <c r="X54" s="7" t="s">
        <v>824</v>
      </c>
      <c r="Y54" s="10"/>
      <c r="Z54" s="7"/>
      <c r="AA54" s="10" t="b">
        <v>1</v>
      </c>
      <c r="AB54" s="7">
        <v>0</v>
      </c>
      <c r="AC54" s="14" t="s">
        <v>133</v>
      </c>
      <c r="AD54" s="7"/>
      <c r="AE54" s="7" t="s">
        <v>31</v>
      </c>
      <c r="AF54" s="10"/>
      <c r="AG54" s="14"/>
      <c r="AH54" s="10"/>
      <c r="AI54"/>
      <c r="AJ54" s="32"/>
      <c r="AK54"/>
      <c r="AL54"/>
      <c r="AM54"/>
      <c r="AN54"/>
      <c r="AO54"/>
      <c r="AP54"/>
      <c r="AQ54"/>
      <c r="AR54"/>
      <c r="AS54"/>
      <c r="AT54"/>
      <c r="AU54"/>
      <c r="AV54"/>
      <c r="AW54"/>
      <c r="AX54"/>
      <c r="AY54"/>
      <c r="AZ54"/>
      <c r="BA54"/>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c r="CT54"/>
      <c r="CU54"/>
      <c r="CV54"/>
      <c r="CW54"/>
      <c r="CX54"/>
      <c r="CY54"/>
      <c r="CZ54"/>
      <c r="DA54"/>
      <c r="DB54"/>
      <c r="DC54"/>
      <c r="DD54"/>
      <c r="DE54"/>
      <c r="DF54"/>
      <c r="DG54"/>
      <c r="DH54"/>
      <c r="DI54"/>
      <c r="DJ54"/>
      <c r="DK54"/>
      <c r="DL54"/>
      <c r="DM54"/>
      <c r="DN54"/>
      <c r="DO54"/>
      <c r="DP54"/>
      <c r="DQ54"/>
      <c r="DR54"/>
      <c r="DS54"/>
      <c r="DT54"/>
      <c r="DU54"/>
      <c r="DV54"/>
      <c r="DW54"/>
      <c r="DX54"/>
      <c r="DY54"/>
      <c r="DZ54"/>
      <c r="EA54"/>
      <c r="EB54"/>
      <c r="EC54"/>
      <c r="ED54"/>
      <c r="EE54"/>
      <c r="EF54"/>
      <c r="EG54"/>
      <c r="EH54"/>
      <c r="EI54"/>
      <c r="EJ54"/>
      <c r="EK54"/>
      <c r="EL54"/>
      <c r="EM54"/>
      <c r="EN54"/>
      <c r="EO54"/>
      <c r="EP54"/>
      <c r="EQ54"/>
      <c r="ER54"/>
      <c r="ES54"/>
      <c r="ET54"/>
      <c r="EU54"/>
      <c r="EV54"/>
      <c r="EW54"/>
      <c r="EX54"/>
      <c r="EY54"/>
      <c r="EZ54"/>
      <c r="FA54"/>
      <c r="FB54"/>
      <c r="FC54"/>
      <c r="FD54"/>
      <c r="FE54"/>
      <c r="FF54"/>
      <c r="FG54"/>
      <c r="FH54"/>
      <c r="FI54"/>
      <c r="FJ54"/>
      <c r="FK54"/>
      <c r="FL54"/>
      <c r="FM54"/>
      <c r="FN54"/>
      <c r="FO54"/>
      <c r="FP54"/>
    </row>
    <row r="55" spans="1:172" s="12" customFormat="1" ht="14" customHeight="1" x14ac:dyDescent="0.2">
      <c r="A55" s="14" t="s">
        <v>134</v>
      </c>
      <c r="B55" s="28">
        <v>0.8</v>
      </c>
      <c r="C55" s="28">
        <v>3.1</v>
      </c>
      <c r="D55" s="29">
        <f t="shared" si="1"/>
        <v>1.9500000000000002</v>
      </c>
      <c r="E55" s="7">
        <v>18.420000000000002</v>
      </c>
      <c r="F55" s="7">
        <v>264.83</v>
      </c>
      <c r="G55" s="34">
        <v>9</v>
      </c>
      <c r="H55" s="9"/>
      <c r="I55" s="9"/>
      <c r="J55" s="9"/>
      <c r="K55" s="9"/>
      <c r="L55" s="13">
        <v>-84.141295110353198</v>
      </c>
      <c r="M55" s="13">
        <v>350.757599538401</v>
      </c>
      <c r="N55" s="9">
        <v>53.770108202923801</v>
      </c>
      <c r="O55" s="9">
        <v>7.0846481903465603</v>
      </c>
      <c r="P55" s="9"/>
      <c r="Q55" s="9"/>
      <c r="R55" s="7">
        <v>101</v>
      </c>
      <c r="S55" s="13">
        <v>-84.1989102948979</v>
      </c>
      <c r="T55" s="13">
        <v>351.79878144843099</v>
      </c>
      <c r="U55" s="9">
        <v>79.109431024513299</v>
      </c>
      <c r="V55" s="9">
        <v>34.380936236135398</v>
      </c>
      <c r="W55" s="9">
        <v>0.44627781120518101</v>
      </c>
      <c r="X55" s="7" t="s">
        <v>824</v>
      </c>
      <c r="Y55" s="7"/>
      <c r="Z55" s="7"/>
      <c r="AA55" s="7" t="b">
        <v>1</v>
      </c>
      <c r="AB55" s="7">
        <v>0</v>
      </c>
      <c r="AC55" s="10" t="s">
        <v>135</v>
      </c>
      <c r="AD55" s="7"/>
      <c r="AE55" s="7" t="s">
        <v>31</v>
      </c>
      <c r="AF55" s="10"/>
      <c r="AG55" s="14"/>
      <c r="AH55" s="10"/>
      <c r="AI55"/>
      <c r="AJ55" s="32"/>
      <c r="AK55"/>
      <c r="AL55"/>
      <c r="AM55"/>
      <c r="AN55"/>
      <c r="AO55"/>
      <c r="AP55"/>
      <c r="AQ55"/>
      <c r="AR55"/>
      <c r="AS55"/>
      <c r="AT55"/>
      <c r="AU55"/>
      <c r="AV55"/>
      <c r="AW55"/>
      <c r="AX55"/>
      <c r="AY55"/>
      <c r="AZ55"/>
      <c r="BA55"/>
      <c r="BB55"/>
      <c r="BC55"/>
      <c r="BD55"/>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c r="CQ55"/>
      <c r="CR55"/>
      <c r="CS55"/>
      <c r="CT55"/>
      <c r="CU55"/>
      <c r="CV55"/>
      <c r="CW55"/>
      <c r="CX55"/>
      <c r="CY55"/>
      <c r="CZ55"/>
      <c r="DA55"/>
      <c r="DB55"/>
      <c r="DC55"/>
      <c r="DD55"/>
      <c r="DE55"/>
      <c r="DF55"/>
      <c r="DG55"/>
      <c r="DH55"/>
      <c r="DI55"/>
      <c r="DJ55"/>
      <c r="DK55"/>
      <c r="DL55"/>
      <c r="DM55"/>
      <c r="DN55"/>
      <c r="DO55"/>
      <c r="DP55"/>
      <c r="DQ55"/>
      <c r="DR55"/>
      <c r="DS55"/>
      <c r="DT55"/>
      <c r="DU55"/>
      <c r="DV55"/>
      <c r="DW55"/>
      <c r="DX55"/>
      <c r="DY55"/>
      <c r="DZ55"/>
      <c r="EA55"/>
      <c r="EB55"/>
      <c r="EC55"/>
      <c r="ED55"/>
      <c r="EE55"/>
      <c r="EF55"/>
      <c r="EG55"/>
      <c r="EH55"/>
      <c r="EI55"/>
      <c r="EJ55"/>
      <c r="EK55"/>
      <c r="EL55"/>
      <c r="EM55"/>
      <c r="EN55"/>
      <c r="EO55"/>
      <c r="EP55"/>
      <c r="EQ55"/>
      <c r="ER55"/>
      <c r="ES55"/>
      <c r="ET55"/>
      <c r="EU55"/>
      <c r="EV55"/>
      <c r="EW55"/>
      <c r="EX55"/>
      <c r="EY55"/>
      <c r="EZ55"/>
      <c r="FA55"/>
      <c r="FB55"/>
      <c r="FC55"/>
      <c r="FD55"/>
      <c r="FE55"/>
      <c r="FF55"/>
      <c r="FG55"/>
      <c r="FH55"/>
      <c r="FI55"/>
      <c r="FJ55"/>
      <c r="FK55"/>
      <c r="FL55"/>
      <c r="FM55"/>
      <c r="FN55"/>
      <c r="FO55"/>
      <c r="FP55"/>
    </row>
    <row r="56" spans="1:172" s="12" customFormat="1" ht="14" customHeight="1" x14ac:dyDescent="0.2">
      <c r="A56" s="10" t="s">
        <v>136</v>
      </c>
      <c r="B56" s="28">
        <v>0.307</v>
      </c>
      <c r="C56" s="28">
        <v>4.01</v>
      </c>
      <c r="D56" s="29">
        <f t="shared" si="1"/>
        <v>2.1585000000000001</v>
      </c>
      <c r="E56" s="7">
        <v>20.98</v>
      </c>
      <c r="F56" s="7">
        <v>255.65</v>
      </c>
      <c r="G56" s="34">
        <v>7</v>
      </c>
      <c r="H56" s="9"/>
      <c r="I56" s="9"/>
      <c r="J56" s="9"/>
      <c r="K56" s="9"/>
      <c r="L56" s="13">
        <v>-79.095640212039399</v>
      </c>
      <c r="M56" s="13">
        <v>329.45407844339798</v>
      </c>
      <c r="N56" s="9">
        <v>19.925499453682601</v>
      </c>
      <c r="O56" s="9">
        <v>13.8580790255448</v>
      </c>
      <c r="P56" s="9"/>
      <c r="Q56" s="9"/>
      <c r="R56" s="30">
        <v>301</v>
      </c>
      <c r="S56" s="13">
        <v>-79.136829669167994</v>
      </c>
      <c r="T56" s="13">
        <v>330.78278980356998</v>
      </c>
      <c r="U56" s="9">
        <v>18.361924305092099</v>
      </c>
      <c r="V56" s="9">
        <v>-20.1412613070896</v>
      </c>
      <c r="W56" s="9">
        <v>0.256506469900664</v>
      </c>
      <c r="X56" s="7" t="s">
        <v>824</v>
      </c>
      <c r="Y56" s="10"/>
      <c r="Z56" s="7"/>
      <c r="AA56" s="7" t="b">
        <v>1</v>
      </c>
      <c r="AB56" s="7">
        <v>0</v>
      </c>
      <c r="AC56" s="14" t="s">
        <v>137</v>
      </c>
      <c r="AD56" s="7"/>
      <c r="AE56" s="7" t="s">
        <v>31</v>
      </c>
      <c r="AF56" s="10"/>
      <c r="AG56" s="14"/>
      <c r="AH56" s="10"/>
      <c r="AI56"/>
      <c r="AJ56" s="32"/>
      <c r="AK56"/>
      <c r="AL56"/>
      <c r="AM56"/>
      <c r="AN56"/>
      <c r="AO56"/>
      <c r="AP56"/>
      <c r="AQ56"/>
      <c r="AR56"/>
      <c r="AS56"/>
      <c r="AT56"/>
      <c r="AU56"/>
      <c r="AV56"/>
      <c r="AW56"/>
      <c r="AX56"/>
      <c r="AY56"/>
      <c r="AZ56"/>
      <c r="BA56"/>
      <c r="BB56"/>
      <c r="BC56"/>
      <c r="BD56"/>
      <c r="BE56"/>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c r="CQ56"/>
      <c r="CR56"/>
      <c r="CS56"/>
      <c r="CT56"/>
      <c r="CU56"/>
      <c r="CV56"/>
      <c r="CW56"/>
      <c r="CX56"/>
      <c r="CY56"/>
      <c r="CZ56"/>
      <c r="DA56"/>
      <c r="DB56"/>
      <c r="DC56"/>
      <c r="DD56"/>
      <c r="DE56"/>
      <c r="DF56"/>
      <c r="DG56"/>
      <c r="DH56"/>
      <c r="DI56"/>
      <c r="DJ56"/>
      <c r="DK56"/>
      <c r="DL56"/>
      <c r="DM56"/>
      <c r="DN56"/>
      <c r="DO56"/>
      <c r="DP56"/>
      <c r="DQ56"/>
      <c r="DR56"/>
      <c r="DS56"/>
      <c r="DT56"/>
      <c r="DU56"/>
      <c r="DV56"/>
      <c r="DW56"/>
      <c r="DX56"/>
      <c r="DY56"/>
      <c r="DZ56"/>
      <c r="EA56"/>
      <c r="EB56"/>
      <c r="EC56"/>
      <c r="ED56"/>
      <c r="EE56"/>
      <c r="EF56"/>
      <c r="EG56"/>
      <c r="EH56"/>
      <c r="EI56"/>
      <c r="EJ56"/>
      <c r="EK56"/>
      <c r="EL56"/>
      <c r="EM56"/>
      <c r="EN56"/>
      <c r="EO56"/>
      <c r="EP56"/>
      <c r="EQ56"/>
      <c r="ER56"/>
      <c r="ES56"/>
      <c r="ET56"/>
      <c r="EU56"/>
      <c r="EV56"/>
      <c r="EW56"/>
      <c r="EX56"/>
      <c r="EY56"/>
      <c r="EZ56"/>
      <c r="FA56"/>
      <c r="FB56"/>
      <c r="FC56"/>
      <c r="FD56"/>
      <c r="FE56"/>
      <c r="FF56"/>
      <c r="FG56"/>
      <c r="FH56"/>
      <c r="FI56"/>
      <c r="FJ56"/>
      <c r="FK56"/>
      <c r="FL56"/>
      <c r="FM56"/>
      <c r="FN56"/>
      <c r="FO56"/>
      <c r="FP56"/>
    </row>
    <row r="57" spans="1:172" s="12" customFormat="1" ht="14" customHeight="1" x14ac:dyDescent="0.2">
      <c r="A57" s="10" t="s">
        <v>138</v>
      </c>
      <c r="B57" s="28">
        <v>1.8</v>
      </c>
      <c r="C57" s="28">
        <v>2.6</v>
      </c>
      <c r="D57" s="29">
        <f t="shared" si="1"/>
        <v>2.2000000000000002</v>
      </c>
      <c r="E57" s="7">
        <v>21.32</v>
      </c>
      <c r="F57" s="7">
        <v>202.2</v>
      </c>
      <c r="G57" s="34">
        <v>9</v>
      </c>
      <c r="H57" s="7"/>
      <c r="I57" s="7"/>
      <c r="J57" s="10"/>
      <c r="K57" s="10"/>
      <c r="L57" s="13">
        <v>-84.987189096204503</v>
      </c>
      <c r="M57" s="13">
        <v>240.08635034251631</v>
      </c>
      <c r="N57" s="9">
        <v>47.7452891438355</v>
      </c>
      <c r="O57" s="9">
        <v>7.52697015703483</v>
      </c>
      <c r="P57" s="9"/>
      <c r="Q57" s="9"/>
      <c r="R57" s="7">
        <v>901</v>
      </c>
      <c r="S57" s="13">
        <v>-85.742213367912001</v>
      </c>
      <c r="T57" s="13">
        <v>250.39095716552899</v>
      </c>
      <c r="U57" s="9">
        <v>58.240312704148998</v>
      </c>
      <c r="V57" s="9">
        <v>-67.682856435811203</v>
      </c>
      <c r="W57" s="9">
        <v>1.95331184461084</v>
      </c>
      <c r="X57" s="7" t="s">
        <v>824</v>
      </c>
      <c r="Y57" s="10"/>
      <c r="Z57" s="7"/>
      <c r="AA57" s="10" t="b">
        <v>1</v>
      </c>
      <c r="AB57" s="7">
        <v>0</v>
      </c>
      <c r="AC57" s="14" t="s">
        <v>139</v>
      </c>
      <c r="AD57" s="7"/>
      <c r="AE57" s="7" t="s">
        <v>31</v>
      </c>
      <c r="AF57" s="10"/>
      <c r="AG57" s="14"/>
      <c r="AH57" s="10"/>
      <c r="AI57"/>
      <c r="AJ57" s="32"/>
      <c r="AK57"/>
      <c r="AL57"/>
      <c r="AM57"/>
      <c r="AN57"/>
      <c r="AO57"/>
      <c r="AP57"/>
      <c r="AQ57"/>
      <c r="AR57"/>
      <c r="AS57"/>
      <c r="AT57"/>
      <c r="AU57"/>
      <c r="AV57"/>
      <c r="AW57"/>
      <c r="AX57"/>
      <c r="AY57"/>
      <c r="AZ57"/>
      <c r="BA57"/>
      <c r="BB57"/>
      <c r="BC57"/>
      <c r="BD57"/>
      <c r="BE57"/>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c r="CQ57"/>
      <c r="CR57"/>
      <c r="CS57"/>
      <c r="CT57"/>
      <c r="CU57"/>
      <c r="CV57"/>
      <c r="CW57"/>
      <c r="CX57"/>
      <c r="CY57"/>
      <c r="CZ57"/>
      <c r="DA57"/>
      <c r="DB57"/>
      <c r="DC57"/>
      <c r="DD57"/>
      <c r="DE57"/>
      <c r="DF57"/>
      <c r="DG57"/>
      <c r="DH57"/>
      <c r="DI57"/>
      <c r="DJ57"/>
      <c r="DK57"/>
      <c r="DL57"/>
      <c r="DM57"/>
      <c r="DN57"/>
      <c r="DO57"/>
      <c r="DP57"/>
      <c r="DQ57"/>
      <c r="DR57"/>
      <c r="DS57"/>
      <c r="DT57"/>
      <c r="DU57"/>
      <c r="DV57"/>
      <c r="DW57"/>
      <c r="DX57"/>
      <c r="DY57"/>
      <c r="DZ57"/>
      <c r="EA57"/>
      <c r="EB57"/>
      <c r="EC57"/>
      <c r="ED57"/>
      <c r="EE57"/>
      <c r="EF57"/>
      <c r="EG57"/>
      <c r="EH57"/>
      <c r="EI57"/>
      <c r="EJ57"/>
      <c r="EK57"/>
      <c r="EL57"/>
      <c r="EM57"/>
      <c r="EN57"/>
      <c r="EO57"/>
      <c r="EP57"/>
      <c r="EQ57"/>
      <c r="ER57"/>
      <c r="ES57"/>
      <c r="ET57"/>
      <c r="EU57"/>
      <c r="EV57"/>
      <c r="EW57"/>
      <c r="EX57"/>
      <c r="EY57"/>
      <c r="EZ57"/>
      <c r="FA57"/>
      <c r="FB57"/>
      <c r="FC57"/>
      <c r="FD57"/>
      <c r="FE57"/>
      <c r="FF57"/>
      <c r="FG57"/>
      <c r="FH57"/>
      <c r="FI57"/>
      <c r="FJ57"/>
      <c r="FK57"/>
      <c r="FL57"/>
      <c r="FM57"/>
      <c r="FN57"/>
      <c r="FO57"/>
      <c r="FP57"/>
    </row>
    <row r="58" spans="1:172" s="12" customFormat="1" ht="14" customHeight="1" x14ac:dyDescent="0.2">
      <c r="A58" s="10" t="s">
        <v>140</v>
      </c>
      <c r="B58" s="28">
        <v>2</v>
      </c>
      <c r="C58" s="28">
        <v>2.73</v>
      </c>
      <c r="D58" s="29">
        <f t="shared" si="1"/>
        <v>2.3650000000000002</v>
      </c>
      <c r="E58" s="7">
        <v>41.35</v>
      </c>
      <c r="F58" s="7">
        <v>44.17</v>
      </c>
      <c r="G58" s="34">
        <v>16</v>
      </c>
      <c r="H58" s="9"/>
      <c r="I58" s="9"/>
      <c r="J58" s="9"/>
      <c r="K58" s="9"/>
      <c r="L58" s="13">
        <v>-78.233354340235095</v>
      </c>
      <c r="M58" s="13">
        <v>249.14658129496058</v>
      </c>
      <c r="N58" s="9">
        <v>43.786262117801499</v>
      </c>
      <c r="O58" s="9">
        <v>5.6374121849521801</v>
      </c>
      <c r="P58" s="9"/>
      <c r="Q58" s="9"/>
      <c r="R58" s="7">
        <v>301</v>
      </c>
      <c r="S58" s="13">
        <v>-78.498337965576397</v>
      </c>
      <c r="T58" s="13">
        <v>249.21684982028901</v>
      </c>
      <c r="U58" s="9">
        <v>17.709913454190801</v>
      </c>
      <c r="V58" s="9">
        <v>-20.1792690797284</v>
      </c>
      <c r="W58" s="9">
        <v>0.27818356403642702</v>
      </c>
      <c r="X58" s="7" t="s">
        <v>824</v>
      </c>
      <c r="Y58" s="10"/>
      <c r="Z58" s="7"/>
      <c r="AA58" s="7" t="b">
        <v>1</v>
      </c>
      <c r="AB58" s="7">
        <v>0</v>
      </c>
      <c r="AC58" s="14" t="s">
        <v>141</v>
      </c>
      <c r="AD58" s="7"/>
      <c r="AE58" s="7" t="s">
        <v>31</v>
      </c>
      <c r="AF58" s="10"/>
      <c r="AG58" s="14"/>
      <c r="AH58" s="10"/>
      <c r="AI58"/>
      <c r="AJ58" s="32"/>
      <c r="AK58"/>
      <c r="AL58"/>
      <c r="AM58"/>
      <c r="AN58"/>
      <c r="AO58"/>
      <c r="AP58"/>
      <c r="AQ58"/>
      <c r="AR58"/>
      <c r="AS58"/>
      <c r="AT58"/>
      <c r="AU58"/>
      <c r="AV58"/>
      <c r="AW58"/>
      <c r="AX58"/>
      <c r="AY58"/>
      <c r="AZ58"/>
      <c r="BA58"/>
      <c r="BB58"/>
      <c r="BC58"/>
      <c r="BD58"/>
      <c r="BE58"/>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c r="CQ58"/>
      <c r="CR58"/>
      <c r="CS58"/>
      <c r="CT58"/>
      <c r="CU58"/>
      <c r="CV58"/>
      <c r="CW58"/>
      <c r="CX58"/>
      <c r="CY58"/>
      <c r="CZ58"/>
      <c r="DA58"/>
      <c r="DB58"/>
      <c r="DC58"/>
      <c r="DD58"/>
      <c r="DE58"/>
      <c r="DF58"/>
      <c r="DG58"/>
      <c r="DH58"/>
      <c r="DI58"/>
      <c r="DJ58"/>
      <c r="DK58"/>
      <c r="DL58"/>
      <c r="DM58"/>
      <c r="DN58"/>
      <c r="DO58"/>
      <c r="DP58"/>
      <c r="DQ58"/>
      <c r="DR58"/>
      <c r="DS58"/>
      <c r="DT58"/>
      <c r="DU58"/>
      <c r="DV58"/>
      <c r="DW58"/>
      <c r="DX58"/>
      <c r="DY58"/>
      <c r="DZ58"/>
      <c r="EA58"/>
      <c r="EB58"/>
      <c r="EC58"/>
      <c r="ED58"/>
      <c r="EE58"/>
      <c r="EF58"/>
      <c r="EG58"/>
      <c r="EH58"/>
      <c r="EI58"/>
      <c r="EJ58"/>
      <c r="EK58"/>
      <c r="EL58"/>
      <c r="EM58"/>
      <c r="EN58"/>
      <c r="EO58"/>
      <c r="EP58"/>
      <c r="EQ58"/>
      <c r="ER58"/>
      <c r="ES58"/>
      <c r="ET58"/>
      <c r="EU58"/>
      <c r="EV58"/>
      <c r="EW58"/>
      <c r="EX58"/>
      <c r="EY58"/>
      <c r="EZ58"/>
      <c r="FA58"/>
      <c r="FB58"/>
      <c r="FC58"/>
      <c r="FD58"/>
      <c r="FE58"/>
      <c r="FF58"/>
      <c r="FG58"/>
      <c r="FH58"/>
      <c r="FI58"/>
      <c r="FJ58"/>
      <c r="FK58"/>
      <c r="FL58"/>
      <c r="FM58"/>
      <c r="FN58"/>
      <c r="FO58"/>
      <c r="FP58"/>
    </row>
    <row r="59" spans="1:172" s="10" customFormat="1" ht="14" customHeight="1" x14ac:dyDescent="0.2">
      <c r="A59" s="10" t="s">
        <v>142</v>
      </c>
      <c r="B59" s="28">
        <v>0.90500000000000003</v>
      </c>
      <c r="C59" s="28">
        <v>4.21</v>
      </c>
      <c r="D59" s="29">
        <f t="shared" si="1"/>
        <v>2.5575000000000001</v>
      </c>
      <c r="E59" s="7">
        <v>-16.93</v>
      </c>
      <c r="F59" s="7">
        <v>208.99</v>
      </c>
      <c r="G59" s="34">
        <v>123</v>
      </c>
      <c r="L59" s="13">
        <v>-86.631700622505804</v>
      </c>
      <c r="M59" s="13">
        <v>174.53673084250403</v>
      </c>
      <c r="N59" s="9">
        <v>16.8740498380809</v>
      </c>
      <c r="O59" s="9">
        <v>3.1930757465207802</v>
      </c>
      <c r="P59" s="9"/>
      <c r="Q59" s="9"/>
      <c r="R59" s="7">
        <v>901</v>
      </c>
      <c r="S59" s="13">
        <v>-87.627123098668505</v>
      </c>
      <c r="T59" s="13">
        <v>163.383285463064</v>
      </c>
      <c r="U59" s="9">
        <v>58.309025511788398</v>
      </c>
      <c r="V59" s="9">
        <v>-67.557449041312907</v>
      </c>
      <c r="W59" s="9">
        <v>2.2571361035327602</v>
      </c>
      <c r="X59" s="7" t="s">
        <v>824</v>
      </c>
      <c r="Z59" s="7"/>
      <c r="AA59" s="10" t="b">
        <v>1</v>
      </c>
      <c r="AB59" s="7">
        <v>0</v>
      </c>
      <c r="AC59" s="10" t="s">
        <v>143</v>
      </c>
      <c r="AD59" s="7"/>
      <c r="AE59" s="7" t="s">
        <v>31</v>
      </c>
      <c r="AG59" s="14"/>
      <c r="AI59"/>
      <c r="AJ59" s="32"/>
      <c r="AK59"/>
      <c r="AL59"/>
      <c r="AM59"/>
      <c r="AN59"/>
      <c r="AO59"/>
      <c r="AP59"/>
      <c r="AQ59"/>
      <c r="AR59"/>
      <c r="AS59"/>
      <c r="AT59"/>
      <c r="AU59"/>
      <c r="AV59"/>
      <c r="AW59"/>
      <c r="AX59"/>
      <c r="AY59"/>
      <c r="AZ59"/>
      <c r="BA59"/>
      <c r="BB59"/>
      <c r="BC59"/>
      <c r="BD59"/>
      <c r="BE59"/>
      <c r="BF59"/>
      <c r="BG59"/>
      <c r="BH59"/>
      <c r="BI59"/>
      <c r="BJ59"/>
      <c r="BK59"/>
      <c r="BL59"/>
      <c r="BM59"/>
      <c r="BN59"/>
      <c r="BO59"/>
      <c r="BP59"/>
      <c r="BQ59"/>
      <c r="BR59"/>
      <c r="BS59"/>
      <c r="BT59"/>
      <c r="BU59"/>
      <c r="BV59"/>
      <c r="BW59"/>
      <c r="BX59"/>
      <c r="BY59"/>
      <c r="BZ59"/>
      <c r="CA59"/>
      <c r="CB59"/>
      <c r="CC59"/>
      <c r="CD59"/>
      <c r="CE59"/>
      <c r="CF59"/>
      <c r="CG59"/>
      <c r="CH59"/>
      <c r="CI59"/>
      <c r="CJ59"/>
      <c r="CK59"/>
      <c r="CL59"/>
      <c r="CM59"/>
      <c r="CN59"/>
      <c r="CO59"/>
      <c r="CP59"/>
      <c r="CQ59"/>
      <c r="CR59"/>
      <c r="CS59"/>
      <c r="CT59"/>
      <c r="CU59"/>
      <c r="CV59"/>
      <c r="CW59"/>
      <c r="CX59"/>
      <c r="CY59"/>
      <c r="CZ59"/>
      <c r="DA59"/>
      <c r="DB59"/>
      <c r="DC59"/>
      <c r="DD59"/>
      <c r="DE59"/>
      <c r="DF59"/>
      <c r="DG59"/>
      <c r="DH59"/>
      <c r="DI59"/>
      <c r="DJ59"/>
      <c r="DK59"/>
      <c r="DL59"/>
      <c r="DM59"/>
      <c r="DN59"/>
      <c r="DO59"/>
      <c r="DP59"/>
      <c r="DQ59"/>
      <c r="DR59"/>
      <c r="DS59"/>
      <c r="DT59"/>
      <c r="DU59"/>
      <c r="DV59"/>
      <c r="DW59"/>
      <c r="DX59"/>
      <c r="DY59"/>
      <c r="DZ59"/>
      <c r="EA59"/>
      <c r="EB59"/>
      <c r="EC59"/>
      <c r="ED59"/>
      <c r="EE59"/>
      <c r="EF59"/>
      <c r="EG59"/>
      <c r="EH59"/>
      <c r="EI59"/>
      <c r="EJ59"/>
      <c r="EK59"/>
      <c r="EL59"/>
      <c r="EM59"/>
      <c r="EN59"/>
      <c r="EO59"/>
      <c r="EP59"/>
      <c r="EQ59"/>
      <c r="ER59"/>
      <c r="ES59"/>
      <c r="ET59"/>
      <c r="EU59"/>
      <c r="EV59"/>
      <c r="EW59"/>
      <c r="EX59"/>
      <c r="EY59"/>
      <c r="EZ59"/>
      <c r="FA59"/>
      <c r="FB59"/>
      <c r="FC59"/>
      <c r="FD59"/>
      <c r="FE59"/>
      <c r="FF59"/>
      <c r="FG59"/>
      <c r="FH59"/>
      <c r="FI59"/>
      <c r="FJ59"/>
      <c r="FK59"/>
      <c r="FL59"/>
      <c r="FM59"/>
      <c r="FN59"/>
      <c r="FO59"/>
      <c r="FP59"/>
    </row>
    <row r="60" spans="1:172" s="12" customFormat="1" ht="14" customHeight="1" x14ac:dyDescent="0.2">
      <c r="A60" s="10" t="s">
        <v>144</v>
      </c>
      <c r="B60" s="28">
        <v>0.25</v>
      </c>
      <c r="C60" s="28">
        <v>5</v>
      </c>
      <c r="D60" s="29">
        <f t="shared" si="1"/>
        <v>2.625</v>
      </c>
      <c r="E60" s="7">
        <v>-37.659999999999997</v>
      </c>
      <c r="F60" s="7">
        <v>144.28</v>
      </c>
      <c r="G60" s="34">
        <v>37</v>
      </c>
      <c r="H60" s="10"/>
      <c r="I60" s="10"/>
      <c r="J60" s="10"/>
      <c r="K60" s="10"/>
      <c r="L60" s="13">
        <v>-85.305479451113101</v>
      </c>
      <c r="M60" s="13">
        <v>213.47785447751932</v>
      </c>
      <c r="N60" s="9">
        <v>18.8648804141319</v>
      </c>
      <c r="O60" s="9">
        <v>5.5683747613250496</v>
      </c>
      <c r="P60" s="9"/>
      <c r="Q60" s="9"/>
      <c r="R60" s="7">
        <v>801</v>
      </c>
      <c r="S60" s="13">
        <v>-85.591121809794799</v>
      </c>
      <c r="T60" s="13">
        <v>232.331725632879</v>
      </c>
      <c r="U60" s="9">
        <v>-14.3791263958722</v>
      </c>
      <c r="V60" s="9">
        <v>-126.635040815461</v>
      </c>
      <c r="W60" s="9">
        <v>1.6012588046023</v>
      </c>
      <c r="X60" s="7" t="s">
        <v>824</v>
      </c>
      <c r="Y60" s="10"/>
      <c r="Z60" s="7"/>
      <c r="AA60" s="10" t="b">
        <v>1</v>
      </c>
      <c r="AB60" s="7">
        <v>0</v>
      </c>
      <c r="AC60" s="10" t="s">
        <v>145</v>
      </c>
      <c r="AD60" s="7"/>
      <c r="AE60" s="7" t="s">
        <v>31</v>
      </c>
      <c r="AF60" s="10"/>
      <c r="AG60" s="14"/>
      <c r="AH60" s="10"/>
      <c r="AI60"/>
      <c r="AJ60" s="32"/>
      <c r="AK60"/>
      <c r="AL60"/>
      <c r="AM60"/>
      <c r="AN60"/>
      <c r="AO60"/>
      <c r="AP60"/>
      <c r="AQ60"/>
      <c r="AR60"/>
      <c r="AS60"/>
      <c r="AT60"/>
      <c r="AU60"/>
      <c r="AV60"/>
      <c r="AW60"/>
      <c r="AX60"/>
      <c r="AY60"/>
      <c r="AZ60"/>
      <c r="BA60"/>
      <c r="BB60"/>
      <c r="BC60"/>
      <c r="BD60"/>
      <c r="BE60"/>
      <c r="BF60"/>
      <c r="BG60"/>
      <c r="BH60"/>
      <c r="BI60"/>
      <c r="BJ60"/>
      <c r="BK60"/>
      <c r="BL60"/>
      <c r="BM60"/>
      <c r="BN60"/>
      <c r="BO60"/>
      <c r="BP60"/>
      <c r="BQ60"/>
      <c r="BR60"/>
      <c r="BS60"/>
      <c r="BT60"/>
      <c r="BU60"/>
      <c r="BV60"/>
      <c r="BW60"/>
      <c r="BX60"/>
      <c r="BY60"/>
      <c r="BZ60"/>
      <c r="CA60"/>
      <c r="CB60"/>
      <c r="CC60"/>
      <c r="CD60"/>
      <c r="CE60"/>
      <c r="CF60"/>
      <c r="CG60"/>
      <c r="CH60"/>
      <c r="CI60"/>
      <c r="CJ60"/>
      <c r="CK60"/>
      <c r="CL60"/>
      <c r="CM60"/>
      <c r="CN60"/>
      <c r="CO60"/>
      <c r="CP60"/>
      <c r="CQ60"/>
      <c r="CR60"/>
      <c r="CS60"/>
      <c r="CT60"/>
      <c r="CU60"/>
      <c r="CV60"/>
      <c r="CW60"/>
      <c r="CX60"/>
      <c r="CY60"/>
      <c r="CZ60"/>
      <c r="DA60"/>
      <c r="DB60"/>
      <c r="DC60"/>
      <c r="DD60"/>
      <c r="DE60"/>
      <c r="DF60"/>
      <c r="DG60"/>
      <c r="DH60"/>
      <c r="DI60"/>
      <c r="DJ60"/>
      <c r="DK60"/>
      <c r="DL60"/>
      <c r="DM60"/>
      <c r="DN60"/>
      <c r="DO60"/>
      <c r="DP60"/>
      <c r="DQ60"/>
      <c r="DR60"/>
      <c r="DS60"/>
      <c r="DT60"/>
      <c r="DU60"/>
      <c r="DV60"/>
      <c r="DW60"/>
      <c r="DX60"/>
      <c r="DY60"/>
      <c r="DZ60"/>
      <c r="EA60"/>
      <c r="EB60"/>
      <c r="EC60"/>
      <c r="ED60"/>
      <c r="EE60"/>
      <c r="EF60"/>
      <c r="EG60"/>
      <c r="EH60"/>
      <c r="EI60"/>
      <c r="EJ60"/>
      <c r="EK60"/>
      <c r="EL60"/>
      <c r="EM60"/>
      <c r="EN60"/>
      <c r="EO60"/>
      <c r="EP60"/>
      <c r="EQ60"/>
      <c r="ER60"/>
      <c r="ES60"/>
      <c r="ET60"/>
      <c r="EU60"/>
      <c r="EV60"/>
      <c r="EW60"/>
      <c r="EX60"/>
      <c r="EY60"/>
      <c r="EZ60"/>
      <c r="FA60"/>
      <c r="FB60"/>
      <c r="FC60"/>
      <c r="FD60"/>
      <c r="FE60"/>
      <c r="FF60"/>
      <c r="FG60"/>
      <c r="FH60"/>
      <c r="FI60"/>
      <c r="FJ60"/>
      <c r="FK60"/>
      <c r="FL60"/>
      <c r="FM60"/>
      <c r="FN60"/>
      <c r="FO60"/>
      <c r="FP60"/>
    </row>
    <row r="61" spans="1:172" s="12" customFormat="1" ht="14" customHeight="1" x14ac:dyDescent="0.2">
      <c r="A61" s="10" t="s">
        <v>146</v>
      </c>
      <c r="B61" s="28">
        <v>1.28</v>
      </c>
      <c r="C61" s="28">
        <v>4.1399999999999997</v>
      </c>
      <c r="D61" s="29">
        <f t="shared" si="1"/>
        <v>2.71</v>
      </c>
      <c r="E61" s="7">
        <v>19.829999999999998</v>
      </c>
      <c r="F61" s="7">
        <v>260.36</v>
      </c>
      <c r="G61" s="34">
        <v>12</v>
      </c>
      <c r="H61" s="10"/>
      <c r="I61" s="10"/>
      <c r="J61" s="10"/>
      <c r="K61" s="10"/>
      <c r="L61" s="13">
        <v>-85.193395092657198</v>
      </c>
      <c r="M61" s="13">
        <v>167.915225184115</v>
      </c>
      <c r="N61" s="9">
        <v>26.070672616264599</v>
      </c>
      <c r="O61" s="9">
        <v>8.6625979812405003</v>
      </c>
      <c r="P61" s="9"/>
      <c r="Q61" s="9"/>
      <c r="R61" s="7">
        <v>101</v>
      </c>
      <c r="S61" s="13">
        <v>-85.107870030066294</v>
      </c>
      <c r="T61" s="13">
        <v>167.627555684584</v>
      </c>
      <c r="U61" s="9">
        <v>79.206745003672395</v>
      </c>
      <c r="V61" s="9">
        <v>36.506926674667199</v>
      </c>
      <c r="W61" s="9">
        <v>0.60756820190205096</v>
      </c>
      <c r="X61" s="7" t="s">
        <v>824</v>
      </c>
      <c r="Y61" s="10"/>
      <c r="Z61" s="7"/>
      <c r="AA61" s="10" t="b">
        <v>1</v>
      </c>
      <c r="AB61" s="7">
        <v>0</v>
      </c>
      <c r="AC61" s="14" t="s">
        <v>147</v>
      </c>
      <c r="AD61" s="7"/>
      <c r="AE61" s="7" t="s">
        <v>31</v>
      </c>
      <c r="AF61" s="10"/>
      <c r="AG61" s="14"/>
      <c r="AH61" s="10"/>
      <c r="AI61"/>
      <c r="AJ61" s="32"/>
      <c r="AK61"/>
      <c r="AL61"/>
      <c r="AM61"/>
      <c r="AN61"/>
      <c r="AO61"/>
      <c r="AP61"/>
      <c r="AQ61"/>
      <c r="AR61"/>
      <c r="AS61"/>
      <c r="AT61"/>
      <c r="AU61"/>
      <c r="AV61"/>
      <c r="AW61"/>
      <c r="AX61"/>
      <c r="AY61"/>
      <c r="AZ61"/>
      <c r="BA61"/>
      <c r="BB61"/>
      <c r="BC61"/>
      <c r="BD61"/>
      <c r="BE61"/>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c r="CP61"/>
      <c r="CQ61"/>
      <c r="CR61"/>
      <c r="CS61"/>
      <c r="CT61"/>
      <c r="CU61"/>
      <c r="CV61"/>
      <c r="CW61"/>
      <c r="CX61"/>
      <c r="CY61"/>
      <c r="CZ61"/>
      <c r="DA61"/>
      <c r="DB61"/>
      <c r="DC61"/>
      <c r="DD61"/>
      <c r="DE61"/>
      <c r="DF61"/>
      <c r="DG61"/>
      <c r="DH61"/>
      <c r="DI61"/>
      <c r="DJ61"/>
      <c r="DK61"/>
      <c r="DL61"/>
      <c r="DM61"/>
      <c r="DN61"/>
      <c r="DO61"/>
      <c r="DP61"/>
      <c r="DQ61"/>
      <c r="DR61"/>
      <c r="DS61"/>
      <c r="DT61"/>
      <c r="DU61"/>
      <c r="DV61"/>
      <c r="DW61"/>
      <c r="DX61"/>
      <c r="DY61"/>
      <c r="DZ61"/>
      <c r="EA61"/>
      <c r="EB61"/>
      <c r="EC61"/>
      <c r="ED61"/>
      <c r="EE61"/>
      <c r="EF61"/>
      <c r="EG61"/>
      <c r="EH61"/>
      <c r="EI61"/>
      <c r="EJ61"/>
      <c r="EK61"/>
      <c r="EL61"/>
      <c r="EM61"/>
      <c r="EN61"/>
      <c r="EO61"/>
      <c r="EP61"/>
      <c r="EQ61"/>
      <c r="ER61"/>
      <c r="ES61"/>
      <c r="ET61"/>
      <c r="EU61"/>
      <c r="EV61"/>
      <c r="EW61"/>
      <c r="EX61"/>
      <c r="EY61"/>
      <c r="EZ61"/>
      <c r="FA61"/>
      <c r="FB61"/>
      <c r="FC61"/>
      <c r="FD61"/>
      <c r="FE61"/>
      <c r="FF61"/>
      <c r="FG61"/>
      <c r="FH61"/>
      <c r="FI61"/>
      <c r="FJ61"/>
      <c r="FK61"/>
      <c r="FL61"/>
      <c r="FM61"/>
      <c r="FN61"/>
      <c r="FO61"/>
      <c r="FP61"/>
    </row>
    <row r="62" spans="1:172" s="12" customFormat="1" ht="14" customHeight="1" x14ac:dyDescent="0.2">
      <c r="A62" s="10" t="s">
        <v>148</v>
      </c>
      <c r="B62" s="28">
        <v>5.1999999999999998E-2</v>
      </c>
      <c r="C62" s="28">
        <v>5.75</v>
      </c>
      <c r="D62" s="29">
        <f t="shared" si="1"/>
        <v>2.9009999999999998</v>
      </c>
      <c r="E62" s="7">
        <v>42.99</v>
      </c>
      <c r="F62" s="7">
        <v>246.4</v>
      </c>
      <c r="G62" s="34">
        <v>22</v>
      </c>
      <c r="H62" s="10"/>
      <c r="I62" s="10"/>
      <c r="J62" s="10"/>
      <c r="K62" s="10"/>
      <c r="L62" s="13">
        <v>-86.376974253021103</v>
      </c>
      <c r="M62" s="13">
        <v>187.06745305155991</v>
      </c>
      <c r="N62" s="9">
        <v>23.839883509523801</v>
      </c>
      <c r="O62" s="9">
        <v>6.4834086683909504</v>
      </c>
      <c r="P62" s="9"/>
      <c r="Q62" s="9"/>
      <c r="R62" s="7">
        <v>101</v>
      </c>
      <c r="S62" s="13">
        <v>-86.314844198194606</v>
      </c>
      <c r="T62" s="13">
        <v>186.066536664316</v>
      </c>
      <c r="U62" s="9">
        <v>79.244893075196501</v>
      </c>
      <c r="V62" s="9">
        <v>37.1994725546216</v>
      </c>
      <c r="W62" s="9">
        <v>0.65335843150182904</v>
      </c>
      <c r="X62" s="7" t="s">
        <v>824</v>
      </c>
      <c r="Y62" s="10"/>
      <c r="Z62" s="7"/>
      <c r="AA62" s="10" t="b">
        <v>1</v>
      </c>
      <c r="AB62" s="7">
        <v>0</v>
      </c>
      <c r="AC62" s="14" t="s">
        <v>149</v>
      </c>
      <c r="AD62" s="7"/>
      <c r="AE62" s="7" t="s">
        <v>31</v>
      </c>
      <c r="AF62" s="10"/>
      <c r="AG62" s="14"/>
      <c r="AH62" s="10"/>
      <c r="AI62"/>
      <c r="AJ62" s="32"/>
      <c r="AK62"/>
      <c r="AL62"/>
      <c r="AM62"/>
      <c r="AN62"/>
      <c r="AO62"/>
      <c r="AP62"/>
      <c r="AQ62"/>
      <c r="AR62"/>
      <c r="AS62"/>
      <c r="AT62"/>
      <c r="AU62"/>
      <c r="AV62"/>
      <c r="AW62"/>
      <c r="AX62"/>
      <c r="AY62"/>
      <c r="AZ62"/>
      <c r="BA62"/>
      <c r="BB62"/>
      <c r="BC62"/>
      <c r="BD62"/>
      <c r="BE62"/>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c r="CP62"/>
      <c r="CQ62"/>
      <c r="CR62"/>
      <c r="CS62"/>
      <c r="CT62"/>
      <c r="CU62"/>
      <c r="CV62"/>
      <c r="CW62"/>
      <c r="CX62"/>
      <c r="CY62"/>
      <c r="CZ62"/>
      <c r="DA62"/>
      <c r="DB62"/>
      <c r="DC62"/>
      <c r="DD62"/>
      <c r="DE62"/>
      <c r="DF62"/>
      <c r="DG62"/>
      <c r="DH62"/>
      <c r="DI62"/>
      <c r="DJ62"/>
      <c r="DK62"/>
      <c r="DL62"/>
      <c r="DM62"/>
      <c r="DN62"/>
      <c r="DO62"/>
      <c r="DP62"/>
      <c r="DQ62"/>
      <c r="DR62"/>
      <c r="DS62"/>
      <c r="DT62"/>
      <c r="DU62"/>
      <c r="DV62"/>
      <c r="DW62"/>
      <c r="DX62"/>
      <c r="DY62"/>
      <c r="DZ62"/>
      <c r="EA62"/>
      <c r="EB62"/>
      <c r="EC62"/>
      <c r="ED62"/>
      <c r="EE62"/>
      <c r="EF62"/>
      <c r="EG62"/>
      <c r="EH62"/>
      <c r="EI62"/>
      <c r="EJ62"/>
      <c r="EK62"/>
      <c r="EL62"/>
      <c r="EM62"/>
      <c r="EN62"/>
      <c r="EO62"/>
      <c r="EP62"/>
      <c r="EQ62"/>
      <c r="ER62"/>
      <c r="ES62"/>
      <c r="ET62"/>
      <c r="EU62"/>
      <c r="EV62"/>
      <c r="EW62"/>
      <c r="EX62"/>
      <c r="EY62"/>
      <c r="EZ62"/>
      <c r="FA62"/>
      <c r="FB62"/>
      <c r="FC62"/>
      <c r="FD62"/>
      <c r="FE62"/>
      <c r="FF62"/>
      <c r="FG62"/>
      <c r="FH62"/>
      <c r="FI62"/>
      <c r="FJ62"/>
      <c r="FK62"/>
      <c r="FL62"/>
      <c r="FM62"/>
      <c r="FN62"/>
      <c r="FO62"/>
      <c r="FP62"/>
    </row>
    <row r="63" spans="1:172" s="17" customFormat="1" ht="14" customHeight="1" x14ac:dyDescent="0.2">
      <c r="A63" s="10" t="s">
        <v>150</v>
      </c>
      <c r="B63" s="28">
        <v>0.5</v>
      </c>
      <c r="C63" s="28">
        <v>5.5</v>
      </c>
      <c r="D63" s="29">
        <f t="shared" si="1"/>
        <v>3</v>
      </c>
      <c r="E63" s="7">
        <v>0.28999999999999998</v>
      </c>
      <c r="F63" s="7">
        <v>6.62</v>
      </c>
      <c r="G63" s="34">
        <v>38</v>
      </c>
      <c r="H63" s="10"/>
      <c r="I63" s="10"/>
      <c r="J63" s="10"/>
      <c r="K63" s="10"/>
      <c r="L63" s="13">
        <v>-86.296110090627096</v>
      </c>
      <c r="M63" s="13">
        <v>40.230339520148988</v>
      </c>
      <c r="N63" s="9">
        <v>52.017762667390699</v>
      </c>
      <c r="O63" s="9">
        <v>3.2503710221726601</v>
      </c>
      <c r="P63" s="9"/>
      <c r="Q63" s="9"/>
      <c r="R63" s="7">
        <v>701</v>
      </c>
      <c r="S63" s="13">
        <v>-86.296110090627096</v>
      </c>
      <c r="T63" s="13">
        <v>40.230339520148902</v>
      </c>
      <c r="U63" s="9">
        <v>0</v>
      </c>
      <c r="V63" s="9">
        <v>0</v>
      </c>
      <c r="W63" s="9">
        <v>0</v>
      </c>
      <c r="X63" s="7" t="s">
        <v>824</v>
      </c>
      <c r="Y63" s="10"/>
      <c r="Z63" s="7"/>
      <c r="AA63" s="10" t="b">
        <v>1</v>
      </c>
      <c r="AB63" s="7">
        <v>0</v>
      </c>
      <c r="AC63" s="10" t="s">
        <v>151</v>
      </c>
      <c r="AD63" s="7"/>
      <c r="AE63" s="7" t="s">
        <v>31</v>
      </c>
      <c r="AF63" s="10"/>
      <c r="AG63" s="14"/>
      <c r="AH63" s="10"/>
      <c r="AI63"/>
      <c r="AJ63" s="32"/>
      <c r="AK63"/>
      <c r="AL63"/>
      <c r="AM63"/>
      <c r="AN63"/>
      <c r="AO63"/>
      <c r="AP63"/>
      <c r="AQ63"/>
      <c r="AR63"/>
      <c r="AS63"/>
      <c r="AT63"/>
      <c r="AU63"/>
      <c r="AV63"/>
      <c r="AW63"/>
      <c r="AX63"/>
      <c r="AY63"/>
      <c r="AZ63"/>
      <c r="BA63"/>
      <c r="BB63"/>
      <c r="BC63"/>
      <c r="BD63"/>
      <c r="BE63"/>
      <c r="BF63"/>
      <c r="BG63"/>
      <c r="BH63"/>
      <c r="BI63"/>
      <c r="BJ63"/>
      <c r="BK63"/>
      <c r="BL63"/>
      <c r="BM63"/>
      <c r="BN63"/>
      <c r="BO63"/>
      <c r="BP63"/>
      <c r="BQ63"/>
      <c r="BR63"/>
      <c r="BS63"/>
      <c r="BT63"/>
      <c r="BU63"/>
      <c r="BV63"/>
      <c r="BW63"/>
      <c r="BX63"/>
      <c r="BY63"/>
      <c r="BZ63"/>
      <c r="CA63"/>
      <c r="CB63"/>
      <c r="CC63"/>
      <c r="CD63"/>
      <c r="CE63"/>
      <c r="CF63"/>
      <c r="CG63"/>
      <c r="CH63"/>
      <c r="CI63"/>
      <c r="CJ63"/>
      <c r="CK63"/>
      <c r="CL63"/>
      <c r="CM63"/>
      <c r="CN63"/>
      <c r="CO63"/>
      <c r="CP63"/>
      <c r="CQ63"/>
      <c r="CR63"/>
      <c r="CS63"/>
      <c r="CT63"/>
      <c r="CU63"/>
      <c r="CV63"/>
      <c r="CW63"/>
      <c r="CX63"/>
      <c r="CY63"/>
      <c r="CZ63"/>
      <c r="DA63"/>
      <c r="DB63"/>
      <c r="DC63"/>
      <c r="DD63"/>
      <c r="DE63"/>
      <c r="DF63"/>
      <c r="DG63"/>
      <c r="DH63"/>
      <c r="DI63"/>
      <c r="DJ63"/>
      <c r="DK63"/>
      <c r="DL63"/>
      <c r="DM63"/>
      <c r="DN63"/>
      <c r="DO63"/>
      <c r="DP63"/>
      <c r="DQ63"/>
      <c r="DR63"/>
      <c r="DS63"/>
      <c r="DT63"/>
      <c r="DU63"/>
      <c r="DV63"/>
      <c r="DW63"/>
      <c r="DX63"/>
      <c r="DY63"/>
      <c r="DZ63"/>
      <c r="EA63"/>
      <c r="EB63"/>
      <c r="EC63"/>
      <c r="ED63"/>
      <c r="EE63"/>
      <c r="EF63"/>
      <c r="EG63"/>
      <c r="EH63"/>
      <c r="EI63"/>
      <c r="EJ63"/>
      <c r="EK63"/>
      <c r="EL63"/>
      <c r="EM63"/>
      <c r="EN63"/>
      <c r="EO63"/>
      <c r="EP63"/>
      <c r="EQ63"/>
      <c r="ER63"/>
      <c r="ES63"/>
      <c r="ET63"/>
      <c r="EU63"/>
      <c r="EV63"/>
      <c r="EW63"/>
      <c r="EX63"/>
      <c r="EY63"/>
      <c r="EZ63"/>
      <c r="FA63"/>
      <c r="FB63"/>
      <c r="FC63"/>
      <c r="FD63"/>
      <c r="FE63"/>
      <c r="FF63"/>
      <c r="FG63"/>
      <c r="FH63"/>
      <c r="FI63"/>
      <c r="FJ63"/>
      <c r="FK63"/>
      <c r="FL63"/>
      <c r="FM63"/>
      <c r="FN63"/>
      <c r="FO63"/>
      <c r="FP63"/>
    </row>
    <row r="64" spans="1:172" s="12" customFormat="1" ht="14" customHeight="1" x14ac:dyDescent="0.2">
      <c r="A64" s="10" t="s">
        <v>152</v>
      </c>
      <c r="B64" s="28">
        <v>3.1</v>
      </c>
      <c r="C64" s="28">
        <v>3.19</v>
      </c>
      <c r="D64" s="29">
        <f t="shared" si="1"/>
        <v>3.145</v>
      </c>
      <c r="E64" s="7">
        <v>21.56</v>
      </c>
      <c r="F64" s="7">
        <v>201.75</v>
      </c>
      <c r="G64" s="34">
        <v>98</v>
      </c>
      <c r="H64" s="10"/>
      <c r="I64" s="10"/>
      <c r="J64" s="10"/>
      <c r="K64" s="10"/>
      <c r="L64" s="13">
        <v>-81.422999450080795</v>
      </c>
      <c r="M64" s="13">
        <v>181.65522585798868</v>
      </c>
      <c r="N64" s="9">
        <v>52.609470567695503</v>
      </c>
      <c r="O64" s="9">
        <v>1.9872478181165101</v>
      </c>
      <c r="P64" s="9"/>
      <c r="Q64" s="9"/>
      <c r="R64" s="7">
        <v>901</v>
      </c>
      <c r="S64" s="13">
        <v>-82.762992018877995</v>
      </c>
      <c r="T64" s="13">
        <v>180.17557130641401</v>
      </c>
      <c r="U64" s="9">
        <v>58.709951965418902</v>
      </c>
      <c r="V64" s="9">
        <v>-67.309974888616495</v>
      </c>
      <c r="W64" s="9">
        <v>2.7768677443537202</v>
      </c>
      <c r="X64" s="7" t="s">
        <v>824</v>
      </c>
      <c r="Y64" s="10"/>
      <c r="Z64" s="7"/>
      <c r="AA64" s="10" t="b">
        <v>1</v>
      </c>
      <c r="AB64" s="7">
        <v>0</v>
      </c>
      <c r="AC64" s="14" t="s">
        <v>153</v>
      </c>
      <c r="AD64" s="7"/>
      <c r="AE64" s="7" t="s">
        <v>31</v>
      </c>
      <c r="AF64" s="10"/>
      <c r="AG64" s="14"/>
      <c r="AH64" s="10"/>
      <c r="AI64"/>
      <c r="AJ64" s="32"/>
      <c r="AK64"/>
      <c r="AL64"/>
      <c r="AM64"/>
      <c r="AN64"/>
      <c r="AO64"/>
      <c r="AP64"/>
      <c r="AQ64"/>
      <c r="AR64"/>
      <c r="AS64"/>
      <c r="AT64"/>
      <c r="AU64"/>
      <c r="AV64"/>
      <c r="AW64"/>
      <c r="AX64"/>
      <c r="AY64"/>
      <c r="AZ64"/>
      <c r="BA64"/>
      <c r="BB64"/>
      <c r="BC64"/>
      <c r="BD64"/>
      <c r="BE64"/>
      <c r="BF64"/>
      <c r="BG64"/>
      <c r="BH64"/>
      <c r="BI64"/>
      <c r="BJ64"/>
      <c r="BK64"/>
      <c r="BL64"/>
      <c r="BM64"/>
      <c r="BN64"/>
      <c r="BO64"/>
      <c r="BP64"/>
      <c r="BQ64"/>
      <c r="BR64"/>
      <c r="BS64"/>
      <c r="BT64"/>
      <c r="BU64"/>
      <c r="BV64"/>
      <c r="BW64"/>
      <c r="BX64"/>
      <c r="BY64"/>
      <c r="BZ64"/>
      <c r="CA64"/>
      <c r="CB64"/>
      <c r="CC64"/>
      <c r="CD64"/>
      <c r="CE64"/>
      <c r="CF64"/>
      <c r="CG64"/>
      <c r="CH64"/>
      <c r="CI64"/>
      <c r="CJ64"/>
      <c r="CK64"/>
      <c r="CL64"/>
      <c r="CM64"/>
      <c r="CN64"/>
      <c r="CO64"/>
      <c r="CP64"/>
      <c r="CQ64"/>
      <c r="CR64"/>
      <c r="CS64"/>
      <c r="CT64"/>
      <c r="CU64"/>
      <c r="CV64"/>
      <c r="CW64"/>
      <c r="CX64"/>
      <c r="CY64"/>
      <c r="CZ64"/>
      <c r="DA64"/>
      <c r="DB64"/>
      <c r="DC64"/>
      <c r="DD64"/>
      <c r="DE64"/>
      <c r="DF64"/>
      <c r="DG64"/>
      <c r="DH64"/>
      <c r="DI64"/>
      <c r="DJ64"/>
      <c r="DK64"/>
      <c r="DL64"/>
      <c r="DM64"/>
      <c r="DN64"/>
      <c r="DO64"/>
      <c r="DP64"/>
      <c r="DQ64"/>
      <c r="DR64"/>
      <c r="DS64"/>
      <c r="DT64"/>
      <c r="DU64"/>
      <c r="DV64"/>
      <c r="DW64"/>
      <c r="DX64"/>
      <c r="DY64"/>
      <c r="DZ64"/>
      <c r="EA64"/>
      <c r="EB64"/>
      <c r="EC64"/>
      <c r="ED64"/>
      <c r="EE64"/>
      <c r="EF64"/>
      <c r="EG64"/>
      <c r="EH64"/>
      <c r="EI64"/>
      <c r="EJ64"/>
      <c r="EK64"/>
      <c r="EL64"/>
      <c r="EM64"/>
      <c r="EN64"/>
      <c r="EO64"/>
      <c r="EP64"/>
      <c r="EQ64"/>
      <c r="ER64"/>
      <c r="ES64"/>
      <c r="ET64"/>
      <c r="EU64"/>
      <c r="EV64"/>
      <c r="EW64"/>
      <c r="EX64"/>
      <c r="EY64"/>
      <c r="EZ64"/>
      <c r="FA64"/>
      <c r="FB64"/>
      <c r="FC64"/>
      <c r="FD64"/>
      <c r="FE64"/>
      <c r="FF64"/>
      <c r="FG64"/>
      <c r="FH64"/>
      <c r="FI64"/>
      <c r="FJ64"/>
      <c r="FK64"/>
      <c r="FL64"/>
      <c r="FM64"/>
      <c r="FN64"/>
      <c r="FO64"/>
      <c r="FP64"/>
    </row>
    <row r="65" spans="1:172" s="12" customFormat="1" ht="14" customHeight="1" x14ac:dyDescent="0.2">
      <c r="A65" s="10" t="s">
        <v>154</v>
      </c>
      <c r="B65" s="28">
        <v>0</v>
      </c>
      <c r="C65" s="28">
        <v>6.7</v>
      </c>
      <c r="D65" s="29">
        <f t="shared" si="1"/>
        <v>3.35</v>
      </c>
      <c r="E65" s="7">
        <v>27.55</v>
      </c>
      <c r="F65" s="7">
        <v>112.23</v>
      </c>
      <c r="G65" s="34">
        <v>46</v>
      </c>
      <c r="H65" s="10"/>
      <c r="I65" s="10"/>
      <c r="J65" s="10"/>
      <c r="K65" s="10"/>
      <c r="L65" s="13">
        <v>-87.836555172978294</v>
      </c>
      <c r="M65" s="13">
        <v>108.69907702754301</v>
      </c>
      <c r="N65" s="9">
        <v>39.4805047877039</v>
      </c>
      <c r="O65" s="9">
        <v>3.3892105807622799</v>
      </c>
      <c r="P65" s="9"/>
      <c r="Q65" s="9"/>
      <c r="R65" s="7">
        <v>301</v>
      </c>
      <c r="S65" s="13">
        <v>-87.536845482435695</v>
      </c>
      <c r="T65" s="13">
        <v>103.454845769443</v>
      </c>
      <c r="U65" s="9">
        <v>17.708499229191101</v>
      </c>
      <c r="V65" s="9">
        <v>-19.8003750590184</v>
      </c>
      <c r="W65" s="9">
        <v>0.38786000870099002</v>
      </c>
      <c r="X65" s="7" t="s">
        <v>824</v>
      </c>
      <c r="Y65" s="10"/>
      <c r="Z65" s="7"/>
      <c r="AA65" s="10" t="b">
        <v>1</v>
      </c>
      <c r="AB65" s="7">
        <v>0</v>
      </c>
      <c r="AC65" s="10" t="s">
        <v>155</v>
      </c>
      <c r="AD65" s="7"/>
      <c r="AE65" s="7" t="s">
        <v>31</v>
      </c>
      <c r="AF65" s="10"/>
      <c r="AG65" s="14"/>
      <c r="AH65" s="10"/>
      <c r="AI65"/>
      <c r="AJ65" s="32"/>
      <c r="AK65"/>
      <c r="AL65"/>
      <c r="AM65"/>
      <c r="AN65"/>
      <c r="AO65"/>
      <c r="AP65"/>
      <c r="AQ65"/>
      <c r="AR65"/>
      <c r="AS65"/>
      <c r="AT65"/>
      <c r="AU65"/>
      <c r="AV65"/>
      <c r="AW65"/>
      <c r="AX65"/>
      <c r="AY65"/>
      <c r="AZ65"/>
      <c r="BA65"/>
      <c r="BB65"/>
      <c r="BC65"/>
      <c r="BD65"/>
      <c r="BE65"/>
      <c r="BF65"/>
      <c r="BG65"/>
      <c r="BH65"/>
      <c r="BI65"/>
      <c r="BJ65"/>
      <c r="BK65"/>
      <c r="BL65"/>
      <c r="BM65"/>
      <c r="BN65"/>
      <c r="BO65"/>
      <c r="BP65"/>
      <c r="BQ65"/>
      <c r="BR65"/>
      <c r="BS65"/>
      <c r="BT65"/>
      <c r="BU65"/>
      <c r="BV65"/>
      <c r="BW65"/>
      <c r="BX65"/>
      <c r="BY65"/>
      <c r="BZ65"/>
      <c r="CA65"/>
      <c r="CB65"/>
      <c r="CC65"/>
      <c r="CD65"/>
      <c r="CE65"/>
      <c r="CF65"/>
      <c r="CG65"/>
      <c r="CH65"/>
      <c r="CI65"/>
      <c r="CJ65"/>
      <c r="CK65"/>
      <c r="CL65"/>
      <c r="CM65"/>
      <c r="CN65"/>
      <c r="CO65"/>
      <c r="CP65"/>
      <c r="CQ65"/>
      <c r="CR65"/>
      <c r="CS65"/>
      <c r="CT65"/>
      <c r="CU65"/>
      <c r="CV65"/>
      <c r="CW65"/>
      <c r="CX65"/>
      <c r="CY65"/>
      <c r="CZ65"/>
      <c r="DA65"/>
      <c r="DB65"/>
      <c r="DC65"/>
      <c r="DD65"/>
      <c r="DE65"/>
      <c r="DF65"/>
      <c r="DG65"/>
      <c r="DH65"/>
      <c r="DI65"/>
      <c r="DJ65"/>
      <c r="DK65"/>
      <c r="DL65"/>
      <c r="DM65"/>
      <c r="DN65"/>
      <c r="DO65"/>
      <c r="DP65"/>
      <c r="DQ65"/>
      <c r="DR65"/>
      <c r="DS65"/>
      <c r="DT65"/>
      <c r="DU65"/>
      <c r="DV65"/>
      <c r="DW65"/>
      <c r="DX65"/>
      <c r="DY65"/>
      <c r="DZ65"/>
      <c r="EA65"/>
      <c r="EB65"/>
      <c r="EC65"/>
      <c r="ED65"/>
      <c r="EE65"/>
      <c r="EF65"/>
      <c r="EG65"/>
      <c r="EH65"/>
      <c r="EI65"/>
      <c r="EJ65"/>
      <c r="EK65"/>
      <c r="EL65"/>
      <c r="EM65"/>
      <c r="EN65"/>
      <c r="EO65"/>
      <c r="EP65"/>
      <c r="EQ65"/>
      <c r="ER65"/>
      <c r="ES65"/>
      <c r="ET65"/>
      <c r="EU65"/>
      <c r="EV65"/>
      <c r="EW65"/>
      <c r="EX65"/>
      <c r="EY65"/>
      <c r="EZ65"/>
      <c r="FA65"/>
      <c r="FB65"/>
      <c r="FC65"/>
      <c r="FD65"/>
      <c r="FE65"/>
      <c r="FF65"/>
      <c r="FG65"/>
      <c r="FH65"/>
      <c r="FI65"/>
      <c r="FJ65"/>
      <c r="FK65"/>
      <c r="FL65"/>
      <c r="FM65"/>
      <c r="FN65"/>
      <c r="FO65"/>
      <c r="FP65"/>
    </row>
    <row r="66" spans="1:172" s="12" customFormat="1" ht="14" customHeight="1" x14ac:dyDescent="0.2">
      <c r="A66" s="10" t="s">
        <v>156</v>
      </c>
      <c r="B66" s="28">
        <v>0.16500000000000001</v>
      </c>
      <c r="C66" s="28">
        <v>8.67</v>
      </c>
      <c r="D66" s="29">
        <f t="shared" si="1"/>
        <v>4.4174999999999995</v>
      </c>
      <c r="E66" s="7">
        <v>-51.21</v>
      </c>
      <c r="F66" s="7">
        <v>289.37</v>
      </c>
      <c r="G66" s="34">
        <v>37</v>
      </c>
      <c r="H66" s="10"/>
      <c r="I66" s="10"/>
      <c r="J66" s="10"/>
      <c r="K66" s="10"/>
      <c r="L66" s="13">
        <v>-86.617198218513096</v>
      </c>
      <c r="M66" s="13">
        <v>344.60640195412702</v>
      </c>
      <c r="N66" s="9">
        <v>12.971518263337501</v>
      </c>
      <c r="O66" s="9">
        <v>6.8010590416568002</v>
      </c>
      <c r="P66" s="9"/>
      <c r="Q66" s="9"/>
      <c r="R66" s="7">
        <v>291</v>
      </c>
      <c r="S66" s="13">
        <v>-86.310228821150901</v>
      </c>
      <c r="T66" s="13">
        <v>354.63734588076699</v>
      </c>
      <c r="U66" s="9">
        <v>61.031019295105402</v>
      </c>
      <c r="V66" s="9">
        <v>-39.508835890685098</v>
      </c>
      <c r="W66" s="9">
        <v>1.2980411540883201</v>
      </c>
      <c r="X66" s="7" t="s">
        <v>824</v>
      </c>
      <c r="Y66" s="10"/>
      <c r="Z66" s="7"/>
      <c r="AA66" s="10" t="b">
        <v>1</v>
      </c>
      <c r="AB66" s="7">
        <v>0</v>
      </c>
      <c r="AC66" s="10" t="s">
        <v>157</v>
      </c>
      <c r="AD66" s="7"/>
      <c r="AE66" s="7" t="s">
        <v>31</v>
      </c>
      <c r="AF66" s="10"/>
      <c r="AG66" s="14"/>
      <c r="AH66" s="10"/>
      <c r="AI66"/>
      <c r="AJ66" s="32"/>
      <c r="AK66"/>
      <c r="AL66"/>
      <c r="AM66"/>
      <c r="AN66"/>
      <c r="AO66"/>
      <c r="AP66"/>
      <c r="AQ66"/>
      <c r="AR66"/>
      <c r="AS66"/>
      <c r="AT66"/>
      <c r="AU66"/>
      <c r="AV66"/>
      <c r="AW66"/>
      <c r="AX66"/>
      <c r="AY66"/>
      <c r="AZ66"/>
      <c r="BA66"/>
      <c r="BB66"/>
      <c r="BC66"/>
      <c r="BD66"/>
      <c r="BE66"/>
      <c r="BF66"/>
      <c r="BG66"/>
      <c r="BH66"/>
      <c r="BI66"/>
      <c r="BJ66"/>
      <c r="BK66"/>
      <c r="BL66"/>
      <c r="BM66"/>
      <c r="BN66"/>
      <c r="BO66"/>
      <c r="BP66"/>
      <c r="BQ66"/>
      <c r="BR66"/>
      <c r="BS66"/>
      <c r="BT66"/>
      <c r="BU66"/>
      <c r="BV66"/>
      <c r="BW66"/>
      <c r="BX66"/>
      <c r="BY66"/>
      <c r="BZ66"/>
      <c r="CA66"/>
      <c r="CB66"/>
      <c r="CC66"/>
      <c r="CD66"/>
      <c r="CE66"/>
      <c r="CF66"/>
      <c r="CG66"/>
      <c r="CH66"/>
      <c r="CI66"/>
      <c r="CJ66"/>
      <c r="CK66"/>
      <c r="CL66"/>
      <c r="CM66"/>
      <c r="CN66"/>
      <c r="CO66"/>
      <c r="CP66"/>
      <c r="CQ66"/>
      <c r="CR66"/>
      <c r="CS66"/>
      <c r="CT66"/>
      <c r="CU66"/>
      <c r="CV66"/>
      <c r="CW66"/>
      <c r="CX66"/>
      <c r="CY66"/>
      <c r="CZ66"/>
      <c r="DA66"/>
      <c r="DB66"/>
      <c r="DC66"/>
      <c r="DD66"/>
      <c r="DE66"/>
      <c r="DF66"/>
      <c r="DG66"/>
      <c r="DH66"/>
      <c r="DI66"/>
      <c r="DJ66"/>
      <c r="DK66"/>
      <c r="DL66"/>
      <c r="DM66"/>
      <c r="DN66"/>
      <c r="DO66"/>
      <c r="DP66"/>
      <c r="DQ66"/>
      <c r="DR66"/>
      <c r="DS66"/>
      <c r="DT66"/>
      <c r="DU66"/>
      <c r="DV66"/>
      <c r="DW66"/>
      <c r="DX66"/>
      <c r="DY66"/>
      <c r="DZ66"/>
      <c r="EA66"/>
      <c r="EB66"/>
      <c r="EC66"/>
      <c r="ED66"/>
      <c r="EE66"/>
      <c r="EF66"/>
      <c r="EG66"/>
      <c r="EH66"/>
      <c r="EI66"/>
      <c r="EJ66"/>
      <c r="EK66"/>
      <c r="EL66"/>
      <c r="EM66"/>
      <c r="EN66"/>
      <c r="EO66"/>
      <c r="EP66"/>
      <c r="EQ66"/>
      <c r="ER66"/>
      <c r="ES66"/>
      <c r="ET66"/>
      <c r="EU66"/>
      <c r="EV66"/>
      <c r="EW66"/>
      <c r="EX66"/>
      <c r="EY66"/>
      <c r="EZ66"/>
      <c r="FA66"/>
      <c r="FB66"/>
      <c r="FC66"/>
      <c r="FD66"/>
      <c r="FE66"/>
      <c r="FF66"/>
      <c r="FG66"/>
      <c r="FH66"/>
      <c r="FI66"/>
      <c r="FJ66"/>
      <c r="FK66"/>
      <c r="FL66"/>
      <c r="FM66"/>
      <c r="FN66"/>
      <c r="FO66"/>
      <c r="FP66"/>
    </row>
    <row r="67" spans="1:172" s="17" customFormat="1" ht="14" customHeight="1" x14ac:dyDescent="0.2">
      <c r="A67" s="10" t="s">
        <v>158</v>
      </c>
      <c r="B67" s="28">
        <v>1.53</v>
      </c>
      <c r="C67" s="28">
        <v>7.33</v>
      </c>
      <c r="D67" s="29">
        <f t="shared" si="1"/>
        <v>4.43</v>
      </c>
      <c r="E67" s="7">
        <v>20.16</v>
      </c>
      <c r="F67" s="7">
        <v>262.81</v>
      </c>
      <c r="G67" s="34">
        <v>14</v>
      </c>
      <c r="H67" s="10"/>
      <c r="I67" s="10"/>
      <c r="J67" s="10"/>
      <c r="K67" s="10"/>
      <c r="L67" s="13">
        <v>-86.386105176851402</v>
      </c>
      <c r="M67" s="13">
        <v>174.09001290139901</v>
      </c>
      <c r="N67" s="9">
        <v>11.694895647358299</v>
      </c>
      <c r="O67" s="9">
        <v>12.1367864426879</v>
      </c>
      <c r="P67" s="9"/>
      <c r="Q67" s="9"/>
      <c r="R67" s="7">
        <v>101</v>
      </c>
      <c r="S67" s="13">
        <v>-86.250497896816299</v>
      </c>
      <c r="T67" s="13">
        <v>173.16139641551001</v>
      </c>
      <c r="U67" s="9">
        <v>79.496804701625607</v>
      </c>
      <c r="V67" s="9">
        <v>41.326493322198601</v>
      </c>
      <c r="W67" s="9">
        <v>1.00564135516423</v>
      </c>
      <c r="X67" s="7" t="s">
        <v>824</v>
      </c>
      <c r="Y67" s="10"/>
      <c r="Z67" s="7"/>
      <c r="AA67" s="10" t="b">
        <v>1</v>
      </c>
      <c r="AB67" s="7">
        <v>0</v>
      </c>
      <c r="AC67" s="14" t="s">
        <v>159</v>
      </c>
      <c r="AD67" s="7"/>
      <c r="AE67" s="7" t="s">
        <v>31</v>
      </c>
      <c r="AF67" s="10"/>
      <c r="AG67" s="14"/>
      <c r="AH67" s="10"/>
      <c r="AI67"/>
      <c r="AJ67" s="32"/>
      <c r="AK67"/>
      <c r="AL67"/>
      <c r="AM67"/>
      <c r="AN67"/>
      <c r="AO67"/>
      <c r="AP67"/>
      <c r="AQ67"/>
      <c r="AR67"/>
      <c r="AS67"/>
      <c r="AT67"/>
      <c r="AU67"/>
      <c r="AV67"/>
      <c r="AW67"/>
      <c r="AX67"/>
      <c r="AY67"/>
      <c r="AZ67"/>
      <c r="BA67"/>
      <c r="BB67"/>
      <c r="BC67"/>
      <c r="BD67"/>
      <c r="BE67"/>
      <c r="BF67"/>
      <c r="BG67"/>
      <c r="BH67"/>
      <c r="BI67"/>
      <c r="BJ67"/>
      <c r="BK67"/>
      <c r="BL67"/>
      <c r="BM67"/>
      <c r="BN67"/>
      <c r="BO67"/>
      <c r="BP67"/>
      <c r="BQ67"/>
      <c r="BR67"/>
      <c r="BS67"/>
      <c r="BT67"/>
      <c r="BU67"/>
      <c r="BV67"/>
      <c r="BW67"/>
      <c r="BX67"/>
      <c r="BY67"/>
      <c r="BZ67"/>
      <c r="CA67"/>
      <c r="CB67"/>
      <c r="CC67"/>
      <c r="CD67"/>
      <c r="CE67"/>
      <c r="CF67"/>
      <c r="CG67"/>
      <c r="CH67"/>
      <c r="CI67"/>
      <c r="CJ67"/>
      <c r="CK67"/>
      <c r="CL67"/>
      <c r="CM67"/>
      <c r="CN67"/>
      <c r="CO67"/>
      <c r="CP67"/>
      <c r="CQ67"/>
      <c r="CR67"/>
      <c r="CS67"/>
      <c r="CT67"/>
      <c r="CU67"/>
      <c r="CV67"/>
      <c r="CW67"/>
      <c r="CX67"/>
      <c r="CY67"/>
      <c r="CZ67"/>
      <c r="DA67"/>
      <c r="DB67"/>
      <c r="DC67"/>
      <c r="DD67"/>
      <c r="DE67"/>
      <c r="DF67"/>
      <c r="DG67"/>
      <c r="DH67"/>
      <c r="DI67"/>
      <c r="DJ67"/>
      <c r="DK67"/>
      <c r="DL67"/>
      <c r="DM67"/>
      <c r="DN67"/>
      <c r="DO67"/>
      <c r="DP67"/>
      <c r="DQ67"/>
      <c r="DR67"/>
      <c r="DS67"/>
      <c r="DT67"/>
      <c r="DU67"/>
      <c r="DV67"/>
      <c r="DW67"/>
      <c r="DX67"/>
      <c r="DY67"/>
      <c r="DZ67"/>
      <c r="EA67"/>
      <c r="EB67"/>
      <c r="EC67"/>
      <c r="ED67"/>
      <c r="EE67"/>
      <c r="EF67"/>
      <c r="EG67"/>
      <c r="EH67"/>
      <c r="EI67"/>
      <c r="EJ67"/>
      <c r="EK67"/>
      <c r="EL67"/>
      <c r="EM67"/>
      <c r="EN67"/>
      <c r="EO67"/>
      <c r="EP67"/>
      <c r="EQ67"/>
      <c r="ER67"/>
      <c r="ES67"/>
      <c r="ET67"/>
      <c r="EU67"/>
      <c r="EV67"/>
      <c r="EW67"/>
      <c r="EX67"/>
      <c r="EY67"/>
      <c r="EZ67"/>
      <c r="FA67"/>
      <c r="FB67"/>
      <c r="FC67"/>
      <c r="FD67"/>
      <c r="FE67"/>
      <c r="FF67"/>
      <c r="FG67"/>
      <c r="FH67"/>
      <c r="FI67"/>
      <c r="FJ67"/>
      <c r="FK67"/>
      <c r="FL67"/>
      <c r="FM67"/>
      <c r="FN67"/>
      <c r="FO67"/>
      <c r="FP67"/>
    </row>
    <row r="68" spans="1:172" s="12" customFormat="1" ht="14" customHeight="1" x14ac:dyDescent="0.2">
      <c r="A68" s="10" t="s">
        <v>160</v>
      </c>
      <c r="B68" s="28">
        <v>0.5</v>
      </c>
      <c r="C68" s="28">
        <v>9.15</v>
      </c>
      <c r="D68" s="29">
        <f t="shared" ref="D68:D99" si="2">AVERAGE(B68,C68)</f>
        <v>4.8250000000000002</v>
      </c>
      <c r="E68" s="7">
        <v>79.37</v>
      </c>
      <c r="F68" s="7">
        <v>14.02</v>
      </c>
      <c r="G68" s="34">
        <v>14</v>
      </c>
      <c r="H68" s="10"/>
      <c r="I68" s="10"/>
      <c r="J68" s="10"/>
      <c r="K68" s="10"/>
      <c r="L68" s="13">
        <v>-76.407518145473603</v>
      </c>
      <c r="M68" s="13">
        <v>24.380520921277991</v>
      </c>
      <c r="N68" s="9">
        <v>10.903313797111901</v>
      </c>
      <c r="O68" s="9">
        <v>12.6110527250133</v>
      </c>
      <c r="P68" s="9"/>
      <c r="Q68" s="9"/>
      <c r="R68" s="7">
        <v>301</v>
      </c>
      <c r="S68" s="13">
        <v>-76.050140680208401</v>
      </c>
      <c r="T68" s="13">
        <v>26.030646601286001</v>
      </c>
      <c r="U68" s="9">
        <v>18.413381960450799</v>
      </c>
      <c r="V68" s="9">
        <v>-19.355603315118099</v>
      </c>
      <c r="W68" s="9">
        <v>0.53676063183475298</v>
      </c>
      <c r="X68" s="7" t="s">
        <v>824</v>
      </c>
      <c r="Y68" s="10"/>
      <c r="Z68" s="7"/>
      <c r="AA68" s="10" t="b">
        <v>1</v>
      </c>
      <c r="AB68" s="7">
        <v>0</v>
      </c>
      <c r="AC68" s="14" t="s">
        <v>67</v>
      </c>
      <c r="AD68" s="7"/>
      <c r="AE68" s="7" t="s">
        <v>31</v>
      </c>
      <c r="AF68" s="10"/>
      <c r="AG68" s="14"/>
      <c r="AH68" s="10"/>
      <c r="AI68"/>
      <c r="AJ68" s="32"/>
      <c r="AK68"/>
      <c r="AL68"/>
      <c r="AM68"/>
      <c r="AN68"/>
      <c r="AO68"/>
      <c r="AP68"/>
      <c r="AQ68"/>
      <c r="AR68"/>
      <c r="AS68"/>
      <c r="AT68"/>
      <c r="AU68"/>
      <c r="AV68"/>
      <c r="AW68"/>
      <c r="AX68"/>
      <c r="AY68"/>
      <c r="AZ68"/>
      <c r="BA68"/>
      <c r="BB68"/>
      <c r="BC68"/>
      <c r="BD68"/>
      <c r="BE68"/>
      <c r="BF68"/>
      <c r="BG68"/>
      <c r="BH68"/>
      <c r="BI68"/>
      <c r="BJ68"/>
      <c r="BK68"/>
      <c r="BL68"/>
      <c r="BM68"/>
      <c r="BN68"/>
      <c r="BO68"/>
      <c r="BP68"/>
      <c r="BQ68"/>
      <c r="BR68"/>
      <c r="BS68"/>
      <c r="BT68"/>
      <c r="BU68"/>
      <c r="BV68"/>
      <c r="BW68"/>
      <c r="BX68"/>
      <c r="BY68"/>
      <c r="BZ68"/>
      <c r="CA68"/>
      <c r="CB68"/>
      <c r="CC68"/>
      <c r="CD68"/>
      <c r="CE68"/>
      <c r="CF68"/>
      <c r="CG68"/>
      <c r="CH68"/>
      <c r="CI68"/>
      <c r="CJ68"/>
      <c r="CK68"/>
      <c r="CL68"/>
      <c r="CM68"/>
      <c r="CN68"/>
      <c r="CO68"/>
      <c r="CP68"/>
      <c r="CQ68"/>
      <c r="CR68"/>
      <c r="CS68"/>
      <c r="CT68"/>
      <c r="CU68"/>
      <c r="CV68"/>
      <c r="CW68"/>
      <c r="CX68"/>
      <c r="CY68"/>
      <c r="CZ68"/>
      <c r="DA68"/>
      <c r="DB68"/>
      <c r="DC68"/>
      <c r="DD68"/>
      <c r="DE68"/>
      <c r="DF68"/>
      <c r="DG68"/>
      <c r="DH68"/>
      <c r="DI68"/>
      <c r="DJ68"/>
      <c r="DK68"/>
      <c r="DL68"/>
      <c r="DM68"/>
      <c r="DN68"/>
      <c r="DO68"/>
      <c r="DP68"/>
      <c r="DQ68"/>
      <c r="DR68"/>
      <c r="DS68"/>
      <c r="DT68"/>
      <c r="DU68"/>
      <c r="DV68"/>
      <c r="DW68"/>
      <c r="DX68"/>
      <c r="DY68"/>
      <c r="DZ68"/>
      <c r="EA68"/>
      <c r="EB68"/>
      <c r="EC68"/>
      <c r="ED68"/>
      <c r="EE68"/>
      <c r="EF68"/>
      <c r="EG68"/>
      <c r="EH68"/>
      <c r="EI68"/>
      <c r="EJ68"/>
      <c r="EK68"/>
      <c r="EL68"/>
      <c r="EM68"/>
      <c r="EN68"/>
      <c r="EO68"/>
      <c r="EP68"/>
      <c r="EQ68"/>
      <c r="ER68"/>
      <c r="ES68"/>
      <c r="ET68"/>
      <c r="EU68"/>
      <c r="EV68"/>
      <c r="EW68"/>
      <c r="EX68"/>
      <c r="EY68"/>
      <c r="EZ68"/>
      <c r="FA68"/>
      <c r="FB68"/>
      <c r="FC68"/>
      <c r="FD68"/>
      <c r="FE68"/>
      <c r="FF68"/>
      <c r="FG68"/>
      <c r="FH68"/>
      <c r="FI68"/>
      <c r="FJ68"/>
      <c r="FK68"/>
      <c r="FL68"/>
      <c r="FM68"/>
      <c r="FN68"/>
      <c r="FO68"/>
      <c r="FP68"/>
    </row>
    <row r="69" spans="1:172" s="12" customFormat="1" ht="14" customHeight="1" x14ac:dyDescent="0.2">
      <c r="A69" s="10" t="s">
        <v>161</v>
      </c>
      <c r="B69" s="28">
        <v>0.5</v>
      </c>
      <c r="C69" s="28">
        <v>10</v>
      </c>
      <c r="D69" s="29">
        <f t="shared" si="2"/>
        <v>5.25</v>
      </c>
      <c r="E69" s="7">
        <v>20.37</v>
      </c>
      <c r="F69" s="7">
        <v>257.68</v>
      </c>
      <c r="G69" s="34">
        <v>41</v>
      </c>
      <c r="H69" s="10"/>
      <c r="I69" s="10"/>
      <c r="J69" s="10"/>
      <c r="K69" s="10"/>
      <c r="L69" s="13">
        <v>-86.905255342267097</v>
      </c>
      <c r="M69" s="13">
        <v>65.998241092060994</v>
      </c>
      <c r="N69" s="9">
        <v>14.0129015231956</v>
      </c>
      <c r="O69" s="9">
        <v>6.1843852784480102</v>
      </c>
      <c r="P69" s="9"/>
      <c r="Q69" s="9"/>
      <c r="R69" s="7">
        <v>101</v>
      </c>
      <c r="S69" s="13">
        <v>-86.813979431144304</v>
      </c>
      <c r="T69" s="13">
        <v>70.711926174215193</v>
      </c>
      <c r="U69" s="9">
        <v>79.643601591021195</v>
      </c>
      <c r="V69" s="9">
        <v>43.188739266615997</v>
      </c>
      <c r="W69" s="9">
        <v>1.1934258956768</v>
      </c>
      <c r="X69" s="7" t="s">
        <v>824</v>
      </c>
      <c r="Y69" s="10"/>
      <c r="Z69" s="7"/>
      <c r="AA69" s="10" t="b">
        <v>1</v>
      </c>
      <c r="AB69" s="7">
        <v>0</v>
      </c>
      <c r="AC69" s="14" t="s">
        <v>162</v>
      </c>
      <c r="AD69" s="7"/>
      <c r="AE69" s="7" t="s">
        <v>31</v>
      </c>
      <c r="AF69" s="10"/>
      <c r="AG69" s="14"/>
      <c r="AH69" s="10"/>
      <c r="AI69"/>
      <c r="AJ69" s="32"/>
      <c r="AK69"/>
      <c r="AL69"/>
      <c r="AM69"/>
      <c r="AN69"/>
      <c r="AO69"/>
      <c r="AP69"/>
      <c r="AQ69"/>
      <c r="AR69"/>
      <c r="AS69"/>
      <c r="AT69"/>
      <c r="AU69"/>
      <c r="AV69"/>
      <c r="AW69"/>
      <c r="AX69"/>
      <c r="AY69"/>
      <c r="AZ69"/>
      <c r="BA69"/>
      <c r="BB69"/>
      <c r="BC69"/>
      <c r="BD69"/>
      <c r="BE69"/>
      <c r="BF69"/>
      <c r="BG69"/>
      <c r="BH69"/>
      <c r="BI69"/>
      <c r="BJ69"/>
      <c r="BK69"/>
      <c r="BL69"/>
      <c r="BM69"/>
      <c r="BN69"/>
      <c r="BO69"/>
      <c r="BP69"/>
      <c r="BQ69"/>
      <c r="BR69"/>
      <c r="BS69"/>
      <c r="BT69"/>
      <c r="BU69"/>
      <c r="BV69"/>
      <c r="BW69"/>
      <c r="BX69"/>
      <c r="BY69"/>
      <c r="BZ69"/>
      <c r="CA69"/>
      <c r="CB69"/>
      <c r="CC69"/>
      <c r="CD69"/>
      <c r="CE69"/>
      <c r="CF69"/>
      <c r="CG69"/>
      <c r="CH69"/>
      <c r="CI69"/>
      <c r="CJ69"/>
      <c r="CK69"/>
      <c r="CL69"/>
      <c r="CM69"/>
      <c r="CN69"/>
      <c r="CO69"/>
      <c r="CP69"/>
      <c r="CQ69"/>
      <c r="CR69"/>
      <c r="CS69"/>
      <c r="CT69"/>
      <c r="CU69"/>
      <c r="CV69"/>
      <c r="CW69"/>
      <c r="CX69"/>
      <c r="CY69"/>
      <c r="CZ69"/>
      <c r="DA69"/>
      <c r="DB69"/>
      <c r="DC69"/>
      <c r="DD69"/>
      <c r="DE69"/>
      <c r="DF69"/>
      <c r="DG69"/>
      <c r="DH69"/>
      <c r="DI69"/>
      <c r="DJ69"/>
      <c r="DK69"/>
      <c r="DL69"/>
      <c r="DM69"/>
      <c r="DN69"/>
      <c r="DO69"/>
      <c r="DP69"/>
      <c r="DQ69"/>
      <c r="DR69"/>
      <c r="DS69"/>
      <c r="DT69"/>
      <c r="DU69"/>
      <c r="DV69"/>
      <c r="DW69"/>
      <c r="DX69"/>
      <c r="DY69"/>
      <c r="DZ69"/>
      <c r="EA69"/>
      <c r="EB69"/>
      <c r="EC69"/>
      <c r="ED69"/>
      <c r="EE69"/>
      <c r="EF69"/>
      <c r="EG69"/>
      <c r="EH69"/>
      <c r="EI69"/>
      <c r="EJ69"/>
      <c r="EK69"/>
      <c r="EL69"/>
      <c r="EM69"/>
      <c r="EN69"/>
      <c r="EO69"/>
      <c r="EP69"/>
      <c r="EQ69"/>
      <c r="ER69"/>
      <c r="ES69"/>
      <c r="ET69"/>
      <c r="EU69"/>
      <c r="EV69"/>
      <c r="EW69"/>
      <c r="EX69"/>
      <c r="EY69"/>
      <c r="EZ69"/>
      <c r="FA69"/>
      <c r="FB69"/>
      <c r="FC69"/>
      <c r="FD69"/>
      <c r="FE69"/>
      <c r="FF69"/>
      <c r="FG69"/>
      <c r="FH69"/>
      <c r="FI69"/>
      <c r="FJ69"/>
      <c r="FK69"/>
      <c r="FL69"/>
      <c r="FM69"/>
      <c r="FN69"/>
      <c r="FO69"/>
      <c r="FP69"/>
    </row>
    <row r="70" spans="1:172" s="12" customFormat="1" ht="14" customHeight="1" x14ac:dyDescent="0.2">
      <c r="A70" s="10" t="s">
        <v>163</v>
      </c>
      <c r="B70" s="28">
        <v>5.0999999999999996</v>
      </c>
      <c r="C70" s="28">
        <v>6.3</v>
      </c>
      <c r="D70" s="29">
        <f t="shared" si="2"/>
        <v>5.6999999999999993</v>
      </c>
      <c r="E70" s="7">
        <v>28.33</v>
      </c>
      <c r="F70" s="7">
        <v>343.14</v>
      </c>
      <c r="G70" s="34">
        <v>26</v>
      </c>
      <c r="H70" s="10"/>
      <c r="I70" s="10"/>
      <c r="J70" s="10"/>
      <c r="K70" s="10"/>
      <c r="L70" s="13">
        <v>-82.115673878010298</v>
      </c>
      <c r="M70" s="13">
        <v>344.07750051403002</v>
      </c>
      <c r="N70" s="9">
        <v>9.95276716433216</v>
      </c>
      <c r="O70" s="9">
        <v>9.4651408891195601</v>
      </c>
      <c r="P70" s="9"/>
      <c r="Q70" s="9"/>
      <c r="R70" s="7">
        <v>714</v>
      </c>
      <c r="S70" s="13">
        <v>-82.115673878010298</v>
      </c>
      <c r="T70" s="13">
        <v>344.07750051403002</v>
      </c>
      <c r="U70" s="9">
        <v>0</v>
      </c>
      <c r="V70" s="9">
        <v>0</v>
      </c>
      <c r="W70" s="9">
        <v>0</v>
      </c>
      <c r="X70" s="7" t="s">
        <v>824</v>
      </c>
      <c r="Y70" s="10"/>
      <c r="Z70" s="7"/>
      <c r="AA70" s="10" t="b">
        <v>1</v>
      </c>
      <c r="AB70" s="7">
        <v>0</v>
      </c>
      <c r="AC70" s="14" t="s">
        <v>164</v>
      </c>
      <c r="AD70" s="7"/>
      <c r="AE70" s="7" t="s">
        <v>31</v>
      </c>
      <c r="AF70" s="10"/>
      <c r="AG70" s="14"/>
      <c r="AH70" s="10"/>
      <c r="AI70"/>
      <c r="AJ70" s="32"/>
      <c r="AK70"/>
      <c r="AL70"/>
      <c r="AM70"/>
      <c r="AN70"/>
      <c r="AO70"/>
      <c r="AP70"/>
      <c r="AQ70"/>
      <c r="AR70"/>
      <c r="AS70"/>
      <c r="AT70"/>
      <c r="AU70"/>
      <c r="AV70"/>
      <c r="AW70"/>
      <c r="AX70"/>
      <c r="AY70"/>
      <c r="AZ70"/>
      <c r="BA70"/>
      <c r="BB70"/>
      <c r="BC70"/>
      <c r="BD70"/>
      <c r="BE70"/>
      <c r="BF70"/>
      <c r="BG70"/>
      <c r="BH70"/>
      <c r="BI70"/>
      <c r="BJ70"/>
      <c r="BK70"/>
      <c r="BL70"/>
      <c r="BM70"/>
      <c r="BN70"/>
      <c r="BO70"/>
      <c r="BP70"/>
      <c r="BQ70"/>
      <c r="BR70"/>
      <c r="BS70"/>
      <c r="BT70"/>
      <c r="BU70"/>
      <c r="BV70"/>
      <c r="BW70"/>
      <c r="BX70"/>
      <c r="BY70"/>
      <c r="BZ70"/>
      <c r="CA70"/>
      <c r="CB70"/>
      <c r="CC70"/>
      <c r="CD70"/>
      <c r="CE70"/>
      <c r="CF70"/>
      <c r="CG70"/>
      <c r="CH70"/>
      <c r="CI70"/>
      <c r="CJ70"/>
      <c r="CK70"/>
      <c r="CL70"/>
      <c r="CM70"/>
      <c r="CN70"/>
      <c r="CO70"/>
      <c r="CP70"/>
      <c r="CQ70"/>
      <c r="CR70"/>
      <c r="CS70"/>
      <c r="CT70"/>
      <c r="CU70"/>
      <c r="CV70"/>
      <c r="CW70"/>
      <c r="CX70"/>
      <c r="CY70"/>
      <c r="CZ70"/>
      <c r="DA70"/>
      <c r="DB70"/>
      <c r="DC70"/>
      <c r="DD70"/>
      <c r="DE70"/>
      <c r="DF70"/>
      <c r="DG70"/>
      <c r="DH70"/>
      <c r="DI70"/>
      <c r="DJ70"/>
      <c r="DK70"/>
      <c r="DL70"/>
      <c r="DM70"/>
      <c r="DN70"/>
      <c r="DO70"/>
      <c r="DP70"/>
      <c r="DQ70"/>
      <c r="DR70"/>
      <c r="DS70"/>
      <c r="DT70"/>
      <c r="DU70"/>
      <c r="DV70"/>
      <c r="DW70"/>
      <c r="DX70"/>
      <c r="DY70"/>
      <c r="DZ70"/>
      <c r="EA70"/>
      <c r="EB70"/>
      <c r="EC70"/>
      <c r="ED70"/>
      <c r="EE70"/>
      <c r="EF70"/>
      <c r="EG70"/>
      <c r="EH70"/>
      <c r="EI70"/>
      <c r="EJ70"/>
      <c r="EK70"/>
      <c r="EL70"/>
      <c r="EM70"/>
      <c r="EN70"/>
      <c r="EO70"/>
      <c r="EP70"/>
      <c r="EQ70"/>
      <c r="ER70"/>
      <c r="ES70"/>
      <c r="ET70"/>
      <c r="EU70"/>
      <c r="EV70"/>
      <c r="EW70"/>
      <c r="EX70"/>
      <c r="EY70"/>
      <c r="EZ70"/>
      <c r="FA70"/>
      <c r="FB70"/>
      <c r="FC70"/>
      <c r="FD70"/>
      <c r="FE70"/>
      <c r="FF70"/>
      <c r="FG70"/>
      <c r="FH70"/>
      <c r="FI70"/>
      <c r="FJ70"/>
      <c r="FK70"/>
      <c r="FL70"/>
      <c r="FM70"/>
      <c r="FN70"/>
      <c r="FO70"/>
      <c r="FP70"/>
    </row>
    <row r="71" spans="1:172" s="12" customFormat="1" ht="14" customHeight="1" x14ac:dyDescent="0.2">
      <c r="A71" s="10" t="s">
        <v>165</v>
      </c>
      <c r="B71" s="28">
        <v>2.5499999999999998</v>
      </c>
      <c r="C71" s="28">
        <v>10</v>
      </c>
      <c r="D71" s="29">
        <f t="shared" si="2"/>
        <v>6.2750000000000004</v>
      </c>
      <c r="E71" s="7">
        <v>23.86</v>
      </c>
      <c r="F71" s="7">
        <v>327.57</v>
      </c>
      <c r="G71" s="34">
        <v>38</v>
      </c>
      <c r="H71" s="10"/>
      <c r="I71" s="10"/>
      <c r="J71" s="10"/>
      <c r="K71" s="10"/>
      <c r="L71" s="13">
        <v>-85.886421748663395</v>
      </c>
      <c r="M71" s="13">
        <v>325.09390633177799</v>
      </c>
      <c r="N71" s="9">
        <v>31.071856458320799</v>
      </c>
      <c r="O71" s="9">
        <v>4.2332713636848798</v>
      </c>
      <c r="P71" s="9"/>
      <c r="Q71" s="9"/>
      <c r="R71" s="7">
        <v>201</v>
      </c>
      <c r="S71" s="13">
        <v>-85.702299863761695</v>
      </c>
      <c r="T71" s="13">
        <v>338.85258062621301</v>
      </c>
      <c r="U71" s="9">
        <v>61.151590317651902</v>
      </c>
      <c r="V71" s="9">
        <v>-39.665442878023001</v>
      </c>
      <c r="W71" s="9">
        <v>1.8810453681386301</v>
      </c>
      <c r="X71" s="7" t="s">
        <v>824</v>
      </c>
      <c r="Y71" s="10"/>
      <c r="Z71" s="7"/>
      <c r="AA71" s="10" t="b">
        <v>1</v>
      </c>
      <c r="AB71" s="7">
        <v>0</v>
      </c>
      <c r="AC71" s="10" t="s">
        <v>166</v>
      </c>
      <c r="AD71" s="7"/>
      <c r="AE71" s="7" t="s">
        <v>31</v>
      </c>
      <c r="AF71" s="10"/>
      <c r="AG71" s="14"/>
      <c r="AH71" s="10"/>
      <c r="AI71"/>
      <c r="AJ71" s="32"/>
      <c r="AK71"/>
      <c r="AL71"/>
      <c r="AM71"/>
      <c r="AN71"/>
      <c r="AO71"/>
      <c r="AP71"/>
      <c r="AQ71"/>
      <c r="AR71"/>
      <c r="AS71"/>
      <c r="AT71"/>
      <c r="AU71"/>
      <c r="AV71"/>
      <c r="AW71"/>
      <c r="AX71"/>
      <c r="AY71"/>
      <c r="AZ71"/>
      <c r="BA71"/>
      <c r="BB71"/>
      <c r="BC71"/>
      <c r="BD71"/>
      <c r="BE71"/>
      <c r="BF71"/>
      <c r="BG71"/>
      <c r="BH71"/>
      <c r="BI71"/>
      <c r="BJ71"/>
      <c r="BK71"/>
      <c r="BL71"/>
      <c r="BM71"/>
      <c r="BN71"/>
      <c r="BO71"/>
      <c r="BP71"/>
      <c r="BQ71"/>
      <c r="BR71"/>
      <c r="BS71"/>
      <c r="BT71"/>
      <c r="BU71"/>
      <c r="BV71"/>
      <c r="BW71"/>
      <c r="BX71"/>
      <c r="BY71"/>
      <c r="BZ71"/>
      <c r="CA71"/>
      <c r="CB71"/>
      <c r="CC71"/>
      <c r="CD71"/>
      <c r="CE71"/>
      <c r="CF71"/>
      <c r="CG71"/>
      <c r="CH71"/>
      <c r="CI71"/>
      <c r="CJ71"/>
      <c r="CK71"/>
      <c r="CL71"/>
      <c r="CM71"/>
      <c r="CN71"/>
      <c r="CO71"/>
      <c r="CP71"/>
      <c r="CQ71"/>
      <c r="CR71"/>
      <c r="CS71"/>
      <c r="CT71"/>
      <c r="CU71"/>
      <c r="CV71"/>
      <c r="CW71"/>
      <c r="CX71"/>
      <c r="CY71"/>
      <c r="CZ71"/>
      <c r="DA71"/>
      <c r="DB71"/>
      <c r="DC71"/>
      <c r="DD71"/>
      <c r="DE71"/>
      <c r="DF71"/>
      <c r="DG71"/>
      <c r="DH71"/>
      <c r="DI71"/>
      <c r="DJ71"/>
      <c r="DK71"/>
      <c r="DL71"/>
      <c r="DM71"/>
      <c r="DN71"/>
      <c r="DO71"/>
      <c r="DP71"/>
      <c r="DQ71"/>
      <c r="DR71"/>
      <c r="DS71"/>
      <c r="DT71"/>
      <c r="DU71"/>
      <c r="DV71"/>
      <c r="DW71"/>
      <c r="DX71"/>
      <c r="DY71"/>
      <c r="DZ71"/>
      <c r="EA71"/>
      <c r="EB71"/>
      <c r="EC71"/>
      <c r="ED71"/>
      <c r="EE71"/>
      <c r="EF71"/>
      <c r="EG71"/>
      <c r="EH71"/>
      <c r="EI71"/>
      <c r="EJ71"/>
      <c r="EK71"/>
      <c r="EL71"/>
      <c r="EM71"/>
      <c r="EN71"/>
      <c r="EO71"/>
      <c r="EP71"/>
      <c r="EQ71"/>
      <c r="ER71"/>
      <c r="ES71"/>
      <c r="ET71"/>
      <c r="EU71"/>
      <c r="EV71"/>
      <c r="EW71"/>
      <c r="EX71"/>
      <c r="EY71"/>
      <c r="EZ71"/>
      <c r="FA71"/>
      <c r="FB71"/>
      <c r="FC71"/>
      <c r="FD71"/>
      <c r="FE71"/>
      <c r="FF71"/>
      <c r="FG71"/>
      <c r="FH71"/>
      <c r="FI71"/>
      <c r="FJ71"/>
      <c r="FK71"/>
      <c r="FL71"/>
      <c r="FM71"/>
      <c r="FN71"/>
      <c r="FO71"/>
      <c r="FP71"/>
    </row>
    <row r="72" spans="1:172" s="12" customFormat="1" ht="14" customHeight="1" x14ac:dyDescent="0.2">
      <c r="A72" s="10" t="s">
        <v>167</v>
      </c>
      <c r="B72" s="28">
        <v>2.9</v>
      </c>
      <c r="C72" s="28">
        <v>10</v>
      </c>
      <c r="D72" s="29">
        <f t="shared" si="2"/>
        <v>6.45</v>
      </c>
      <c r="E72" s="28">
        <v>20.7</v>
      </c>
      <c r="F72" s="7">
        <v>256.83999999999997</v>
      </c>
      <c r="G72" s="34">
        <v>23</v>
      </c>
      <c r="H72" s="10"/>
      <c r="I72" s="10"/>
      <c r="J72" s="10"/>
      <c r="K72" s="10"/>
      <c r="L72" s="13">
        <v>-80.036736939261402</v>
      </c>
      <c r="M72" s="13">
        <v>294.52173265802298</v>
      </c>
      <c r="N72" s="9">
        <v>30.2423938586331</v>
      </c>
      <c r="O72" s="9">
        <v>5.5952679309976903</v>
      </c>
      <c r="P72" s="9"/>
      <c r="Q72" s="9"/>
      <c r="R72" s="7">
        <v>101</v>
      </c>
      <c r="S72" s="13">
        <v>-80.277218640533405</v>
      </c>
      <c r="T72" s="13">
        <v>295.43488799562999</v>
      </c>
      <c r="U72" s="9">
        <v>79.889436771322906</v>
      </c>
      <c r="V72" s="9">
        <v>45.944426355830203</v>
      </c>
      <c r="W72" s="9">
        <v>1.46704042696772</v>
      </c>
      <c r="X72" s="7" t="s">
        <v>824</v>
      </c>
      <c r="Y72" s="10"/>
      <c r="Z72" s="7"/>
      <c r="AA72" s="10" t="b">
        <v>1</v>
      </c>
      <c r="AB72" s="7">
        <v>0</v>
      </c>
      <c r="AC72" s="14" t="s">
        <v>168</v>
      </c>
      <c r="AD72" s="7"/>
      <c r="AE72" s="7" t="s">
        <v>31</v>
      </c>
      <c r="AF72" s="10"/>
      <c r="AG72" s="14"/>
      <c r="AH72" s="10"/>
      <c r="AI72"/>
      <c r="AJ72" s="32"/>
      <c r="AK72"/>
      <c r="AL72"/>
      <c r="AM72"/>
      <c r="AN72"/>
      <c r="AO72"/>
      <c r="AP72"/>
      <c r="AQ72"/>
      <c r="AR72"/>
      <c r="AS72"/>
      <c r="AT72"/>
      <c r="AU72"/>
      <c r="AV72"/>
      <c r="AW72"/>
      <c r="AX72"/>
      <c r="AY72"/>
      <c r="AZ72"/>
      <c r="BA72"/>
      <c r="BB72"/>
      <c r="BC72"/>
      <c r="BD72"/>
      <c r="BE72"/>
      <c r="BF72"/>
      <c r="BG72"/>
      <c r="BH72"/>
      <c r="BI72"/>
      <c r="BJ72"/>
      <c r="BK72"/>
      <c r="BL72"/>
      <c r="BM72"/>
      <c r="BN72"/>
      <c r="BO72"/>
      <c r="BP72"/>
      <c r="BQ72"/>
      <c r="BR72"/>
      <c r="BS72"/>
      <c r="BT72"/>
      <c r="BU72"/>
      <c r="BV72"/>
      <c r="BW72"/>
      <c r="BX72"/>
      <c r="BY72"/>
      <c r="BZ72"/>
      <c r="CA72"/>
      <c r="CB72"/>
      <c r="CC72"/>
      <c r="CD72"/>
      <c r="CE72"/>
      <c r="CF72"/>
      <c r="CG72"/>
      <c r="CH72"/>
      <c r="CI72"/>
      <c r="CJ72"/>
      <c r="CK72"/>
      <c r="CL72"/>
      <c r="CM72"/>
      <c r="CN72"/>
      <c r="CO72"/>
      <c r="CP72"/>
      <c r="CQ72"/>
      <c r="CR72"/>
      <c r="CS72"/>
      <c r="CT72"/>
      <c r="CU72"/>
      <c r="CV72"/>
      <c r="CW72"/>
      <c r="CX72"/>
      <c r="CY72"/>
      <c r="CZ72"/>
      <c r="DA72"/>
      <c r="DB72"/>
      <c r="DC72"/>
      <c r="DD72"/>
      <c r="DE72"/>
      <c r="DF72"/>
      <c r="DG72"/>
      <c r="DH72"/>
      <c r="DI72"/>
      <c r="DJ72"/>
      <c r="DK72"/>
      <c r="DL72"/>
      <c r="DM72"/>
      <c r="DN72"/>
      <c r="DO72"/>
      <c r="DP72"/>
      <c r="DQ72"/>
      <c r="DR72"/>
      <c r="DS72"/>
      <c r="DT72"/>
      <c r="DU72"/>
      <c r="DV72"/>
      <c r="DW72"/>
      <c r="DX72"/>
      <c r="DY72"/>
      <c r="DZ72"/>
      <c r="EA72"/>
      <c r="EB72"/>
      <c r="EC72"/>
      <c r="ED72"/>
      <c r="EE72"/>
      <c r="EF72"/>
      <c r="EG72"/>
      <c r="EH72"/>
      <c r="EI72"/>
      <c r="EJ72"/>
      <c r="EK72"/>
      <c r="EL72"/>
      <c r="EM72"/>
      <c r="EN72"/>
      <c r="EO72"/>
      <c r="EP72"/>
      <c r="EQ72"/>
      <c r="ER72"/>
      <c r="ES72"/>
      <c r="ET72"/>
      <c r="EU72"/>
      <c r="EV72"/>
      <c r="EW72"/>
      <c r="EX72"/>
      <c r="EY72"/>
      <c r="EZ72"/>
      <c r="FA72"/>
      <c r="FB72"/>
      <c r="FC72"/>
      <c r="FD72"/>
      <c r="FE72"/>
      <c r="FF72"/>
      <c r="FG72"/>
      <c r="FH72"/>
      <c r="FI72"/>
      <c r="FJ72"/>
      <c r="FK72"/>
      <c r="FL72"/>
      <c r="FM72"/>
      <c r="FN72"/>
      <c r="FO72"/>
      <c r="FP72"/>
    </row>
    <row r="73" spans="1:172" s="12" customFormat="1" ht="14" customHeight="1" x14ac:dyDescent="0.2">
      <c r="A73" s="10" t="s">
        <v>169</v>
      </c>
      <c r="B73" s="28">
        <v>6.25</v>
      </c>
      <c r="C73" s="28">
        <v>7.25</v>
      </c>
      <c r="D73" s="29">
        <f t="shared" si="2"/>
        <v>6.75</v>
      </c>
      <c r="E73" s="7">
        <v>46.38</v>
      </c>
      <c r="F73" s="7">
        <v>242.78</v>
      </c>
      <c r="G73" s="34">
        <v>7</v>
      </c>
      <c r="H73" s="10"/>
      <c r="I73" s="10"/>
      <c r="J73" s="10"/>
      <c r="K73" s="10"/>
      <c r="L73" s="13">
        <v>-84.672463839877295</v>
      </c>
      <c r="M73" s="13">
        <v>299.44350263216</v>
      </c>
      <c r="N73" s="9">
        <v>9.7323458798946501</v>
      </c>
      <c r="O73" s="9">
        <v>20.370474596229599</v>
      </c>
      <c r="P73" s="9"/>
      <c r="Q73" s="9"/>
      <c r="R73" s="7">
        <v>101</v>
      </c>
      <c r="S73" s="13">
        <v>-84.929175667625202</v>
      </c>
      <c r="T73" s="13">
        <v>300.103319871986</v>
      </c>
      <c r="U73" s="9">
        <v>79.944657735392894</v>
      </c>
      <c r="V73" s="9">
        <v>46.588071092354497</v>
      </c>
      <c r="W73" s="9">
        <v>1.5359620864249199</v>
      </c>
      <c r="X73" s="7" t="s">
        <v>824</v>
      </c>
      <c r="Y73" s="10"/>
      <c r="Z73" s="7"/>
      <c r="AA73" s="10" t="b">
        <v>1</v>
      </c>
      <c r="AB73" s="7">
        <v>0</v>
      </c>
      <c r="AC73" s="14" t="s">
        <v>170</v>
      </c>
      <c r="AD73" s="7"/>
      <c r="AE73" s="7" t="s">
        <v>31</v>
      </c>
      <c r="AF73" s="10"/>
      <c r="AG73" s="14"/>
      <c r="AH73" s="10"/>
      <c r="AI73"/>
      <c r="AJ73" s="32"/>
      <c r="AK73"/>
      <c r="AL73"/>
      <c r="AM73"/>
      <c r="AN73"/>
      <c r="AO73"/>
      <c r="AP73"/>
      <c r="AQ73"/>
      <c r="AR73"/>
      <c r="AS73"/>
      <c r="AT73"/>
      <c r="AU73"/>
      <c r="AV73"/>
      <c r="AW73"/>
      <c r="AX73"/>
      <c r="AY73"/>
      <c r="AZ73"/>
      <c r="BA73"/>
      <c r="BB73"/>
      <c r="BC73"/>
      <c r="BD73"/>
      <c r="BE73"/>
      <c r="BF73"/>
      <c r="BG73"/>
      <c r="BH73"/>
      <c r="BI73"/>
      <c r="BJ73"/>
      <c r="BK73"/>
      <c r="BL73"/>
      <c r="BM73"/>
      <c r="BN73"/>
      <c r="BO73"/>
      <c r="BP73"/>
      <c r="BQ73"/>
      <c r="BR73"/>
      <c r="BS73"/>
      <c r="BT73"/>
      <c r="BU73"/>
      <c r="BV73"/>
      <c r="BW73"/>
      <c r="BX73"/>
      <c r="BY73"/>
      <c r="BZ73"/>
      <c r="CA73"/>
      <c r="CB73"/>
      <c r="CC73"/>
      <c r="CD73"/>
      <c r="CE73"/>
      <c r="CF73"/>
      <c r="CG73"/>
      <c r="CH73"/>
      <c r="CI73"/>
      <c r="CJ73"/>
      <c r="CK73"/>
      <c r="CL73"/>
      <c r="CM73"/>
      <c r="CN73"/>
      <c r="CO73"/>
      <c r="CP73"/>
      <c r="CQ73"/>
      <c r="CR73"/>
      <c r="CS73"/>
      <c r="CT73"/>
      <c r="CU73"/>
      <c r="CV73"/>
      <c r="CW73"/>
      <c r="CX73"/>
      <c r="CY73"/>
      <c r="CZ73"/>
      <c r="DA73"/>
      <c r="DB73"/>
      <c r="DC73"/>
      <c r="DD73"/>
      <c r="DE73"/>
      <c r="DF73"/>
      <c r="DG73"/>
      <c r="DH73"/>
      <c r="DI73"/>
      <c r="DJ73"/>
      <c r="DK73"/>
      <c r="DL73"/>
      <c r="DM73"/>
      <c r="DN73"/>
      <c r="DO73"/>
      <c r="DP73"/>
      <c r="DQ73"/>
      <c r="DR73"/>
      <c r="DS73"/>
      <c r="DT73"/>
      <c r="DU73"/>
      <c r="DV73"/>
      <c r="DW73"/>
      <c r="DX73"/>
      <c r="DY73"/>
      <c r="DZ73"/>
      <c r="EA73"/>
      <c r="EB73"/>
      <c r="EC73"/>
      <c r="ED73"/>
      <c r="EE73"/>
      <c r="EF73"/>
      <c r="EG73"/>
      <c r="EH73"/>
      <c r="EI73"/>
      <c r="EJ73"/>
      <c r="EK73"/>
      <c r="EL73"/>
      <c r="EM73"/>
      <c r="EN73"/>
      <c r="EO73"/>
      <c r="EP73"/>
      <c r="EQ73"/>
      <c r="ER73"/>
      <c r="ES73"/>
      <c r="ET73"/>
      <c r="EU73"/>
      <c r="EV73"/>
      <c r="EW73"/>
      <c r="EX73"/>
      <c r="EY73"/>
      <c r="EZ73"/>
      <c r="FA73"/>
      <c r="FB73"/>
      <c r="FC73"/>
      <c r="FD73"/>
      <c r="FE73"/>
      <c r="FF73"/>
      <c r="FG73"/>
      <c r="FH73"/>
      <c r="FI73"/>
      <c r="FJ73"/>
      <c r="FK73"/>
      <c r="FL73"/>
      <c r="FM73"/>
      <c r="FN73"/>
      <c r="FO73"/>
      <c r="FP73"/>
    </row>
    <row r="74" spans="1:172" s="12" customFormat="1" ht="14" customHeight="1" x14ac:dyDescent="0.2">
      <c r="A74" s="10" t="s">
        <v>171</v>
      </c>
      <c r="B74" s="28">
        <v>7.95</v>
      </c>
      <c r="C74" s="28">
        <v>9.6999999999999993</v>
      </c>
      <c r="D74" s="29">
        <f t="shared" si="2"/>
        <v>8.8249999999999993</v>
      </c>
      <c r="E74" s="7">
        <v>44.98</v>
      </c>
      <c r="F74" s="7">
        <v>4.1500000000000004</v>
      </c>
      <c r="G74" s="34">
        <v>8</v>
      </c>
      <c r="H74" s="10"/>
      <c r="I74" s="10"/>
      <c r="J74" s="10"/>
      <c r="K74" s="10"/>
      <c r="L74" s="13">
        <v>-78.925997860625202</v>
      </c>
      <c r="M74" s="13">
        <v>5.3526828301359899</v>
      </c>
      <c r="N74" s="9">
        <v>10.309528737255</v>
      </c>
      <c r="O74" s="9">
        <v>18.109785470779901</v>
      </c>
      <c r="P74" s="9"/>
      <c r="Q74" s="9"/>
      <c r="R74" s="7">
        <v>101</v>
      </c>
      <c r="S74" s="13">
        <v>-79.172112847323206</v>
      </c>
      <c r="T74" s="13">
        <v>8.7087187412279192</v>
      </c>
      <c r="U74" s="9">
        <v>80.260249044784899</v>
      </c>
      <c r="V74" s="9">
        <v>51.334519343058901</v>
      </c>
      <c r="W74" s="9">
        <v>2.0828477778116801</v>
      </c>
      <c r="X74" s="7" t="s">
        <v>824</v>
      </c>
      <c r="Y74" s="10"/>
      <c r="Z74" s="7"/>
      <c r="AA74" s="10" t="b">
        <v>1</v>
      </c>
      <c r="AB74" s="7">
        <v>0</v>
      </c>
      <c r="AC74" s="14" t="s">
        <v>172</v>
      </c>
      <c r="AD74" s="7"/>
      <c r="AE74" s="7" t="s">
        <v>31</v>
      </c>
      <c r="AF74" s="10"/>
      <c r="AG74" s="14"/>
      <c r="AH74" s="10"/>
      <c r="AI74"/>
      <c r="AJ74" s="32"/>
      <c r="AK74"/>
      <c r="AL74"/>
      <c r="AM74"/>
      <c r="AN74"/>
      <c r="AO74"/>
      <c r="AP74"/>
      <c r="AQ74"/>
      <c r="AR74"/>
      <c r="AS74"/>
      <c r="AT74"/>
      <c r="AU74"/>
      <c r="AV74"/>
      <c r="AW74"/>
      <c r="AX74"/>
      <c r="AY74"/>
      <c r="AZ74"/>
      <c r="BA74"/>
      <c r="BB74"/>
      <c r="BC74"/>
      <c r="BD74"/>
      <c r="BE74"/>
      <c r="BF74"/>
      <c r="BG74"/>
      <c r="BH74"/>
      <c r="BI74"/>
      <c r="BJ74"/>
      <c r="BK74"/>
      <c r="BL74"/>
      <c r="BM74"/>
      <c r="BN74"/>
      <c r="BO74"/>
      <c r="BP74"/>
      <c r="BQ74"/>
      <c r="BR74"/>
      <c r="BS74"/>
      <c r="BT74"/>
      <c r="BU74"/>
      <c r="BV74"/>
      <c r="BW74"/>
      <c r="BX74"/>
      <c r="BY74"/>
      <c r="BZ74"/>
      <c r="CA74"/>
      <c r="CB74"/>
      <c r="CC74"/>
      <c r="CD74"/>
      <c r="CE74"/>
      <c r="CF74"/>
      <c r="CG74"/>
      <c r="CH74"/>
      <c r="CI74"/>
      <c r="CJ74"/>
      <c r="CK74"/>
      <c r="CL74"/>
      <c r="CM74"/>
      <c r="CN74"/>
      <c r="CO74"/>
      <c r="CP74"/>
      <c r="CQ74"/>
      <c r="CR74"/>
      <c r="CS74"/>
      <c r="CT74"/>
      <c r="CU74"/>
      <c r="CV74"/>
      <c r="CW74"/>
      <c r="CX74"/>
      <c r="CY74"/>
      <c r="CZ74"/>
      <c r="DA74"/>
      <c r="DB74"/>
      <c r="DC74"/>
      <c r="DD74"/>
      <c r="DE74"/>
      <c r="DF74"/>
      <c r="DG74"/>
      <c r="DH74"/>
      <c r="DI74"/>
      <c r="DJ74"/>
      <c r="DK74"/>
      <c r="DL74"/>
      <c r="DM74"/>
      <c r="DN74"/>
      <c r="DO74"/>
      <c r="DP74"/>
      <c r="DQ74"/>
      <c r="DR74"/>
      <c r="DS74"/>
      <c r="DT74"/>
      <c r="DU74"/>
      <c r="DV74"/>
      <c r="DW74"/>
      <c r="DX74"/>
      <c r="DY74"/>
      <c r="DZ74"/>
      <c r="EA74"/>
      <c r="EB74"/>
      <c r="EC74"/>
      <c r="ED74"/>
      <c r="EE74"/>
      <c r="EF74"/>
      <c r="EG74"/>
      <c r="EH74"/>
      <c r="EI74"/>
      <c r="EJ74"/>
      <c r="EK74"/>
      <c r="EL74"/>
      <c r="EM74"/>
      <c r="EN74"/>
      <c r="EO74"/>
      <c r="EP74"/>
      <c r="EQ74"/>
      <c r="ER74"/>
      <c r="ES74"/>
      <c r="ET74"/>
      <c r="EU74"/>
      <c r="EV74"/>
      <c r="EW74"/>
      <c r="EX74"/>
      <c r="EY74"/>
      <c r="EZ74"/>
      <c r="FA74"/>
      <c r="FB74"/>
      <c r="FC74"/>
      <c r="FD74"/>
      <c r="FE74"/>
      <c r="FF74"/>
      <c r="FG74"/>
      <c r="FH74"/>
      <c r="FI74"/>
      <c r="FJ74"/>
      <c r="FK74"/>
      <c r="FL74"/>
      <c r="FM74"/>
      <c r="FN74"/>
      <c r="FO74"/>
      <c r="FP74"/>
    </row>
    <row r="75" spans="1:172" s="12" customFormat="1" ht="14" customHeight="1" x14ac:dyDescent="0.2">
      <c r="A75" s="14" t="s">
        <v>173</v>
      </c>
      <c r="B75" s="9">
        <v>9.1</v>
      </c>
      <c r="C75" s="9">
        <v>10.3</v>
      </c>
      <c r="D75" s="13">
        <v>9.6999999999999993</v>
      </c>
      <c r="E75" s="9">
        <v>40.26</v>
      </c>
      <c r="F75" s="9">
        <v>-1.1299999999999999</v>
      </c>
      <c r="G75" s="34">
        <v>246</v>
      </c>
      <c r="H75" s="9">
        <v>358.3</v>
      </c>
      <c r="I75" s="9">
        <v>63</v>
      </c>
      <c r="J75" s="9">
        <v>22.6</v>
      </c>
      <c r="K75" s="9">
        <v>1.9</v>
      </c>
      <c r="L75" s="13">
        <v>-84.4</v>
      </c>
      <c r="M75" s="13">
        <v>341</v>
      </c>
      <c r="N75" s="9">
        <v>16.5</v>
      </c>
      <c r="O75" s="9">
        <v>2.2999999999999998</v>
      </c>
      <c r="P75" s="9" t="s">
        <v>825</v>
      </c>
      <c r="Q75" s="9" t="s">
        <v>825</v>
      </c>
      <c r="R75" s="30">
        <v>304</v>
      </c>
      <c r="S75" s="13">
        <v>-84.314337643362407</v>
      </c>
      <c r="T75" s="13">
        <v>350.89532129569</v>
      </c>
      <c r="U75" s="9">
        <v>15.060646282478899</v>
      </c>
      <c r="V75" s="9">
        <v>-19.180258235139199</v>
      </c>
      <c r="W75" s="9">
        <v>0.98897077804323497</v>
      </c>
      <c r="X75" s="7" t="s">
        <v>826</v>
      </c>
      <c r="Y75" s="7">
        <v>0.49</v>
      </c>
      <c r="Z75" s="7">
        <v>6.5</v>
      </c>
      <c r="AA75" s="7" t="s">
        <v>177</v>
      </c>
      <c r="AB75" s="7">
        <v>0</v>
      </c>
      <c r="AC75" s="14" t="s">
        <v>174</v>
      </c>
      <c r="AD75" s="7"/>
      <c r="AE75" s="7" t="s">
        <v>176</v>
      </c>
      <c r="AF75" s="10" t="s">
        <v>895</v>
      </c>
      <c r="AG75" s="14" t="s">
        <v>175</v>
      </c>
      <c r="AH75" s="10"/>
      <c r="AI75" s="11"/>
      <c r="AJ75" s="32"/>
      <c r="AK75" s="11"/>
      <c r="AL75" s="11"/>
      <c r="AM75" s="11"/>
      <c r="AN75" s="11"/>
      <c r="AO75" s="11"/>
      <c r="AP75" s="11"/>
      <c r="AQ75" s="11"/>
      <c r="AR75" s="11"/>
      <c r="AS75" s="11"/>
      <c r="AT75" s="11"/>
      <c r="AU75" s="11"/>
      <c r="AV75" s="11"/>
      <c r="AW75" s="11"/>
      <c r="AX75" s="11"/>
      <c r="AY75" s="11"/>
      <c r="AZ75" s="11"/>
      <c r="BA75" s="11"/>
      <c r="BB75" s="11"/>
      <c r="BC75" s="11"/>
      <c r="BD75" s="11"/>
      <c r="BE75" s="11"/>
      <c r="BF75" s="11"/>
      <c r="BG75" s="11"/>
      <c r="BH75" s="11"/>
      <c r="BI75" s="11"/>
      <c r="BJ75" s="11"/>
      <c r="BK75" s="11"/>
      <c r="BL75" s="11"/>
      <c r="BM75" s="11"/>
      <c r="BN75" s="11"/>
      <c r="BO75" s="11"/>
      <c r="BP75" s="11"/>
      <c r="BQ75" s="11"/>
      <c r="BR75" s="11"/>
      <c r="BS75" s="11"/>
      <c r="BT75" s="11"/>
      <c r="BU75" s="11"/>
      <c r="BV75" s="11"/>
      <c r="BW75" s="11"/>
      <c r="BX75" s="11"/>
      <c r="BY75" s="11"/>
      <c r="BZ75" s="11"/>
      <c r="CA75" s="11"/>
      <c r="CB75" s="11"/>
      <c r="CC75" s="11"/>
      <c r="CD75" s="11"/>
      <c r="CE75" s="11"/>
      <c r="CF75" s="11"/>
      <c r="CG75" s="11"/>
      <c r="CH75" s="11"/>
      <c r="CI75" s="11"/>
      <c r="CJ75" s="11"/>
      <c r="CK75" s="11"/>
      <c r="CL75" s="11"/>
      <c r="CM75" s="11"/>
      <c r="CN75" s="11"/>
      <c r="CO75" s="11"/>
      <c r="CP75" s="11"/>
      <c r="CQ75" s="11"/>
      <c r="CR75" s="11"/>
      <c r="CS75" s="11"/>
      <c r="CT75" s="11"/>
      <c r="CU75" s="11"/>
      <c r="CV75" s="11"/>
      <c r="CW75" s="11"/>
      <c r="CX75" s="11"/>
      <c r="CY75" s="11"/>
      <c r="CZ75" s="11"/>
      <c r="DA75" s="11"/>
      <c r="DB75" s="11"/>
      <c r="DC75" s="11"/>
      <c r="DD75" s="11"/>
      <c r="DE75" s="11"/>
      <c r="DF75" s="11"/>
      <c r="DG75" s="11"/>
      <c r="DH75" s="11"/>
      <c r="DI75" s="11"/>
      <c r="DJ75" s="11"/>
      <c r="DK75" s="11"/>
      <c r="DL75" s="11"/>
      <c r="DM75" s="11"/>
      <c r="DN75" s="11"/>
      <c r="DO75" s="11"/>
      <c r="DP75" s="11"/>
      <c r="DQ75" s="11"/>
      <c r="DR75" s="11"/>
      <c r="DS75" s="11"/>
      <c r="DT75" s="11"/>
      <c r="DU75" s="11"/>
      <c r="DV75" s="11"/>
      <c r="DW75" s="11"/>
      <c r="DX75" s="11"/>
      <c r="DY75" s="11"/>
      <c r="DZ75" s="11"/>
      <c r="EA75" s="11"/>
      <c r="EB75" s="11"/>
      <c r="EC75" s="11"/>
      <c r="ED75" s="11"/>
      <c r="EE75" s="11"/>
      <c r="EF75" s="11"/>
      <c r="EG75" s="11"/>
      <c r="EH75" s="11"/>
      <c r="EI75" s="11"/>
      <c r="EJ75" s="11"/>
      <c r="EK75" s="11"/>
      <c r="EL75" s="11"/>
      <c r="EM75" s="11"/>
      <c r="EN75" s="11"/>
      <c r="EO75" s="11"/>
      <c r="EP75" s="11"/>
      <c r="EQ75" s="11"/>
      <c r="ER75" s="11"/>
      <c r="ES75" s="11"/>
      <c r="ET75" s="11"/>
      <c r="EU75" s="11"/>
      <c r="EV75" s="11"/>
      <c r="EW75" s="11"/>
      <c r="EX75" s="11"/>
      <c r="EY75" s="11"/>
      <c r="EZ75" s="11"/>
      <c r="FA75" s="11"/>
      <c r="FB75" s="11"/>
      <c r="FC75" s="11"/>
      <c r="FD75" s="11"/>
      <c r="FE75" s="11"/>
      <c r="FF75" s="11"/>
      <c r="FG75" s="11"/>
      <c r="FH75" s="11"/>
      <c r="FI75" s="11"/>
      <c r="FJ75" s="11"/>
      <c r="FK75" s="11"/>
      <c r="FL75" s="11"/>
      <c r="FM75" s="11"/>
      <c r="FN75" s="11"/>
      <c r="FO75" s="11"/>
      <c r="FP75" s="11"/>
    </row>
    <row r="76" spans="1:172" s="12" customFormat="1" ht="14" customHeight="1" x14ac:dyDescent="0.2">
      <c r="A76" s="14" t="s">
        <v>178</v>
      </c>
      <c r="B76" s="9">
        <v>9.4</v>
      </c>
      <c r="C76" s="9">
        <v>10.6</v>
      </c>
      <c r="D76" s="13">
        <v>10</v>
      </c>
      <c r="E76" s="9">
        <v>40.200000000000003</v>
      </c>
      <c r="F76" s="9">
        <v>-1.1000000000000001</v>
      </c>
      <c r="G76" s="34">
        <v>81</v>
      </c>
      <c r="H76" s="9">
        <v>12.7</v>
      </c>
      <c r="I76" s="9">
        <v>52.2</v>
      </c>
      <c r="J76" s="9">
        <v>19.100000000000001</v>
      </c>
      <c r="K76" s="9">
        <v>3.7</v>
      </c>
      <c r="L76" s="13">
        <v>-79</v>
      </c>
      <c r="M76" s="6">
        <v>293.89999999999998</v>
      </c>
      <c r="N76" s="9">
        <v>15.4</v>
      </c>
      <c r="O76" s="9">
        <v>4.0999999999999996</v>
      </c>
      <c r="P76" s="9" t="s">
        <v>825</v>
      </c>
      <c r="Q76" s="9" t="s">
        <v>825</v>
      </c>
      <c r="R76" s="7">
        <v>304</v>
      </c>
      <c r="S76" s="13">
        <v>-79.693899250058806</v>
      </c>
      <c r="T76" s="13">
        <v>297.851797178411</v>
      </c>
      <c r="U76" s="9">
        <v>14.6611722643503</v>
      </c>
      <c r="V76" s="9">
        <v>-19.1803662379352</v>
      </c>
      <c r="W76" s="9">
        <v>1.0148076664804999</v>
      </c>
      <c r="X76" s="7" t="s">
        <v>826</v>
      </c>
      <c r="Y76" s="7">
        <v>0.93</v>
      </c>
      <c r="Z76" s="7">
        <v>4.34</v>
      </c>
      <c r="AA76" s="7" t="s">
        <v>181</v>
      </c>
      <c r="AB76" s="7">
        <v>0</v>
      </c>
      <c r="AC76" s="14" t="s">
        <v>179</v>
      </c>
      <c r="AD76" s="7"/>
      <c r="AE76" s="7" t="s">
        <v>176</v>
      </c>
      <c r="AF76" s="10" t="s">
        <v>180</v>
      </c>
      <c r="AG76" s="14" t="s">
        <v>175</v>
      </c>
      <c r="AH76" s="10"/>
      <c r="AJ76" s="32"/>
    </row>
    <row r="77" spans="1:172" s="17" customFormat="1" ht="14" customHeight="1" x14ac:dyDescent="0.2">
      <c r="A77" s="10" t="s">
        <v>182</v>
      </c>
      <c r="B77" s="9">
        <v>9.1999999999999993</v>
      </c>
      <c r="C77" s="9">
        <v>11.9</v>
      </c>
      <c r="D77" s="13">
        <v>10.55</v>
      </c>
      <c r="E77" s="9">
        <v>20.6</v>
      </c>
      <c r="F77" s="9">
        <v>257</v>
      </c>
      <c r="G77" s="6">
        <v>29</v>
      </c>
      <c r="H77" s="9">
        <v>354.48</v>
      </c>
      <c r="I77" s="9">
        <v>24.63</v>
      </c>
      <c r="J77" s="9">
        <v>39.71</v>
      </c>
      <c r="K77" s="7">
        <v>4.3</v>
      </c>
      <c r="L77" s="13">
        <v>-80.67</v>
      </c>
      <c r="M77" s="13">
        <v>292.33999999999997</v>
      </c>
      <c r="N77" s="9">
        <v>39.71</v>
      </c>
      <c r="O77" s="7">
        <v>4.3</v>
      </c>
      <c r="P77" s="9" t="s">
        <v>825</v>
      </c>
      <c r="Q77" s="9" t="s">
        <v>825</v>
      </c>
      <c r="R77" s="7">
        <v>101</v>
      </c>
      <c r="S77" s="13">
        <v>-81.030976713904494</v>
      </c>
      <c r="T77" s="13">
        <v>293.47141126600297</v>
      </c>
      <c r="U77" s="9">
        <v>80.414289939186006</v>
      </c>
      <c r="V77" s="9">
        <v>54.484113641056403</v>
      </c>
      <c r="W77" s="9">
        <v>2.5445275579838502</v>
      </c>
      <c r="X77" s="7" t="s">
        <v>824</v>
      </c>
      <c r="Y77" s="10"/>
      <c r="Z77" s="10"/>
      <c r="AA77" s="10" t="b">
        <v>1</v>
      </c>
      <c r="AB77" s="7">
        <v>0</v>
      </c>
      <c r="AC77" s="14" t="s">
        <v>168</v>
      </c>
      <c r="AD77" s="7"/>
      <c r="AE77" s="7" t="s">
        <v>949</v>
      </c>
      <c r="AF77" s="10" t="s">
        <v>843</v>
      </c>
      <c r="AG77" s="14"/>
      <c r="AH77" s="10"/>
      <c r="AI77" s="12"/>
      <c r="AJ77" s="32"/>
      <c r="AK77" s="12"/>
      <c r="AL77" s="12"/>
      <c r="AM77" s="12"/>
      <c r="AN77" s="12"/>
      <c r="AO77" s="12"/>
      <c r="AP77" s="12"/>
      <c r="AQ77" s="12"/>
      <c r="AR77" s="12"/>
      <c r="AS77" s="12"/>
      <c r="AT77" s="12"/>
      <c r="AU77" s="12"/>
      <c r="AV77" s="12"/>
      <c r="AW77" s="12"/>
      <c r="AX77" s="12"/>
      <c r="AY77" s="12"/>
      <c r="AZ77" s="12"/>
      <c r="BA77" s="12"/>
      <c r="BB77" s="12"/>
      <c r="BC77" s="12"/>
      <c r="BD77" s="12"/>
      <c r="BE77" s="12"/>
      <c r="BF77" s="12"/>
      <c r="BG77" s="12"/>
      <c r="BH77" s="12"/>
      <c r="BI77" s="12"/>
      <c r="BJ77" s="12"/>
      <c r="BK77" s="12"/>
      <c r="BL77" s="12"/>
      <c r="BM77" s="12"/>
      <c r="BN77" s="12"/>
      <c r="BO77" s="12"/>
      <c r="BP77" s="12"/>
      <c r="BQ77" s="12"/>
      <c r="BR77" s="12"/>
      <c r="BS77" s="12"/>
      <c r="BT77" s="12"/>
      <c r="BU77" s="12"/>
      <c r="BV77" s="12"/>
      <c r="BW77" s="12"/>
      <c r="BX77" s="12"/>
      <c r="BY77" s="12"/>
      <c r="BZ77" s="12"/>
      <c r="CA77" s="12"/>
      <c r="CB77" s="12"/>
      <c r="CC77" s="12"/>
      <c r="CD77" s="12"/>
      <c r="CE77" s="12"/>
      <c r="CF77" s="12"/>
      <c r="CG77" s="12"/>
      <c r="CH77" s="12"/>
      <c r="CI77" s="12"/>
      <c r="CJ77" s="12"/>
      <c r="CK77" s="12"/>
      <c r="CL77" s="12"/>
      <c r="CM77" s="12"/>
      <c r="CN77" s="12"/>
      <c r="CO77" s="12"/>
      <c r="CP77" s="12"/>
      <c r="CQ77" s="12"/>
      <c r="CR77" s="12"/>
      <c r="CS77" s="12"/>
      <c r="CT77" s="12"/>
      <c r="CU77" s="12"/>
      <c r="CV77" s="12"/>
      <c r="CW77" s="12"/>
      <c r="CX77" s="12"/>
      <c r="CY77" s="12"/>
      <c r="CZ77" s="12"/>
      <c r="DA77" s="12"/>
      <c r="DB77" s="12"/>
      <c r="DC77" s="12"/>
      <c r="DD77" s="12"/>
      <c r="DE77" s="12"/>
      <c r="DF77" s="12"/>
      <c r="DG77" s="12"/>
      <c r="DH77" s="12"/>
      <c r="DI77" s="12"/>
      <c r="DJ77" s="12"/>
      <c r="DK77" s="12"/>
      <c r="DL77" s="12"/>
      <c r="DM77" s="12"/>
      <c r="DN77" s="12"/>
      <c r="DO77" s="12"/>
      <c r="DP77" s="12"/>
      <c r="DQ77" s="12"/>
      <c r="DR77" s="12"/>
      <c r="DS77" s="12"/>
      <c r="DT77" s="12"/>
      <c r="DU77" s="12"/>
      <c r="DV77" s="12"/>
      <c r="DW77" s="12"/>
      <c r="DX77" s="12"/>
      <c r="DY77" s="12"/>
      <c r="DZ77" s="12"/>
      <c r="EA77" s="12"/>
      <c r="EB77" s="12"/>
      <c r="EC77" s="12"/>
      <c r="ED77" s="12"/>
      <c r="EE77" s="12"/>
      <c r="EF77" s="12"/>
      <c r="EG77" s="12"/>
      <c r="EH77" s="12"/>
      <c r="EI77" s="12"/>
      <c r="EJ77" s="12"/>
      <c r="EK77" s="12"/>
      <c r="EL77" s="12"/>
      <c r="EM77" s="12"/>
      <c r="EN77" s="12"/>
      <c r="EO77" s="12"/>
      <c r="EP77" s="12"/>
      <c r="EQ77" s="12"/>
      <c r="ER77" s="12"/>
      <c r="ES77" s="12"/>
      <c r="ET77" s="12"/>
      <c r="EU77" s="12"/>
      <c r="EV77" s="12"/>
      <c r="EW77" s="12"/>
      <c r="EX77" s="12"/>
      <c r="EY77" s="12"/>
      <c r="EZ77" s="12"/>
      <c r="FA77" s="12"/>
      <c r="FB77" s="12"/>
      <c r="FC77" s="12"/>
      <c r="FD77" s="12"/>
      <c r="FE77" s="12"/>
      <c r="FF77" s="12"/>
      <c r="FG77" s="12"/>
      <c r="FH77" s="12"/>
      <c r="FI77" s="12"/>
      <c r="FJ77" s="12"/>
      <c r="FK77" s="12"/>
      <c r="FL77" s="12"/>
      <c r="FM77" s="12"/>
      <c r="FN77" s="12"/>
      <c r="FO77" s="12"/>
      <c r="FP77" s="12"/>
    </row>
    <row r="78" spans="1:172" s="17" customFormat="1" ht="14" customHeight="1" x14ac:dyDescent="0.2">
      <c r="A78" s="14" t="s">
        <v>183</v>
      </c>
      <c r="B78" s="9">
        <v>10</v>
      </c>
      <c r="C78" s="9">
        <v>13</v>
      </c>
      <c r="D78" s="6">
        <v>11.5</v>
      </c>
      <c r="E78" s="9">
        <v>28.7</v>
      </c>
      <c r="F78" s="9">
        <v>15.6</v>
      </c>
      <c r="G78" s="34">
        <v>12</v>
      </c>
      <c r="H78" s="9">
        <v>359.9</v>
      </c>
      <c r="I78" s="9">
        <v>31.6</v>
      </c>
      <c r="J78" s="9">
        <v>23.5</v>
      </c>
      <c r="K78" s="9">
        <v>8.3000000000000007</v>
      </c>
      <c r="L78" s="13">
        <v>-78.400000000000006</v>
      </c>
      <c r="M78" s="6">
        <v>16.100000000000001</v>
      </c>
      <c r="N78" s="9">
        <v>35.4</v>
      </c>
      <c r="O78" s="9">
        <v>7.4</v>
      </c>
      <c r="P78" s="9" t="s">
        <v>825</v>
      </c>
      <c r="Q78" s="9" t="s">
        <v>825</v>
      </c>
      <c r="R78" s="7">
        <v>715</v>
      </c>
      <c r="S78" s="13">
        <v>-78.400000000000006</v>
      </c>
      <c r="T78" s="13">
        <v>16.100000000000001</v>
      </c>
      <c r="U78" s="9">
        <v>0</v>
      </c>
      <c r="V78" s="9">
        <v>0</v>
      </c>
      <c r="W78" s="9">
        <v>0</v>
      </c>
      <c r="X78" s="7" t="s">
        <v>824</v>
      </c>
      <c r="Y78" s="10"/>
      <c r="Z78" s="10"/>
      <c r="AA78" s="10" t="b">
        <v>1</v>
      </c>
      <c r="AB78" s="7">
        <v>0</v>
      </c>
      <c r="AC78" s="14" t="s">
        <v>186</v>
      </c>
      <c r="AD78" s="7">
        <v>50</v>
      </c>
      <c r="AE78" s="7" t="s">
        <v>176</v>
      </c>
      <c r="AF78" s="10" t="s">
        <v>187</v>
      </c>
      <c r="AG78" s="14"/>
      <c r="AH78" s="10"/>
      <c r="AI78" s="12"/>
      <c r="AJ78" s="32"/>
      <c r="AK78" s="12"/>
      <c r="AL78" s="12"/>
      <c r="AM78" s="12"/>
      <c r="AN78" s="12"/>
      <c r="AO78" s="12"/>
      <c r="AP78" s="12"/>
      <c r="AQ78" s="12"/>
      <c r="AR78" s="12"/>
      <c r="AS78" s="12"/>
      <c r="AT78" s="12"/>
      <c r="AU78" s="12"/>
      <c r="AV78" s="12"/>
      <c r="AW78" s="12"/>
      <c r="AX78" s="12"/>
      <c r="AY78" s="12"/>
      <c r="AZ78" s="12"/>
      <c r="BA78" s="12"/>
      <c r="BB78" s="12"/>
      <c r="BC78" s="12"/>
      <c r="BD78" s="12"/>
      <c r="BE78" s="12"/>
      <c r="BF78" s="12"/>
      <c r="BG78" s="12"/>
      <c r="BH78" s="12"/>
      <c r="BI78" s="12"/>
      <c r="BJ78" s="12"/>
      <c r="BK78" s="12"/>
      <c r="BL78" s="12"/>
      <c r="BM78" s="12"/>
      <c r="BN78" s="12"/>
      <c r="BO78" s="12"/>
      <c r="BP78" s="12"/>
      <c r="BQ78" s="12"/>
      <c r="BR78" s="12"/>
      <c r="BS78" s="12"/>
      <c r="BT78" s="12"/>
      <c r="BU78" s="12"/>
      <c r="BV78" s="12"/>
      <c r="BW78" s="12"/>
      <c r="BX78" s="12"/>
      <c r="BY78" s="12"/>
      <c r="BZ78" s="12"/>
      <c r="CA78" s="12"/>
      <c r="CB78" s="12"/>
      <c r="CC78" s="12"/>
      <c r="CD78" s="12"/>
      <c r="CE78" s="12"/>
      <c r="CF78" s="12"/>
      <c r="CG78" s="12"/>
      <c r="CH78" s="12"/>
      <c r="CI78" s="12"/>
      <c r="CJ78" s="12"/>
      <c r="CK78" s="12"/>
      <c r="CL78" s="12"/>
      <c r="CM78" s="12"/>
      <c r="CN78" s="12"/>
      <c r="CO78" s="12"/>
      <c r="CP78" s="12"/>
      <c r="CQ78" s="12"/>
      <c r="CR78" s="12"/>
      <c r="CS78" s="12"/>
      <c r="CT78" s="12"/>
      <c r="CU78" s="12"/>
      <c r="CV78" s="12"/>
      <c r="CW78" s="12"/>
      <c r="CX78" s="12"/>
      <c r="CY78" s="12"/>
      <c r="CZ78" s="12"/>
      <c r="DA78" s="12"/>
      <c r="DB78" s="12"/>
      <c r="DC78" s="12"/>
      <c r="DD78" s="12"/>
      <c r="DE78" s="12"/>
      <c r="DF78" s="12"/>
      <c r="DG78" s="12"/>
      <c r="DH78" s="12"/>
      <c r="DI78" s="12"/>
      <c r="DJ78" s="12"/>
      <c r="DK78" s="12"/>
      <c r="DL78" s="12"/>
      <c r="DM78" s="12"/>
      <c r="DN78" s="12"/>
      <c r="DO78" s="12"/>
      <c r="DP78" s="12"/>
      <c r="DQ78" s="12"/>
      <c r="DR78" s="12"/>
      <c r="DS78" s="12"/>
      <c r="DT78" s="12"/>
      <c r="DU78" s="12"/>
      <c r="DV78" s="12"/>
      <c r="DW78" s="12"/>
      <c r="DX78" s="12"/>
      <c r="DY78" s="12"/>
      <c r="DZ78" s="12"/>
      <c r="EA78" s="12"/>
      <c r="EB78" s="12"/>
      <c r="EC78" s="12"/>
      <c r="ED78" s="12"/>
      <c r="EE78" s="12"/>
      <c r="EF78" s="12"/>
      <c r="EG78" s="12"/>
      <c r="EH78" s="12"/>
      <c r="EI78" s="12"/>
      <c r="EJ78" s="12"/>
      <c r="EK78" s="12"/>
      <c r="EL78" s="12"/>
      <c r="EM78" s="12"/>
      <c r="EN78" s="12"/>
      <c r="EO78" s="12"/>
      <c r="EP78" s="12"/>
      <c r="EQ78" s="12"/>
      <c r="ER78" s="12"/>
      <c r="ES78" s="12"/>
      <c r="ET78" s="12"/>
      <c r="EU78" s="12"/>
      <c r="EV78" s="12"/>
      <c r="EW78" s="12"/>
      <c r="EX78" s="12"/>
      <c r="EY78" s="12"/>
      <c r="EZ78" s="12"/>
      <c r="FA78" s="12"/>
      <c r="FB78" s="12"/>
      <c r="FC78" s="12"/>
      <c r="FD78" s="12"/>
      <c r="FE78" s="12"/>
      <c r="FF78" s="12"/>
      <c r="FG78" s="12"/>
      <c r="FH78" s="12"/>
      <c r="FI78" s="12"/>
      <c r="FJ78" s="12"/>
      <c r="FK78" s="12"/>
      <c r="FL78" s="12"/>
      <c r="FM78" s="12"/>
      <c r="FN78" s="12"/>
      <c r="FO78" s="12"/>
      <c r="FP78" s="12"/>
    </row>
    <row r="79" spans="1:172" s="12" customFormat="1" ht="14" customHeight="1" x14ac:dyDescent="0.2">
      <c r="A79" s="10" t="s">
        <v>183</v>
      </c>
      <c r="B79" s="9">
        <v>10</v>
      </c>
      <c r="C79" s="9">
        <v>13</v>
      </c>
      <c r="D79" s="6">
        <v>11.5</v>
      </c>
      <c r="E79" s="9">
        <v>28.8</v>
      </c>
      <c r="F79" s="9">
        <v>15.5</v>
      </c>
      <c r="G79" s="34">
        <v>9</v>
      </c>
      <c r="H79" s="9">
        <v>3.7</v>
      </c>
      <c r="I79" s="9">
        <v>14.1</v>
      </c>
      <c r="J79" s="9">
        <v>21.9</v>
      </c>
      <c r="K79" s="9">
        <v>11.2</v>
      </c>
      <c r="L79" s="13">
        <v>-69</v>
      </c>
      <c r="M79" s="13">
        <v>4</v>
      </c>
      <c r="N79" s="9">
        <v>47</v>
      </c>
      <c r="O79" s="9">
        <v>6.8</v>
      </c>
      <c r="P79" s="9" t="s">
        <v>825</v>
      </c>
      <c r="Q79" s="9" t="s">
        <v>825</v>
      </c>
      <c r="R79" s="7">
        <v>715</v>
      </c>
      <c r="S79" s="13">
        <v>-69</v>
      </c>
      <c r="T79" s="13">
        <v>4</v>
      </c>
      <c r="U79" s="9">
        <v>0</v>
      </c>
      <c r="V79" s="9">
        <v>0</v>
      </c>
      <c r="W79" s="9">
        <v>0</v>
      </c>
      <c r="X79" s="7" t="s">
        <v>824</v>
      </c>
      <c r="Y79" s="10"/>
      <c r="Z79" s="10"/>
      <c r="AA79" s="10" t="b">
        <v>1</v>
      </c>
      <c r="AB79" s="7">
        <v>0</v>
      </c>
      <c r="AC79" s="14" t="s">
        <v>184</v>
      </c>
      <c r="AD79" s="7">
        <v>60</v>
      </c>
      <c r="AE79" s="7" t="s">
        <v>176</v>
      </c>
      <c r="AF79" s="10" t="s">
        <v>185</v>
      </c>
      <c r="AG79" s="14"/>
      <c r="AH79" s="10"/>
      <c r="AJ79" s="32"/>
    </row>
    <row r="80" spans="1:172" s="12" customFormat="1" ht="14" customHeight="1" x14ac:dyDescent="0.2">
      <c r="A80" s="10" t="s">
        <v>188</v>
      </c>
      <c r="B80" s="9">
        <v>11</v>
      </c>
      <c r="C80" s="9">
        <v>13</v>
      </c>
      <c r="D80" s="13">
        <v>12</v>
      </c>
      <c r="E80" s="9">
        <v>0</v>
      </c>
      <c r="F80" s="9">
        <v>36</v>
      </c>
      <c r="G80" s="34">
        <v>22</v>
      </c>
      <c r="H80" s="9">
        <v>1.7</v>
      </c>
      <c r="I80" s="9">
        <v>-4.2</v>
      </c>
      <c r="J80" s="9">
        <v>13.4</v>
      </c>
      <c r="K80" s="9">
        <v>8.8000000000000007</v>
      </c>
      <c r="L80" s="13">
        <v>-86.5</v>
      </c>
      <c r="M80" s="6">
        <v>6.6</v>
      </c>
      <c r="N80" s="9">
        <v>28.8</v>
      </c>
      <c r="O80" s="9">
        <v>6.1</v>
      </c>
      <c r="P80" s="9" t="s">
        <v>825</v>
      </c>
      <c r="Q80" s="9" t="s">
        <v>825</v>
      </c>
      <c r="R80" s="7">
        <v>709</v>
      </c>
      <c r="S80" s="13">
        <v>-86.502126226935999</v>
      </c>
      <c r="T80" s="13">
        <v>12.1480983346299</v>
      </c>
      <c r="U80" s="9">
        <v>-43.890894779586802</v>
      </c>
      <c r="V80" s="9">
        <v>9.7117478852289292</v>
      </c>
      <c r="W80" s="9">
        <v>0.49991771215347702</v>
      </c>
      <c r="X80" s="7" t="s">
        <v>824</v>
      </c>
      <c r="Y80" s="10"/>
      <c r="Z80" s="10"/>
      <c r="AA80" s="10" t="b">
        <v>1</v>
      </c>
      <c r="AB80" s="7">
        <v>0</v>
      </c>
      <c r="AC80" s="14" t="s">
        <v>189</v>
      </c>
      <c r="AD80" s="7">
        <v>774</v>
      </c>
      <c r="AE80" s="7" t="s">
        <v>176</v>
      </c>
      <c r="AF80" s="10" t="s">
        <v>190</v>
      </c>
      <c r="AG80" s="14"/>
      <c r="AH80" s="10"/>
      <c r="AJ80" s="32"/>
    </row>
    <row r="81" spans="1:172" s="12" customFormat="1" ht="14" customHeight="1" x14ac:dyDescent="0.2">
      <c r="A81" s="10" t="s">
        <v>191</v>
      </c>
      <c r="B81" s="9">
        <v>12.1</v>
      </c>
      <c r="C81" s="9">
        <v>13.3</v>
      </c>
      <c r="D81" s="13">
        <v>12.7</v>
      </c>
      <c r="E81" s="7">
        <v>45.5</v>
      </c>
      <c r="F81" s="7">
        <v>101</v>
      </c>
      <c r="G81" s="34">
        <v>7</v>
      </c>
      <c r="H81" s="7">
        <v>206.6</v>
      </c>
      <c r="I81" s="7">
        <v>-64.7</v>
      </c>
      <c r="J81" s="7">
        <v>29.5</v>
      </c>
      <c r="K81" s="7">
        <v>11.3</v>
      </c>
      <c r="L81" s="13">
        <v>-71.599999999999994</v>
      </c>
      <c r="M81" s="13">
        <v>358</v>
      </c>
      <c r="N81" s="9"/>
      <c r="O81" s="9"/>
      <c r="P81" s="9">
        <v>14.543174526710642</v>
      </c>
      <c r="Q81" s="9">
        <v>16.373463592191271</v>
      </c>
      <c r="R81" s="7">
        <v>301</v>
      </c>
      <c r="S81" s="13">
        <v>-71.208066085396595</v>
      </c>
      <c r="T81" s="13">
        <v>1.7707779617814601</v>
      </c>
      <c r="U81" s="9">
        <v>13.645834181667899</v>
      </c>
      <c r="V81" s="9">
        <v>-18.657757010925899</v>
      </c>
      <c r="W81" s="9">
        <v>1.26759836104659</v>
      </c>
      <c r="X81" s="7" t="s">
        <v>824</v>
      </c>
      <c r="Y81" s="10"/>
      <c r="Z81" s="10"/>
      <c r="AA81" s="10" t="b">
        <v>1</v>
      </c>
      <c r="AB81" s="7">
        <v>0</v>
      </c>
      <c r="AC81" s="14" t="s">
        <v>192</v>
      </c>
      <c r="AD81" s="7"/>
      <c r="AE81" s="7" t="s">
        <v>949</v>
      </c>
      <c r="AF81" s="10" t="s">
        <v>193</v>
      </c>
      <c r="AG81" s="14"/>
      <c r="AH81" s="10"/>
      <c r="AJ81" s="32"/>
    </row>
    <row r="82" spans="1:172" s="12" customFormat="1" ht="14" customHeight="1" x14ac:dyDescent="0.2">
      <c r="A82" s="10" t="s">
        <v>194</v>
      </c>
      <c r="B82" s="9">
        <v>10.6</v>
      </c>
      <c r="C82" s="9">
        <v>14.9</v>
      </c>
      <c r="D82" s="13">
        <v>12.75</v>
      </c>
      <c r="E82" s="9">
        <v>9.86</v>
      </c>
      <c r="F82" s="9">
        <v>39.75</v>
      </c>
      <c r="G82" s="34">
        <v>30</v>
      </c>
      <c r="H82" s="9">
        <v>1.5</v>
      </c>
      <c r="I82" s="9">
        <v>7.1</v>
      </c>
      <c r="J82" s="9">
        <v>16.600000000000001</v>
      </c>
      <c r="K82" s="9">
        <v>6.6</v>
      </c>
      <c r="L82" s="13">
        <v>-83.8</v>
      </c>
      <c r="M82" s="13">
        <v>26.9</v>
      </c>
      <c r="N82" s="9">
        <v>27.7</v>
      </c>
      <c r="O82" s="9">
        <v>5.0999999999999996</v>
      </c>
      <c r="P82" s="9" t="s">
        <v>825</v>
      </c>
      <c r="Q82" s="9" t="s">
        <v>825</v>
      </c>
      <c r="R82" s="7">
        <v>715</v>
      </c>
      <c r="S82" s="13">
        <v>-83.8</v>
      </c>
      <c r="T82" s="13">
        <v>26.9</v>
      </c>
      <c r="U82" s="9">
        <v>0</v>
      </c>
      <c r="V82" s="9">
        <v>0</v>
      </c>
      <c r="W82" s="9">
        <v>0</v>
      </c>
      <c r="X82" s="7" t="s">
        <v>824</v>
      </c>
      <c r="Y82" s="10"/>
      <c r="Z82" s="10"/>
      <c r="AA82" s="10" t="b">
        <v>1</v>
      </c>
      <c r="AB82" s="7">
        <v>0</v>
      </c>
      <c r="AC82" s="14" t="s">
        <v>195</v>
      </c>
      <c r="AD82" s="7"/>
      <c r="AE82" s="7" t="s">
        <v>949</v>
      </c>
      <c r="AF82" s="10" t="s">
        <v>214</v>
      </c>
      <c r="AG82" s="14"/>
      <c r="AH82" s="10"/>
      <c r="AJ82" s="32"/>
    </row>
    <row r="83" spans="1:172" s="12" customFormat="1" ht="14" customHeight="1" x14ac:dyDescent="0.2">
      <c r="A83" s="10" t="s">
        <v>196</v>
      </c>
      <c r="B83" s="9">
        <v>5</v>
      </c>
      <c r="C83" s="9">
        <v>21</v>
      </c>
      <c r="D83" s="13">
        <v>13</v>
      </c>
      <c r="E83" s="9">
        <v>28</v>
      </c>
      <c r="F83" s="9">
        <v>344</v>
      </c>
      <c r="G83" s="34">
        <v>99</v>
      </c>
      <c r="H83" s="9">
        <v>7.4</v>
      </c>
      <c r="I83" s="9">
        <v>38.200000000000003</v>
      </c>
      <c r="J83" s="9">
        <v>12.7</v>
      </c>
      <c r="K83" s="9">
        <v>4.0999999999999996</v>
      </c>
      <c r="L83" s="13">
        <v>-81.900000000000006</v>
      </c>
      <c r="M83" s="6">
        <v>294.39999999999998</v>
      </c>
      <c r="N83" s="9">
        <v>16</v>
      </c>
      <c r="O83" s="9">
        <v>3.5</v>
      </c>
      <c r="P83" s="9" t="s">
        <v>825</v>
      </c>
      <c r="Q83" s="9" t="s">
        <v>825</v>
      </c>
      <c r="R83" s="7">
        <v>714</v>
      </c>
      <c r="S83" s="13">
        <v>-81.900000000000006</v>
      </c>
      <c r="T83" s="13">
        <v>294.39999999999998</v>
      </c>
      <c r="U83" s="9">
        <v>0</v>
      </c>
      <c r="V83" s="9">
        <v>0</v>
      </c>
      <c r="W83" s="9">
        <v>0</v>
      </c>
      <c r="X83" s="7" t="s">
        <v>824</v>
      </c>
      <c r="Y83" s="10"/>
      <c r="Z83" s="10"/>
      <c r="AA83" s="10" t="b">
        <v>1</v>
      </c>
      <c r="AB83" s="7">
        <v>0</v>
      </c>
      <c r="AC83" s="14" t="s">
        <v>197</v>
      </c>
      <c r="AD83" s="7">
        <v>25</v>
      </c>
      <c r="AE83" s="7" t="s">
        <v>176</v>
      </c>
      <c r="AF83" s="10" t="s">
        <v>198</v>
      </c>
      <c r="AG83" s="14"/>
      <c r="AH83" s="10"/>
      <c r="AJ83" s="32"/>
    </row>
    <row r="84" spans="1:172" s="17" customFormat="1" ht="14" customHeight="1" x14ac:dyDescent="0.2">
      <c r="A84" s="10" t="s">
        <v>199</v>
      </c>
      <c r="B84" s="9">
        <v>12</v>
      </c>
      <c r="C84" s="9">
        <v>15</v>
      </c>
      <c r="D84" s="6">
        <v>13.5</v>
      </c>
      <c r="E84" s="9">
        <v>-1.6</v>
      </c>
      <c r="F84" s="9">
        <v>35.9</v>
      </c>
      <c r="G84" s="34">
        <v>14</v>
      </c>
      <c r="H84" s="9">
        <v>2.2000000000000002</v>
      </c>
      <c r="I84" s="9">
        <v>18.8</v>
      </c>
      <c r="J84" s="9">
        <v>16.7</v>
      </c>
      <c r="K84" s="9">
        <v>10</v>
      </c>
      <c r="L84" s="13">
        <v>-80.099999999999994</v>
      </c>
      <c r="M84" s="6">
        <v>214.3</v>
      </c>
      <c r="N84" s="9">
        <v>20.8</v>
      </c>
      <c r="O84" s="9">
        <v>8.9</v>
      </c>
      <c r="P84" s="9" t="s">
        <v>825</v>
      </c>
      <c r="Q84" s="9" t="s">
        <v>825</v>
      </c>
      <c r="R84" s="7">
        <v>709</v>
      </c>
      <c r="S84" s="13">
        <v>-80.270158526174299</v>
      </c>
      <c r="T84" s="13">
        <v>211.661461650576</v>
      </c>
      <c r="U84" s="9">
        <v>-43.791601394007401</v>
      </c>
      <c r="V84" s="9">
        <v>9.2183190976180693</v>
      </c>
      <c r="W84" s="9">
        <v>0.58488534372021395</v>
      </c>
      <c r="X84" s="7" t="s">
        <v>824</v>
      </c>
      <c r="Y84" s="10"/>
      <c r="Z84" s="10"/>
      <c r="AA84" s="10" t="b">
        <v>1</v>
      </c>
      <c r="AB84" s="7">
        <v>0</v>
      </c>
      <c r="AC84" s="14" t="s">
        <v>200</v>
      </c>
      <c r="AD84" s="7">
        <v>1517</v>
      </c>
      <c r="AE84" s="7" t="s">
        <v>176</v>
      </c>
      <c r="AF84" s="10" t="s">
        <v>201</v>
      </c>
      <c r="AG84" s="14" t="s">
        <v>875</v>
      </c>
      <c r="AH84" s="10"/>
      <c r="AI84" s="12"/>
      <c r="AJ84" s="32"/>
      <c r="AK84" s="12"/>
      <c r="AL84" s="12"/>
      <c r="AM84" s="12"/>
      <c r="AN84" s="12"/>
      <c r="AO84" s="12"/>
      <c r="AP84" s="12"/>
      <c r="AQ84" s="12"/>
      <c r="AR84" s="12"/>
      <c r="AS84" s="12"/>
      <c r="AT84" s="12"/>
      <c r="AU84" s="12"/>
      <c r="AV84" s="12"/>
      <c r="AW84" s="12"/>
      <c r="AX84" s="12"/>
      <c r="AY84" s="12"/>
      <c r="AZ84" s="12"/>
      <c r="BA84" s="12"/>
      <c r="BB84" s="12"/>
      <c r="BC84" s="12"/>
      <c r="BD84" s="12"/>
      <c r="BE84" s="12"/>
      <c r="BF84" s="12"/>
      <c r="BG84" s="12"/>
      <c r="BH84" s="12"/>
      <c r="BI84" s="12"/>
      <c r="BJ84" s="12"/>
      <c r="BK84" s="12"/>
      <c r="BL84" s="12"/>
      <c r="BM84" s="12"/>
      <c r="BN84" s="12"/>
      <c r="BO84" s="12"/>
      <c r="BP84" s="12"/>
      <c r="BQ84" s="12"/>
      <c r="BR84" s="12"/>
      <c r="BS84" s="12"/>
      <c r="BT84" s="12"/>
      <c r="BU84" s="12"/>
      <c r="BV84" s="12"/>
      <c r="BW84" s="12"/>
      <c r="BX84" s="12"/>
      <c r="BY84" s="12"/>
      <c r="BZ84" s="12"/>
      <c r="CA84" s="12"/>
      <c r="CB84" s="12"/>
      <c r="CC84" s="12"/>
      <c r="CD84" s="12"/>
      <c r="CE84" s="12"/>
      <c r="CF84" s="12"/>
      <c r="CG84" s="12"/>
      <c r="CH84" s="12"/>
      <c r="CI84" s="12"/>
      <c r="CJ84" s="12"/>
      <c r="CK84" s="12"/>
      <c r="CL84" s="12"/>
      <c r="CM84" s="12"/>
      <c r="CN84" s="12"/>
      <c r="CO84" s="12"/>
      <c r="CP84" s="12"/>
      <c r="CQ84" s="12"/>
      <c r="CR84" s="12"/>
      <c r="CS84" s="12"/>
      <c r="CT84" s="12"/>
      <c r="CU84" s="12"/>
      <c r="CV84" s="12"/>
      <c r="CW84" s="12"/>
      <c r="CX84" s="12"/>
      <c r="CY84" s="12"/>
      <c r="CZ84" s="12"/>
      <c r="DA84" s="12"/>
      <c r="DB84" s="12"/>
      <c r="DC84" s="12"/>
      <c r="DD84" s="12"/>
      <c r="DE84" s="12"/>
      <c r="DF84" s="12"/>
      <c r="DG84" s="12"/>
      <c r="DH84" s="12"/>
      <c r="DI84" s="12"/>
      <c r="DJ84" s="12"/>
      <c r="DK84" s="12"/>
      <c r="DL84" s="12"/>
      <c r="DM84" s="12"/>
      <c r="DN84" s="12"/>
      <c r="DO84" s="12"/>
      <c r="DP84" s="12"/>
      <c r="DQ84" s="12"/>
      <c r="DR84" s="12"/>
      <c r="DS84" s="12"/>
      <c r="DT84" s="12"/>
      <c r="DU84" s="12"/>
      <c r="DV84" s="12"/>
      <c r="DW84" s="12"/>
      <c r="DX84" s="12"/>
      <c r="DY84" s="12"/>
      <c r="DZ84" s="12"/>
      <c r="EA84" s="12"/>
      <c r="EB84" s="12"/>
      <c r="EC84" s="12"/>
      <c r="ED84" s="12"/>
      <c r="EE84" s="12"/>
      <c r="EF84" s="12"/>
      <c r="EG84" s="12"/>
      <c r="EH84" s="12"/>
      <c r="EI84" s="12"/>
      <c r="EJ84" s="12"/>
      <c r="EK84" s="12"/>
      <c r="EL84" s="12"/>
      <c r="EM84" s="12"/>
      <c r="EN84" s="12"/>
      <c r="EO84" s="12"/>
      <c r="EP84" s="12"/>
      <c r="EQ84" s="12"/>
      <c r="ER84" s="12"/>
      <c r="ES84" s="12"/>
      <c r="ET84" s="12"/>
      <c r="EU84" s="12"/>
      <c r="EV84" s="12"/>
      <c r="EW84" s="12"/>
      <c r="EX84" s="12"/>
      <c r="EY84" s="12"/>
      <c r="EZ84" s="12"/>
      <c r="FA84" s="12"/>
      <c r="FB84" s="12"/>
      <c r="FC84" s="12"/>
      <c r="FD84" s="12"/>
      <c r="FE84" s="12"/>
      <c r="FF84" s="12"/>
      <c r="FG84" s="12"/>
      <c r="FH84" s="12"/>
      <c r="FI84" s="12"/>
      <c r="FJ84" s="12"/>
      <c r="FK84" s="12"/>
      <c r="FL84" s="12"/>
      <c r="FM84" s="12"/>
      <c r="FN84" s="12"/>
      <c r="FO84" s="12"/>
      <c r="FP84" s="12"/>
    </row>
    <row r="85" spans="1:172" s="12" customFormat="1" ht="14" customHeight="1" x14ac:dyDescent="0.2">
      <c r="A85" s="10" t="s">
        <v>202</v>
      </c>
      <c r="B85" s="9">
        <v>14.34</v>
      </c>
      <c r="C85" s="9">
        <v>16.3</v>
      </c>
      <c r="D85" s="13">
        <f>AVERAGE(B85,C85)</f>
        <v>15.32</v>
      </c>
      <c r="E85" s="9">
        <v>14.39</v>
      </c>
      <c r="F85" s="9">
        <f>360-87.14</f>
        <v>272.86</v>
      </c>
      <c r="G85" s="34">
        <v>33</v>
      </c>
      <c r="H85" s="7">
        <v>352.5</v>
      </c>
      <c r="I85" s="7">
        <v>15</v>
      </c>
      <c r="J85" s="7">
        <v>16.600000000000001</v>
      </c>
      <c r="K85" s="7">
        <v>5.8</v>
      </c>
      <c r="L85" s="13">
        <v>-80</v>
      </c>
      <c r="M85" s="13">
        <v>322.89999999999998</v>
      </c>
      <c r="N85" s="7">
        <v>24.5</v>
      </c>
      <c r="O85" s="7">
        <v>5.2</v>
      </c>
      <c r="P85" s="9" t="s">
        <v>825</v>
      </c>
      <c r="Q85" s="9" t="s">
        <v>825</v>
      </c>
      <c r="R85" s="7">
        <v>2007</v>
      </c>
      <c r="S85" s="13">
        <v>-80.440020827724396</v>
      </c>
      <c r="T85" s="13">
        <v>329.70251319194699</v>
      </c>
      <c r="U85" s="9">
        <v>61.752286391111198</v>
      </c>
      <c r="V85" s="9">
        <v>-6.6743436931503197</v>
      </c>
      <c r="W85" s="9">
        <v>2.0442652906934198</v>
      </c>
      <c r="X85" s="7" t="s">
        <v>824</v>
      </c>
      <c r="Y85" s="7"/>
      <c r="Z85" s="10"/>
      <c r="AA85" s="10" t="b">
        <v>1</v>
      </c>
      <c r="AB85" s="7">
        <v>0</v>
      </c>
      <c r="AC85" s="10" t="s">
        <v>203</v>
      </c>
      <c r="AD85" s="7"/>
      <c r="AE85" s="7" t="s">
        <v>949</v>
      </c>
      <c r="AF85" s="10" t="s">
        <v>204</v>
      </c>
      <c r="AG85" s="14"/>
      <c r="AH85" s="10"/>
      <c r="AI85" s="17"/>
      <c r="AJ85" s="32"/>
      <c r="AK85" s="17"/>
      <c r="AL85" s="17"/>
      <c r="AM85" s="17"/>
      <c r="AN85" s="17"/>
      <c r="AO85" s="17"/>
      <c r="AP85" s="17"/>
      <c r="AQ85" s="17"/>
      <c r="AR85" s="17"/>
      <c r="AS85" s="17"/>
      <c r="AT85" s="17"/>
      <c r="AU85" s="17"/>
      <c r="AV85" s="17"/>
      <c r="AW85" s="17"/>
      <c r="AX85" s="17"/>
      <c r="AY85" s="17"/>
      <c r="AZ85" s="17"/>
      <c r="BA85" s="17"/>
      <c r="BB85" s="17"/>
      <c r="BC85" s="17"/>
      <c r="BD85" s="17"/>
      <c r="BE85" s="17"/>
      <c r="BF85" s="17"/>
      <c r="BG85" s="17"/>
      <c r="BH85" s="17"/>
      <c r="BI85" s="17"/>
      <c r="BJ85" s="17"/>
      <c r="BK85" s="17"/>
      <c r="BL85" s="17"/>
      <c r="BM85" s="17"/>
      <c r="BN85" s="17"/>
      <c r="BO85" s="17"/>
      <c r="BP85" s="17"/>
      <c r="BQ85" s="17"/>
      <c r="BR85" s="17"/>
      <c r="BS85" s="17"/>
      <c r="BT85" s="17"/>
      <c r="BU85" s="17"/>
      <c r="BV85" s="17"/>
      <c r="BW85" s="17"/>
      <c r="BX85" s="17"/>
      <c r="BY85" s="17"/>
      <c r="BZ85" s="17"/>
      <c r="CA85" s="17"/>
      <c r="CB85" s="17"/>
      <c r="CC85" s="17"/>
      <c r="CD85" s="17"/>
      <c r="CE85" s="17"/>
      <c r="CF85" s="17"/>
      <c r="CG85" s="17"/>
      <c r="CH85" s="17"/>
      <c r="CI85" s="17"/>
      <c r="CJ85" s="17"/>
      <c r="CK85" s="17"/>
      <c r="CL85" s="17"/>
      <c r="CM85" s="17"/>
      <c r="CN85" s="17"/>
      <c r="CO85" s="17"/>
      <c r="CP85" s="17"/>
      <c r="CQ85" s="17"/>
      <c r="CR85" s="17"/>
      <c r="CS85" s="17"/>
      <c r="CT85" s="17"/>
      <c r="CU85" s="17"/>
      <c r="CV85" s="17"/>
      <c r="CW85" s="17"/>
      <c r="CX85" s="17"/>
      <c r="CY85" s="17"/>
      <c r="CZ85" s="17"/>
      <c r="DA85" s="17"/>
      <c r="DB85" s="17"/>
      <c r="DC85" s="17"/>
      <c r="DD85" s="17"/>
      <c r="DE85" s="17"/>
      <c r="DF85" s="17"/>
      <c r="DG85" s="17"/>
      <c r="DH85" s="17"/>
      <c r="DI85" s="17"/>
      <c r="DJ85" s="17"/>
      <c r="DK85" s="17"/>
      <c r="DL85" s="17"/>
      <c r="DM85" s="17"/>
      <c r="DN85" s="17"/>
      <c r="DO85" s="17"/>
      <c r="DP85" s="17"/>
      <c r="DQ85" s="17"/>
      <c r="DR85" s="17"/>
      <c r="DS85" s="17"/>
      <c r="DT85" s="17"/>
      <c r="DU85" s="17"/>
      <c r="DV85" s="17"/>
      <c r="DW85" s="17"/>
      <c r="DX85" s="17"/>
      <c r="DY85" s="17"/>
      <c r="DZ85" s="17"/>
      <c r="EA85" s="17"/>
      <c r="EB85" s="17"/>
      <c r="EC85" s="17"/>
      <c r="ED85" s="17"/>
      <c r="EE85" s="17"/>
      <c r="EF85" s="17"/>
      <c r="EG85" s="17"/>
      <c r="EH85" s="17"/>
      <c r="EI85" s="17"/>
      <c r="EJ85" s="17"/>
      <c r="EK85" s="17"/>
      <c r="EL85" s="17"/>
      <c r="EM85" s="17"/>
      <c r="EN85" s="17"/>
      <c r="EO85" s="17"/>
      <c r="EP85" s="17"/>
      <c r="EQ85" s="17"/>
      <c r="ER85" s="17"/>
      <c r="ES85" s="17"/>
      <c r="ET85" s="17"/>
      <c r="EU85" s="17"/>
      <c r="EV85" s="17"/>
      <c r="EW85" s="17"/>
      <c r="EX85" s="17"/>
      <c r="EY85" s="17"/>
      <c r="EZ85" s="17"/>
      <c r="FA85" s="17"/>
      <c r="FB85" s="17"/>
      <c r="FC85" s="17"/>
      <c r="FD85" s="17"/>
      <c r="FE85" s="17"/>
      <c r="FF85" s="17"/>
      <c r="FG85" s="17"/>
      <c r="FH85" s="17"/>
      <c r="FI85" s="17"/>
      <c r="FJ85" s="17"/>
      <c r="FK85" s="17"/>
      <c r="FL85" s="17"/>
      <c r="FM85" s="17"/>
      <c r="FN85" s="17"/>
      <c r="FO85" s="17"/>
      <c r="FP85" s="17"/>
    </row>
    <row r="86" spans="1:172" s="10" customFormat="1" ht="14" customHeight="1" x14ac:dyDescent="0.2">
      <c r="A86" s="14" t="s">
        <v>205</v>
      </c>
      <c r="B86" s="9">
        <v>14</v>
      </c>
      <c r="C86" s="9">
        <v>18</v>
      </c>
      <c r="D86" s="13">
        <v>16</v>
      </c>
      <c r="E86" s="9">
        <v>36.200000000000003</v>
      </c>
      <c r="F86" s="9">
        <v>118.5</v>
      </c>
      <c r="G86" s="34">
        <v>9</v>
      </c>
      <c r="H86" s="9">
        <v>5.8</v>
      </c>
      <c r="I86" s="9">
        <v>52.5</v>
      </c>
      <c r="J86" s="9">
        <v>75.2</v>
      </c>
      <c r="K86" s="9">
        <v>6</v>
      </c>
      <c r="L86" s="13">
        <v>-84.3</v>
      </c>
      <c r="M86" s="6">
        <v>53.5</v>
      </c>
      <c r="N86" s="9">
        <v>57.8</v>
      </c>
      <c r="O86" s="9">
        <v>6.8</v>
      </c>
      <c r="P86" s="9" t="s">
        <v>825</v>
      </c>
      <c r="Q86" s="9" t="s">
        <v>825</v>
      </c>
      <c r="R86" s="7">
        <v>601</v>
      </c>
      <c r="S86" s="13">
        <v>-82.693219765174803</v>
      </c>
      <c r="T86" s="13">
        <v>58.087576305026602</v>
      </c>
      <c r="U86" s="9">
        <v>15.0351087898462</v>
      </c>
      <c r="V86" s="9">
        <v>-17.839396392297399</v>
      </c>
      <c r="W86" s="9">
        <v>1.73286548108831</v>
      </c>
      <c r="X86" s="7" t="s">
        <v>824</v>
      </c>
      <c r="Y86" s="28"/>
      <c r="Z86" s="28"/>
      <c r="AA86" s="10" t="b">
        <v>1</v>
      </c>
      <c r="AB86" s="30">
        <v>0</v>
      </c>
      <c r="AC86" s="14" t="s">
        <v>955</v>
      </c>
      <c r="AD86" s="7"/>
      <c r="AE86" s="7" t="s">
        <v>949</v>
      </c>
      <c r="AF86" s="10" t="s">
        <v>214</v>
      </c>
      <c r="AG86" s="14"/>
      <c r="AI86" s="12"/>
      <c r="AJ86" s="32"/>
      <c r="AK86" s="12"/>
      <c r="AL86" s="12"/>
      <c r="AM86" s="12"/>
      <c r="AN86" s="12"/>
      <c r="AO86" s="12"/>
      <c r="AP86" s="12"/>
      <c r="AQ86" s="12"/>
      <c r="AR86" s="12"/>
      <c r="AS86" s="12"/>
      <c r="AT86" s="12"/>
      <c r="AU86" s="12"/>
      <c r="AV86" s="12"/>
      <c r="AW86" s="12"/>
      <c r="AX86" s="12"/>
      <c r="AY86" s="12"/>
      <c r="AZ86" s="12"/>
      <c r="BA86" s="12"/>
      <c r="BB86" s="12"/>
      <c r="BC86" s="12"/>
      <c r="BD86" s="12"/>
      <c r="BE86" s="12"/>
      <c r="BF86" s="12"/>
      <c r="BG86" s="12"/>
      <c r="BH86" s="12"/>
      <c r="BI86" s="12"/>
      <c r="BJ86" s="12"/>
      <c r="BK86" s="12"/>
      <c r="BL86" s="12"/>
      <c r="BM86" s="12"/>
      <c r="BN86" s="12"/>
      <c r="BO86" s="12"/>
      <c r="BP86" s="12"/>
      <c r="BQ86" s="12"/>
      <c r="BR86" s="12"/>
      <c r="BS86" s="12"/>
      <c r="BT86" s="12"/>
      <c r="BU86" s="12"/>
      <c r="BV86" s="12"/>
      <c r="BW86" s="12"/>
      <c r="BX86" s="12"/>
      <c r="BY86" s="12"/>
      <c r="BZ86" s="12"/>
      <c r="CA86" s="12"/>
      <c r="CB86" s="12"/>
      <c r="CC86" s="12"/>
      <c r="CD86" s="12"/>
      <c r="CE86" s="12"/>
      <c r="CF86" s="12"/>
      <c r="CG86" s="12"/>
      <c r="CH86" s="12"/>
      <c r="CI86" s="12"/>
      <c r="CJ86" s="12"/>
      <c r="CK86" s="12"/>
      <c r="CL86" s="12"/>
      <c r="CM86" s="12"/>
      <c r="CN86" s="12"/>
      <c r="CO86" s="12"/>
      <c r="CP86" s="12"/>
      <c r="CQ86" s="12"/>
      <c r="CR86" s="12"/>
      <c r="CS86" s="12"/>
      <c r="CT86" s="12"/>
      <c r="CU86" s="12"/>
      <c r="CV86" s="12"/>
      <c r="CW86" s="12"/>
      <c r="CX86" s="12"/>
      <c r="CY86" s="12"/>
      <c r="CZ86" s="12"/>
      <c r="DA86" s="12"/>
      <c r="DB86" s="12"/>
      <c r="DC86" s="12"/>
      <c r="DD86" s="12"/>
      <c r="DE86" s="12"/>
      <c r="DF86" s="12"/>
      <c r="DG86" s="12"/>
      <c r="DH86" s="12"/>
      <c r="DI86" s="12"/>
      <c r="DJ86" s="12"/>
      <c r="DK86" s="12"/>
      <c r="DL86" s="12"/>
      <c r="DM86" s="12"/>
      <c r="DN86" s="12"/>
      <c r="DO86" s="12"/>
      <c r="DP86" s="12"/>
      <c r="DQ86" s="12"/>
      <c r="DR86" s="12"/>
      <c r="DS86" s="12"/>
      <c r="DT86" s="12"/>
      <c r="DU86" s="12"/>
      <c r="DV86" s="12"/>
      <c r="DW86" s="12"/>
      <c r="DX86" s="12"/>
      <c r="DY86" s="12"/>
      <c r="DZ86" s="12"/>
      <c r="EA86" s="12"/>
      <c r="EB86" s="12"/>
      <c r="EC86" s="12"/>
      <c r="ED86" s="12"/>
      <c r="EE86" s="12"/>
      <c r="EF86" s="12"/>
      <c r="EG86" s="12"/>
      <c r="EH86" s="12"/>
      <c r="EI86" s="12"/>
      <c r="EJ86" s="12"/>
      <c r="EK86" s="12"/>
      <c r="EL86" s="12"/>
      <c r="EM86" s="12"/>
      <c r="EN86" s="12"/>
      <c r="EO86" s="12"/>
      <c r="EP86" s="12"/>
      <c r="EQ86" s="12"/>
      <c r="ER86" s="12"/>
      <c r="ES86" s="12"/>
      <c r="ET86" s="12"/>
      <c r="EU86" s="12"/>
      <c r="EV86" s="12"/>
      <c r="EW86" s="12"/>
      <c r="EX86" s="12"/>
      <c r="EY86" s="12"/>
      <c r="EZ86" s="12"/>
      <c r="FA86" s="12"/>
      <c r="FB86" s="12"/>
      <c r="FC86" s="12"/>
      <c r="FD86" s="12"/>
      <c r="FE86" s="12"/>
      <c r="FF86" s="12"/>
      <c r="FG86" s="12"/>
      <c r="FH86" s="12"/>
      <c r="FI86" s="12"/>
      <c r="FJ86" s="12"/>
      <c r="FK86" s="12"/>
      <c r="FL86" s="12"/>
      <c r="FM86" s="12"/>
      <c r="FN86" s="12"/>
      <c r="FO86" s="12"/>
      <c r="FP86" s="12"/>
    </row>
    <row r="87" spans="1:172" s="17" customFormat="1" ht="14" customHeight="1" x14ac:dyDescent="0.2">
      <c r="A87" s="10" t="s">
        <v>206</v>
      </c>
      <c r="B87" s="9">
        <v>15.032</v>
      </c>
      <c r="C87" s="9">
        <v>17.234999999999999</v>
      </c>
      <c r="D87" s="13">
        <v>16.133499999999998</v>
      </c>
      <c r="E87" s="28">
        <v>-32.841529411764704</v>
      </c>
      <c r="F87" s="28">
        <v>146.44670588235294</v>
      </c>
      <c r="G87" s="34">
        <v>17</v>
      </c>
      <c r="H87" s="9">
        <v>10.199999999999999</v>
      </c>
      <c r="I87" s="9">
        <v>-57.2</v>
      </c>
      <c r="J87" s="9">
        <v>33.9</v>
      </c>
      <c r="K87" s="9">
        <v>6.7</v>
      </c>
      <c r="L87" s="13">
        <v>-80.2</v>
      </c>
      <c r="M87" s="13">
        <v>95.4</v>
      </c>
      <c r="N87" s="9">
        <v>20.5</v>
      </c>
      <c r="O87" s="9">
        <v>8.6</v>
      </c>
      <c r="P87" s="9" t="s">
        <v>825</v>
      </c>
      <c r="Q87" s="9" t="s">
        <v>825</v>
      </c>
      <c r="R87" s="7">
        <v>801</v>
      </c>
      <c r="S87" s="13">
        <v>-82.752302399672701</v>
      </c>
      <c r="T87" s="13">
        <v>33.606269205730101</v>
      </c>
      <c r="U87" s="9">
        <v>-16.7413144234478</v>
      </c>
      <c r="V87" s="9">
        <v>-130.17136031493999</v>
      </c>
      <c r="W87" s="9">
        <v>9.1344696887071208</v>
      </c>
      <c r="X87" s="7" t="s">
        <v>824</v>
      </c>
      <c r="Y87" s="7"/>
      <c r="Z87" s="7"/>
      <c r="AA87" s="10" t="b">
        <v>1</v>
      </c>
      <c r="AB87" s="7">
        <v>0</v>
      </c>
      <c r="AC87" s="14" t="s">
        <v>207</v>
      </c>
      <c r="AD87" s="7"/>
      <c r="AE87" s="7" t="s">
        <v>949</v>
      </c>
      <c r="AF87" s="10" t="s">
        <v>208</v>
      </c>
      <c r="AG87" s="14"/>
      <c r="AH87" s="10"/>
      <c r="AI87" s="12"/>
      <c r="AJ87" s="32"/>
      <c r="AK87" s="12"/>
      <c r="AL87" s="12"/>
      <c r="AM87" s="12"/>
      <c r="AN87" s="12"/>
      <c r="AO87" s="12"/>
      <c r="AP87" s="12"/>
      <c r="AQ87" s="12"/>
      <c r="AR87" s="12"/>
      <c r="AS87" s="12"/>
      <c r="AT87" s="12"/>
      <c r="AU87" s="12"/>
      <c r="AV87" s="12"/>
      <c r="AW87" s="12"/>
      <c r="AX87" s="12"/>
      <c r="AY87" s="12"/>
      <c r="AZ87" s="12"/>
      <c r="BA87" s="12"/>
      <c r="BB87" s="12"/>
      <c r="BC87" s="12"/>
      <c r="BD87" s="12"/>
      <c r="BE87" s="12"/>
      <c r="BF87" s="12"/>
      <c r="BG87" s="12"/>
      <c r="BH87" s="12"/>
      <c r="BI87" s="12"/>
      <c r="BJ87" s="12"/>
      <c r="BK87" s="12"/>
      <c r="BL87" s="12"/>
      <c r="BM87" s="12"/>
      <c r="BN87" s="12"/>
      <c r="BO87" s="12"/>
      <c r="BP87" s="12"/>
      <c r="BQ87" s="12"/>
      <c r="BR87" s="12"/>
      <c r="BS87" s="12"/>
      <c r="BT87" s="12"/>
      <c r="BU87" s="12"/>
      <c r="BV87" s="12"/>
      <c r="BW87" s="12"/>
      <c r="BX87" s="12"/>
      <c r="BY87" s="12"/>
      <c r="BZ87" s="12"/>
      <c r="CA87" s="12"/>
      <c r="CB87" s="12"/>
      <c r="CC87" s="12"/>
      <c r="CD87" s="12"/>
      <c r="CE87" s="12"/>
      <c r="CF87" s="12"/>
      <c r="CG87" s="12"/>
      <c r="CH87" s="12"/>
      <c r="CI87" s="12"/>
      <c r="CJ87" s="12"/>
      <c r="CK87" s="12"/>
      <c r="CL87" s="12"/>
      <c r="CM87" s="12"/>
      <c r="CN87" s="12"/>
      <c r="CO87" s="12"/>
      <c r="CP87" s="12"/>
      <c r="CQ87" s="12"/>
      <c r="CR87" s="12"/>
      <c r="CS87" s="12"/>
      <c r="CT87" s="12"/>
      <c r="CU87" s="12"/>
      <c r="CV87" s="12"/>
      <c r="CW87" s="12"/>
      <c r="CX87" s="12"/>
      <c r="CY87" s="12"/>
      <c r="CZ87" s="12"/>
      <c r="DA87" s="12"/>
      <c r="DB87" s="12"/>
      <c r="DC87" s="12"/>
      <c r="DD87" s="12"/>
      <c r="DE87" s="12"/>
      <c r="DF87" s="12"/>
      <c r="DG87" s="12"/>
      <c r="DH87" s="12"/>
      <c r="DI87" s="12"/>
      <c r="DJ87" s="12"/>
      <c r="DK87" s="12"/>
      <c r="DL87" s="12"/>
      <c r="DM87" s="12"/>
      <c r="DN87" s="12"/>
      <c r="DO87" s="12"/>
      <c r="DP87" s="12"/>
      <c r="DQ87" s="12"/>
      <c r="DR87" s="12"/>
      <c r="DS87" s="12"/>
      <c r="DT87" s="12"/>
      <c r="DU87" s="12"/>
      <c r="DV87" s="12"/>
      <c r="DW87" s="12"/>
      <c r="DX87" s="12"/>
      <c r="DY87" s="12"/>
      <c r="DZ87" s="12"/>
      <c r="EA87" s="12"/>
      <c r="EB87" s="12"/>
      <c r="EC87" s="12"/>
      <c r="ED87" s="12"/>
      <c r="EE87" s="12"/>
      <c r="EF87" s="12"/>
      <c r="EG87" s="12"/>
      <c r="EH87" s="12"/>
      <c r="EI87" s="12"/>
      <c r="EJ87" s="12"/>
      <c r="EK87" s="12"/>
      <c r="EL87" s="12"/>
      <c r="EM87" s="12"/>
      <c r="EN87" s="12"/>
      <c r="EO87" s="12"/>
      <c r="EP87" s="12"/>
      <c r="EQ87" s="12"/>
      <c r="ER87" s="12"/>
      <c r="ES87" s="12"/>
      <c r="ET87" s="12"/>
      <c r="EU87" s="12"/>
      <c r="EV87" s="12"/>
      <c r="EW87" s="12"/>
      <c r="EX87" s="12"/>
      <c r="EY87" s="12"/>
      <c r="EZ87" s="12"/>
      <c r="FA87" s="12"/>
      <c r="FB87" s="12"/>
      <c r="FC87" s="12"/>
      <c r="FD87" s="12"/>
      <c r="FE87" s="12"/>
      <c r="FF87" s="12"/>
      <c r="FG87" s="12"/>
      <c r="FH87" s="12"/>
      <c r="FI87" s="12"/>
      <c r="FJ87" s="12"/>
      <c r="FK87" s="12"/>
      <c r="FL87" s="12"/>
      <c r="FM87" s="12"/>
      <c r="FN87" s="12"/>
      <c r="FO87" s="12"/>
      <c r="FP87" s="12"/>
    </row>
    <row r="88" spans="1:172" s="12" customFormat="1" ht="14" customHeight="1" x14ac:dyDescent="0.2">
      <c r="A88" s="10" t="s">
        <v>209</v>
      </c>
      <c r="B88" s="9">
        <f>D88-0.79</f>
        <v>15.7</v>
      </c>
      <c r="C88" s="9">
        <f>D88+0.79</f>
        <v>17.279999999999998</v>
      </c>
      <c r="D88" s="13">
        <v>16.489999999999998</v>
      </c>
      <c r="E88" s="7">
        <v>50.52</v>
      </c>
      <c r="F88" s="7">
        <v>15.23</v>
      </c>
      <c r="G88" s="34">
        <v>11</v>
      </c>
      <c r="H88" s="7">
        <v>163.30000000000001</v>
      </c>
      <c r="I88" s="7">
        <v>-62.5</v>
      </c>
      <c r="J88" s="7">
        <v>36.799999999999997</v>
      </c>
      <c r="K88" s="7">
        <v>7.6</v>
      </c>
      <c r="L88" s="13">
        <v>-76.876241259039261</v>
      </c>
      <c r="M88" s="13">
        <v>261.12</v>
      </c>
      <c r="N88" s="7">
        <v>21.5</v>
      </c>
      <c r="O88" s="7">
        <v>10.1</v>
      </c>
      <c r="P88" s="9" t="s">
        <v>825</v>
      </c>
      <c r="Q88" s="9" t="s">
        <v>825</v>
      </c>
      <c r="R88" s="7">
        <v>301</v>
      </c>
      <c r="S88" s="13">
        <v>-78.601692796083498</v>
      </c>
      <c r="T88" s="13">
        <v>262.98811737588301</v>
      </c>
      <c r="U88" s="9">
        <v>15.001765799308901</v>
      </c>
      <c r="V88" s="9">
        <v>-17.936203861126199</v>
      </c>
      <c r="W88" s="9">
        <v>1.8137021202933801</v>
      </c>
      <c r="X88" s="7" t="s">
        <v>824</v>
      </c>
      <c r="Y88" s="10"/>
      <c r="Z88" s="10"/>
      <c r="AA88" s="10" t="b">
        <v>1</v>
      </c>
      <c r="AB88" s="7">
        <v>0</v>
      </c>
      <c r="AC88" s="14" t="s">
        <v>210</v>
      </c>
      <c r="AD88" s="7"/>
      <c r="AE88" s="7" t="s">
        <v>949</v>
      </c>
      <c r="AF88" s="10" t="s">
        <v>211</v>
      </c>
      <c r="AG88" s="14" t="s">
        <v>833</v>
      </c>
      <c r="AH88" s="10"/>
      <c r="AJ88" s="32"/>
    </row>
    <row r="89" spans="1:172" customFormat="1" ht="13.5" customHeight="1" x14ac:dyDescent="0.2">
      <c r="A89" s="10" t="s">
        <v>213</v>
      </c>
      <c r="B89" s="9">
        <v>15</v>
      </c>
      <c r="C89" s="9">
        <v>24</v>
      </c>
      <c r="D89" s="13">
        <v>19.5</v>
      </c>
      <c r="E89" s="9">
        <v>40.200000000000003</v>
      </c>
      <c r="F89" s="9">
        <v>112.7</v>
      </c>
      <c r="G89" s="34">
        <v>16</v>
      </c>
      <c r="H89" s="9">
        <v>6.8</v>
      </c>
      <c r="I89" s="9">
        <v>56.3</v>
      </c>
      <c r="J89" s="9">
        <v>51.6</v>
      </c>
      <c r="K89" s="9">
        <v>5.2</v>
      </c>
      <c r="L89" s="13">
        <v>-83.7</v>
      </c>
      <c r="M89" s="13">
        <v>52.3</v>
      </c>
      <c r="N89" s="9"/>
      <c r="O89" s="9"/>
      <c r="P89" s="9">
        <v>36.272404533550088</v>
      </c>
      <c r="Q89" s="9">
        <v>6.2084653769074665</v>
      </c>
      <c r="R89" s="7">
        <v>601</v>
      </c>
      <c r="S89" s="13">
        <v>-81.483096419846802</v>
      </c>
      <c r="T89" s="13">
        <v>57.740920536658798</v>
      </c>
      <c r="U89" s="9">
        <v>15.2915877030239</v>
      </c>
      <c r="V89" s="9">
        <v>-19.2129228693484</v>
      </c>
      <c r="W89" s="9">
        <v>2.3860046884109201</v>
      </c>
      <c r="X89" s="7" t="s">
        <v>824</v>
      </c>
      <c r="Y89" s="28"/>
      <c r="Z89" s="28"/>
      <c r="AA89" s="10" t="b">
        <v>1</v>
      </c>
      <c r="AB89" s="30">
        <v>0</v>
      </c>
      <c r="AC89" s="14" t="s">
        <v>956</v>
      </c>
      <c r="AD89" s="7"/>
      <c r="AE89" s="7" t="s">
        <v>949</v>
      </c>
      <c r="AF89" s="10" t="s">
        <v>214</v>
      </c>
      <c r="AG89" s="14"/>
      <c r="AH89" s="10"/>
      <c r="AI89" s="12"/>
      <c r="AJ89" s="32"/>
      <c r="AK89" s="12"/>
      <c r="AL89" s="12"/>
      <c r="AM89" s="12"/>
      <c r="AN89" s="12"/>
      <c r="AO89" s="12"/>
      <c r="AP89" s="12"/>
      <c r="AQ89" s="12"/>
      <c r="AR89" s="12"/>
      <c r="AS89" s="12"/>
      <c r="AT89" s="12"/>
      <c r="AU89" s="12"/>
      <c r="AV89" s="12"/>
      <c r="AW89" s="12"/>
      <c r="AX89" s="12"/>
      <c r="AY89" s="12"/>
      <c r="AZ89" s="12"/>
      <c r="BA89" s="12"/>
      <c r="BB89" s="12"/>
      <c r="BC89" s="12"/>
      <c r="BD89" s="12"/>
      <c r="BE89" s="12"/>
      <c r="BF89" s="12"/>
      <c r="BG89" s="12"/>
      <c r="BH89" s="12"/>
      <c r="BI89" s="12"/>
      <c r="BJ89" s="12"/>
      <c r="BK89" s="12"/>
      <c r="BL89" s="12"/>
      <c r="BM89" s="12"/>
      <c r="BN89" s="12"/>
      <c r="BO89" s="12"/>
      <c r="BP89" s="12"/>
      <c r="BQ89" s="12"/>
      <c r="BR89" s="12"/>
      <c r="BS89" s="12"/>
      <c r="BT89" s="12"/>
      <c r="BU89" s="12"/>
      <c r="BV89" s="12"/>
      <c r="BW89" s="12"/>
      <c r="BX89" s="12"/>
      <c r="BY89" s="12"/>
      <c r="BZ89" s="12"/>
      <c r="CA89" s="12"/>
      <c r="CB89" s="12"/>
      <c r="CC89" s="12"/>
      <c r="CD89" s="12"/>
      <c r="CE89" s="12"/>
      <c r="CF89" s="12"/>
      <c r="CG89" s="12"/>
      <c r="CH89" s="12"/>
      <c r="CI89" s="12"/>
      <c r="CJ89" s="12"/>
      <c r="CK89" s="12"/>
      <c r="CL89" s="12"/>
      <c r="CM89" s="12"/>
      <c r="CN89" s="12"/>
      <c r="CO89" s="12"/>
      <c r="CP89" s="12"/>
      <c r="CQ89" s="12"/>
      <c r="CR89" s="12"/>
      <c r="CS89" s="12"/>
      <c r="CT89" s="12"/>
      <c r="CU89" s="12"/>
      <c r="CV89" s="12"/>
      <c r="CW89" s="12"/>
      <c r="CX89" s="12"/>
      <c r="CY89" s="12"/>
      <c r="CZ89" s="12"/>
      <c r="DA89" s="12"/>
      <c r="DB89" s="12"/>
      <c r="DC89" s="12"/>
      <c r="DD89" s="12"/>
      <c r="DE89" s="12"/>
      <c r="DF89" s="12"/>
      <c r="DG89" s="12"/>
      <c r="DH89" s="12"/>
      <c r="DI89" s="12"/>
      <c r="DJ89" s="12"/>
      <c r="DK89" s="12"/>
      <c r="DL89" s="12"/>
      <c r="DM89" s="12"/>
      <c r="DN89" s="12"/>
      <c r="DO89" s="12"/>
      <c r="DP89" s="12"/>
      <c r="DQ89" s="12"/>
      <c r="DR89" s="12"/>
      <c r="DS89" s="12"/>
      <c r="DT89" s="12"/>
      <c r="DU89" s="12"/>
      <c r="DV89" s="12"/>
      <c r="DW89" s="12"/>
      <c r="DX89" s="12"/>
      <c r="DY89" s="12"/>
      <c r="DZ89" s="12"/>
      <c r="EA89" s="12"/>
      <c r="EB89" s="12"/>
      <c r="EC89" s="12"/>
      <c r="ED89" s="12"/>
      <c r="EE89" s="12"/>
      <c r="EF89" s="12"/>
      <c r="EG89" s="12"/>
      <c r="EH89" s="12"/>
      <c r="EI89" s="12"/>
      <c r="EJ89" s="12"/>
      <c r="EK89" s="12"/>
      <c r="EL89" s="12"/>
      <c r="EM89" s="12"/>
      <c r="EN89" s="12"/>
      <c r="EO89" s="12"/>
      <c r="EP89" s="12"/>
      <c r="EQ89" s="12"/>
      <c r="ER89" s="12"/>
      <c r="ES89" s="12"/>
      <c r="ET89" s="12"/>
      <c r="EU89" s="12"/>
      <c r="EV89" s="12"/>
      <c r="EW89" s="12"/>
      <c r="EX89" s="12"/>
      <c r="EY89" s="12"/>
      <c r="EZ89" s="12"/>
      <c r="FA89" s="12"/>
      <c r="FB89" s="12"/>
      <c r="FC89" s="12"/>
      <c r="FD89" s="12"/>
      <c r="FE89" s="12"/>
      <c r="FF89" s="12"/>
      <c r="FG89" s="12"/>
      <c r="FH89" s="12"/>
      <c r="FI89" s="12"/>
      <c r="FJ89" s="12"/>
      <c r="FK89" s="12"/>
      <c r="FL89" s="12"/>
      <c r="FM89" s="12"/>
      <c r="FN89" s="12"/>
      <c r="FO89" s="12"/>
      <c r="FP89" s="12"/>
    </row>
    <row r="90" spans="1:172" s="17" customFormat="1" ht="14" customHeight="1" x14ac:dyDescent="0.2">
      <c r="A90" s="10" t="s">
        <v>215</v>
      </c>
      <c r="B90" s="9">
        <v>19.5</v>
      </c>
      <c r="C90" s="9">
        <v>20.3</v>
      </c>
      <c r="D90" s="13">
        <v>19.899999999999999</v>
      </c>
      <c r="E90" s="9">
        <v>52.1</v>
      </c>
      <c r="F90" s="9">
        <v>100.3</v>
      </c>
      <c r="G90" s="34">
        <v>9</v>
      </c>
      <c r="H90" s="9">
        <v>31.7</v>
      </c>
      <c r="I90" s="9">
        <v>66.5</v>
      </c>
      <c r="J90" s="9">
        <v>70.3</v>
      </c>
      <c r="K90" s="9">
        <v>6.2</v>
      </c>
      <c r="L90" s="13">
        <v>-69.8</v>
      </c>
      <c r="M90" s="13">
        <v>6.5</v>
      </c>
      <c r="N90" s="9"/>
      <c r="O90" s="9"/>
      <c r="P90" s="9">
        <v>32.149409058902343</v>
      </c>
      <c r="Q90" s="9">
        <v>9.2185529082338888</v>
      </c>
      <c r="R90" s="7">
        <v>301</v>
      </c>
      <c r="S90" s="13">
        <v>-68.674877695701397</v>
      </c>
      <c r="T90" s="13">
        <v>12.592763256269601</v>
      </c>
      <c r="U90" s="9">
        <v>15.954329037860701</v>
      </c>
      <c r="V90" s="9">
        <v>-19.125715295809901</v>
      </c>
      <c r="W90" s="9">
        <v>2.43596775554095</v>
      </c>
      <c r="X90" s="7" t="s">
        <v>824</v>
      </c>
      <c r="Y90" s="10"/>
      <c r="Z90" s="10"/>
      <c r="AA90" s="10" t="b">
        <v>1</v>
      </c>
      <c r="AB90" s="7">
        <v>0</v>
      </c>
      <c r="AC90" s="14" t="s">
        <v>192</v>
      </c>
      <c r="AD90" s="7"/>
      <c r="AE90" s="7" t="s">
        <v>949</v>
      </c>
      <c r="AF90" s="10" t="s">
        <v>216</v>
      </c>
      <c r="AG90" s="14"/>
      <c r="AH90" s="10"/>
      <c r="AI90" s="12"/>
      <c r="AJ90" s="32"/>
      <c r="AK90" s="12"/>
      <c r="AL90" s="12"/>
      <c r="AM90" s="12"/>
      <c r="AN90" s="12"/>
      <c r="AO90" s="12"/>
      <c r="AP90" s="12"/>
      <c r="AQ90" s="12"/>
      <c r="AR90" s="12"/>
      <c r="AS90" s="12"/>
      <c r="AT90" s="12"/>
      <c r="AU90" s="12"/>
      <c r="AV90" s="12"/>
      <c r="AW90" s="12"/>
      <c r="AX90" s="12"/>
      <c r="AY90" s="12"/>
      <c r="AZ90" s="12"/>
      <c r="BA90" s="12"/>
      <c r="BB90" s="12"/>
      <c r="BC90" s="12"/>
      <c r="BD90" s="12"/>
      <c r="BE90" s="12"/>
      <c r="BF90" s="12"/>
      <c r="BG90" s="12"/>
      <c r="BH90" s="12"/>
      <c r="BI90" s="12"/>
      <c r="BJ90" s="12"/>
      <c r="BK90" s="12"/>
      <c r="BL90" s="12"/>
      <c r="BM90" s="12"/>
      <c r="BN90" s="12"/>
      <c r="BO90" s="12"/>
      <c r="BP90" s="12"/>
      <c r="BQ90" s="12"/>
      <c r="BR90" s="12"/>
      <c r="BS90" s="12"/>
      <c r="BT90" s="12"/>
      <c r="BU90" s="12"/>
      <c r="BV90" s="12"/>
      <c r="BW90" s="12"/>
      <c r="BX90" s="12"/>
      <c r="BY90" s="12"/>
      <c r="BZ90" s="12"/>
      <c r="CA90" s="12"/>
      <c r="CB90" s="12"/>
      <c r="CC90" s="12"/>
      <c r="CD90" s="12"/>
      <c r="CE90" s="12"/>
      <c r="CF90" s="12"/>
      <c r="CG90" s="12"/>
      <c r="CH90" s="12"/>
      <c r="CI90" s="12"/>
      <c r="CJ90" s="12"/>
      <c r="CK90" s="12"/>
      <c r="CL90" s="12"/>
      <c r="CM90" s="12"/>
      <c r="CN90" s="12"/>
      <c r="CO90" s="12"/>
      <c r="CP90" s="12"/>
      <c r="CQ90" s="12"/>
      <c r="CR90" s="12"/>
      <c r="CS90" s="12"/>
      <c r="CT90" s="12"/>
      <c r="CU90" s="12"/>
      <c r="CV90" s="12"/>
      <c r="CW90" s="12"/>
      <c r="CX90" s="12"/>
      <c r="CY90" s="12"/>
      <c r="CZ90" s="12"/>
      <c r="DA90" s="12"/>
      <c r="DB90" s="12"/>
      <c r="DC90" s="12"/>
      <c r="DD90" s="12"/>
      <c r="DE90" s="12"/>
      <c r="DF90" s="12"/>
      <c r="DG90" s="12"/>
      <c r="DH90" s="12"/>
      <c r="DI90" s="12"/>
      <c r="DJ90" s="12"/>
      <c r="DK90" s="12"/>
      <c r="DL90" s="12"/>
      <c r="DM90" s="12"/>
      <c r="DN90" s="12"/>
      <c r="DO90" s="12"/>
      <c r="DP90" s="12"/>
      <c r="DQ90" s="12"/>
      <c r="DR90" s="12"/>
      <c r="DS90" s="12"/>
      <c r="DT90" s="12"/>
      <c r="DU90" s="12"/>
      <c r="DV90" s="12"/>
      <c r="DW90" s="12"/>
      <c r="DX90" s="12"/>
      <c r="DY90" s="12"/>
      <c r="DZ90" s="12"/>
      <c r="EA90" s="12"/>
      <c r="EB90" s="12"/>
      <c r="EC90" s="12"/>
      <c r="ED90" s="12"/>
      <c r="EE90" s="12"/>
      <c r="EF90" s="12"/>
      <c r="EG90" s="12"/>
      <c r="EH90" s="12"/>
      <c r="EI90" s="12"/>
      <c r="EJ90" s="12"/>
      <c r="EK90" s="12"/>
      <c r="EL90" s="12"/>
      <c r="EM90" s="12"/>
      <c r="EN90" s="12"/>
      <c r="EO90" s="12"/>
      <c r="EP90" s="12"/>
      <c r="EQ90" s="12"/>
      <c r="ER90" s="12"/>
      <c r="ES90" s="12"/>
      <c r="ET90" s="12"/>
      <c r="EU90" s="12"/>
      <c r="EV90" s="12"/>
      <c r="EW90" s="12"/>
      <c r="EX90" s="12"/>
      <c r="EY90" s="12"/>
      <c r="EZ90" s="12"/>
      <c r="FA90" s="12"/>
      <c r="FB90" s="12"/>
      <c r="FC90" s="12"/>
      <c r="FD90" s="12"/>
      <c r="FE90" s="12"/>
      <c r="FF90" s="12"/>
      <c r="FG90" s="12"/>
      <c r="FH90" s="12"/>
      <c r="FI90" s="12"/>
      <c r="FJ90" s="12"/>
      <c r="FK90" s="12"/>
      <c r="FL90" s="12"/>
      <c r="FM90" s="12"/>
      <c r="FN90" s="12"/>
      <c r="FO90" s="12"/>
      <c r="FP90" s="12"/>
    </row>
    <row r="91" spans="1:172" s="12" customFormat="1" ht="14" customHeight="1" x14ac:dyDescent="0.2">
      <c r="A91" s="10" t="s">
        <v>217</v>
      </c>
      <c r="B91" s="9">
        <v>18.8</v>
      </c>
      <c r="C91" s="9">
        <v>22.8</v>
      </c>
      <c r="D91" s="13">
        <v>20.8</v>
      </c>
      <c r="E91" s="9">
        <v>18.7</v>
      </c>
      <c r="F91" s="9">
        <v>261.3</v>
      </c>
      <c r="G91" s="34">
        <v>26</v>
      </c>
      <c r="H91" s="9">
        <v>348.1</v>
      </c>
      <c r="I91" s="9">
        <v>35.68</v>
      </c>
      <c r="J91" s="7">
        <v>17.399999999999999</v>
      </c>
      <c r="K91" s="9">
        <v>7</v>
      </c>
      <c r="L91" s="13">
        <v>-78.349999999999994</v>
      </c>
      <c r="M91" s="6">
        <v>4.28</v>
      </c>
      <c r="N91" s="7">
        <v>17.399999999999999</v>
      </c>
      <c r="O91" s="9">
        <v>7</v>
      </c>
      <c r="P91" s="47" t="s">
        <v>825</v>
      </c>
      <c r="Q91" s="47" t="s">
        <v>825</v>
      </c>
      <c r="R91" s="7">
        <v>101</v>
      </c>
      <c r="S91" s="13">
        <v>-78.669220886377303</v>
      </c>
      <c r="T91" s="13">
        <v>15.1659715109723</v>
      </c>
      <c r="U91" s="9">
        <v>79.269303112359594</v>
      </c>
      <c r="V91" s="9">
        <v>26.7309310259289</v>
      </c>
      <c r="W91" s="9">
        <v>5.85774952774889</v>
      </c>
      <c r="X91" s="7" t="s">
        <v>824</v>
      </c>
      <c r="Y91" s="10"/>
      <c r="Z91" s="10"/>
      <c r="AA91" s="10" t="b">
        <v>1</v>
      </c>
      <c r="AB91" s="7">
        <v>0</v>
      </c>
      <c r="AC91" s="14" t="s">
        <v>829</v>
      </c>
      <c r="AD91" s="7"/>
      <c r="AE91" s="7" t="s">
        <v>949</v>
      </c>
      <c r="AF91" s="10" t="s">
        <v>218</v>
      </c>
      <c r="AG91" s="14" t="s">
        <v>832</v>
      </c>
      <c r="AH91" s="10"/>
      <c r="AJ91" s="32"/>
    </row>
    <row r="92" spans="1:172" s="17" customFormat="1" ht="14" customHeight="1" x14ac:dyDescent="0.2">
      <c r="A92" s="10" t="s">
        <v>219</v>
      </c>
      <c r="B92" s="9">
        <v>20</v>
      </c>
      <c r="C92" s="9">
        <v>22</v>
      </c>
      <c r="D92" s="13">
        <v>21</v>
      </c>
      <c r="E92" s="9">
        <v>37.6</v>
      </c>
      <c r="F92" s="9">
        <f>360-113.4</f>
        <v>246.6</v>
      </c>
      <c r="G92" s="34">
        <v>19</v>
      </c>
      <c r="H92" s="9">
        <v>351.1</v>
      </c>
      <c r="I92" s="9">
        <v>57.8</v>
      </c>
      <c r="J92" s="9">
        <v>82.2</v>
      </c>
      <c r="K92" s="9">
        <v>3.7</v>
      </c>
      <c r="L92" s="13">
        <v>-82.9</v>
      </c>
      <c r="M92" s="6">
        <v>346.2</v>
      </c>
      <c r="N92" s="9"/>
      <c r="O92" s="9"/>
      <c r="P92" s="9">
        <v>54.265346947545595</v>
      </c>
      <c r="Q92" s="9">
        <v>4.5974013716652786</v>
      </c>
      <c r="R92" s="7">
        <v>101</v>
      </c>
      <c r="S92" s="13">
        <v>-83.514769732689999</v>
      </c>
      <c r="T92" s="13">
        <v>359.68165038419301</v>
      </c>
      <c r="U92" s="9">
        <v>79.273495194285303</v>
      </c>
      <c r="V92" s="9">
        <v>26.831568591827001</v>
      </c>
      <c r="W92" s="9">
        <v>5.9127322703247502</v>
      </c>
      <c r="X92" s="7" t="s">
        <v>824</v>
      </c>
      <c r="Y92" s="7"/>
      <c r="Z92" s="7"/>
      <c r="AA92" s="10" t="b">
        <v>1</v>
      </c>
      <c r="AB92" s="7">
        <v>0</v>
      </c>
      <c r="AC92" s="14" t="s">
        <v>220</v>
      </c>
      <c r="AD92" s="7"/>
      <c r="AE92" s="7" t="s">
        <v>176</v>
      </c>
      <c r="AF92" s="10" t="s">
        <v>221</v>
      </c>
      <c r="AG92" s="14"/>
      <c r="AH92" s="10"/>
      <c r="AI92" s="12"/>
      <c r="AJ92" s="32"/>
      <c r="AK92" s="12"/>
      <c r="AL92" s="12"/>
      <c r="AM92" s="12"/>
      <c r="AN92" s="12"/>
      <c r="AO92" s="12"/>
      <c r="AP92" s="12"/>
      <c r="AQ92" s="12"/>
      <c r="AR92" s="12"/>
      <c r="AS92" s="12"/>
      <c r="AT92" s="12"/>
      <c r="AU92" s="12"/>
      <c r="AV92" s="12"/>
      <c r="AW92" s="12"/>
      <c r="AX92" s="12"/>
      <c r="AY92" s="12"/>
      <c r="AZ92" s="12"/>
      <c r="BA92" s="12"/>
      <c r="BB92" s="12"/>
      <c r="BC92" s="12"/>
      <c r="BD92" s="12"/>
      <c r="BE92" s="12"/>
      <c r="BF92" s="12"/>
      <c r="BG92" s="12"/>
      <c r="BH92" s="12"/>
      <c r="BI92" s="12"/>
      <c r="BJ92" s="12"/>
      <c r="BK92" s="12"/>
      <c r="BL92" s="12"/>
      <c r="BM92" s="12"/>
      <c r="BN92" s="12"/>
      <c r="BO92" s="12"/>
      <c r="BP92" s="12"/>
      <c r="BQ92" s="12"/>
      <c r="BR92" s="12"/>
      <c r="BS92" s="12"/>
      <c r="BT92" s="12"/>
      <c r="BU92" s="12"/>
      <c r="BV92" s="12"/>
      <c r="BW92" s="12"/>
      <c r="BX92" s="12"/>
      <c r="BY92" s="12"/>
      <c r="BZ92" s="12"/>
      <c r="CA92" s="12"/>
      <c r="CB92" s="12"/>
      <c r="CC92" s="12"/>
      <c r="CD92" s="12"/>
      <c r="CE92" s="12"/>
      <c r="CF92" s="12"/>
      <c r="CG92" s="12"/>
      <c r="CH92" s="12"/>
      <c r="CI92" s="12"/>
      <c r="CJ92" s="12"/>
      <c r="CK92" s="12"/>
      <c r="CL92" s="12"/>
      <c r="CM92" s="12"/>
      <c r="CN92" s="12"/>
      <c r="CO92" s="12"/>
      <c r="CP92" s="12"/>
      <c r="CQ92" s="12"/>
      <c r="CR92" s="12"/>
      <c r="CS92" s="12"/>
      <c r="CT92" s="12"/>
      <c r="CU92" s="12"/>
      <c r="CV92" s="12"/>
      <c r="CW92" s="12"/>
      <c r="CX92" s="12"/>
      <c r="CY92" s="12"/>
      <c r="CZ92" s="12"/>
      <c r="DA92" s="12"/>
      <c r="DB92" s="12"/>
      <c r="DC92" s="12"/>
      <c r="DD92" s="12"/>
      <c r="DE92" s="12"/>
      <c r="DF92" s="12"/>
      <c r="DG92" s="12"/>
      <c r="DH92" s="12"/>
      <c r="DI92" s="12"/>
      <c r="DJ92" s="12"/>
      <c r="DK92" s="12"/>
      <c r="DL92" s="12"/>
      <c r="DM92" s="12"/>
      <c r="DN92" s="12"/>
      <c r="DO92" s="12"/>
      <c r="DP92" s="12"/>
      <c r="DQ92" s="12"/>
      <c r="DR92" s="12"/>
      <c r="DS92" s="12"/>
      <c r="DT92" s="12"/>
      <c r="DU92" s="12"/>
      <c r="DV92" s="12"/>
      <c r="DW92" s="12"/>
      <c r="DX92" s="12"/>
      <c r="DY92" s="12"/>
      <c r="DZ92" s="12"/>
      <c r="EA92" s="12"/>
      <c r="EB92" s="12"/>
      <c r="EC92" s="12"/>
      <c r="ED92" s="12"/>
      <c r="EE92" s="12"/>
      <c r="EF92" s="12"/>
      <c r="EG92" s="12"/>
      <c r="EH92" s="12"/>
      <c r="EI92" s="12"/>
      <c r="EJ92" s="12"/>
      <c r="EK92" s="12"/>
      <c r="EL92" s="12"/>
      <c r="EM92" s="12"/>
      <c r="EN92" s="12"/>
      <c r="EO92" s="12"/>
      <c r="EP92" s="12"/>
      <c r="EQ92" s="12"/>
      <c r="ER92" s="12"/>
      <c r="ES92" s="12"/>
      <c r="ET92" s="12"/>
      <c r="EU92" s="12"/>
      <c r="EV92" s="12"/>
      <c r="EW92" s="12"/>
      <c r="EX92" s="12"/>
      <c r="EY92" s="12"/>
      <c r="EZ92" s="12"/>
      <c r="FA92" s="12"/>
      <c r="FB92" s="12"/>
      <c r="FC92" s="12"/>
      <c r="FD92" s="12"/>
      <c r="FE92" s="12"/>
      <c r="FF92" s="12"/>
      <c r="FG92" s="12"/>
      <c r="FH92" s="12"/>
      <c r="FI92" s="12"/>
      <c r="FJ92" s="12"/>
      <c r="FK92" s="12"/>
      <c r="FL92" s="12"/>
      <c r="FM92" s="12"/>
      <c r="FN92" s="12"/>
      <c r="FO92" s="12"/>
      <c r="FP92" s="12"/>
    </row>
    <row r="93" spans="1:172" s="12" customFormat="1" ht="14" customHeight="1" x14ac:dyDescent="0.2">
      <c r="A93" s="14" t="s">
        <v>222</v>
      </c>
      <c r="B93" s="9">
        <v>19.399999999999999</v>
      </c>
      <c r="C93" s="9">
        <v>23.5</v>
      </c>
      <c r="D93" s="13">
        <f>(B93+C93)/2</f>
        <v>21.45</v>
      </c>
      <c r="E93" s="28">
        <v>43.23</v>
      </c>
      <c r="F93" s="28">
        <v>25.15</v>
      </c>
      <c r="G93" s="34">
        <v>11</v>
      </c>
      <c r="H93" s="9">
        <v>6.2</v>
      </c>
      <c r="I93" s="9">
        <v>64.400000000000006</v>
      </c>
      <c r="J93" s="9">
        <v>25.2</v>
      </c>
      <c r="K93" s="9">
        <v>9.3000000000000007</v>
      </c>
      <c r="L93" s="13">
        <v>-84.1</v>
      </c>
      <c r="M93" s="13">
        <v>242.1</v>
      </c>
      <c r="N93" s="9">
        <v>25.2</v>
      </c>
      <c r="O93" s="9">
        <v>9.3000000000000007</v>
      </c>
      <c r="P93" s="9" t="s">
        <v>825</v>
      </c>
      <c r="Q93" s="9" t="s">
        <v>825</v>
      </c>
      <c r="R93" s="7">
        <v>301</v>
      </c>
      <c r="S93" s="13">
        <v>-86.533721908786802</v>
      </c>
      <c r="T93" s="13">
        <v>236.65000533400899</v>
      </c>
      <c r="U93" s="9">
        <v>18.5127216877511</v>
      </c>
      <c r="V93" s="9">
        <v>-18.676024768687501</v>
      </c>
      <c r="W93" s="9">
        <v>2.6194398000447898</v>
      </c>
      <c r="X93" s="7" t="s">
        <v>824</v>
      </c>
      <c r="Y93" s="10"/>
      <c r="Z93" s="10"/>
      <c r="AA93" s="10" t="b">
        <v>1</v>
      </c>
      <c r="AB93" s="7">
        <v>0</v>
      </c>
      <c r="AC93" s="14" t="s">
        <v>223</v>
      </c>
      <c r="AD93" s="7"/>
      <c r="AE93" s="7" t="s">
        <v>949</v>
      </c>
      <c r="AF93" s="10" t="s">
        <v>224</v>
      </c>
      <c r="AG93" s="14"/>
      <c r="AH93" s="10"/>
      <c r="AJ93" s="32"/>
    </row>
    <row r="94" spans="1:172" s="12" customFormat="1" ht="14" customHeight="1" x14ac:dyDescent="0.2">
      <c r="A94" s="10" t="s">
        <v>225</v>
      </c>
      <c r="B94" s="9">
        <v>18.899999999999999</v>
      </c>
      <c r="C94" s="9">
        <v>24.4</v>
      </c>
      <c r="D94" s="13">
        <v>21.65</v>
      </c>
      <c r="E94" s="9">
        <v>53.7</v>
      </c>
      <c r="F94" s="9">
        <f>360-132.7</f>
        <v>227.3</v>
      </c>
      <c r="G94" s="34">
        <v>13</v>
      </c>
      <c r="H94" s="9">
        <v>348.8</v>
      </c>
      <c r="I94" s="9">
        <v>68.099999999999994</v>
      </c>
      <c r="J94" s="9">
        <v>36</v>
      </c>
      <c r="K94" s="9">
        <v>7</v>
      </c>
      <c r="L94" s="13">
        <v>-82.7</v>
      </c>
      <c r="M94" s="6">
        <v>301.7</v>
      </c>
      <c r="N94" s="9">
        <v>19</v>
      </c>
      <c r="O94" s="9">
        <v>9.8000000000000007</v>
      </c>
      <c r="P94" s="9" t="s">
        <v>825</v>
      </c>
      <c r="Q94" s="9" t="s">
        <v>825</v>
      </c>
      <c r="R94" s="7">
        <v>101</v>
      </c>
      <c r="S94" s="13">
        <v>-83.820301408507007</v>
      </c>
      <c r="T94" s="13">
        <v>309.05685226782299</v>
      </c>
      <c r="U94" s="9">
        <v>79.286388537138293</v>
      </c>
      <c r="V94" s="9">
        <v>27.146601644080501</v>
      </c>
      <c r="W94" s="9">
        <v>6.0914305844860497</v>
      </c>
      <c r="X94" s="7" t="s">
        <v>824</v>
      </c>
      <c r="Y94" s="7"/>
      <c r="Z94" s="7"/>
      <c r="AA94" s="10" t="b">
        <v>1</v>
      </c>
      <c r="AB94" s="7">
        <v>0</v>
      </c>
      <c r="AC94" s="14" t="s">
        <v>226</v>
      </c>
      <c r="AD94" s="7"/>
      <c r="AE94" s="7" t="s">
        <v>176</v>
      </c>
      <c r="AF94" s="10" t="s">
        <v>227</v>
      </c>
      <c r="AG94" s="14" t="s">
        <v>897</v>
      </c>
      <c r="AH94" s="10"/>
      <c r="AJ94" s="32"/>
    </row>
    <row r="95" spans="1:172" s="12" customFormat="1" ht="14" customHeight="1" x14ac:dyDescent="0.2">
      <c r="A95" s="10" t="s">
        <v>228</v>
      </c>
      <c r="B95" s="9">
        <v>22</v>
      </c>
      <c r="C95" s="9">
        <v>23</v>
      </c>
      <c r="D95" s="13">
        <v>22.5</v>
      </c>
      <c r="E95" s="9">
        <v>36.6</v>
      </c>
      <c r="F95" s="9">
        <v>254.5</v>
      </c>
      <c r="G95" s="34">
        <v>11</v>
      </c>
      <c r="H95" s="9">
        <v>3.1</v>
      </c>
      <c r="I95" s="9">
        <v>55</v>
      </c>
      <c r="J95" s="9">
        <v>46.9</v>
      </c>
      <c r="K95" s="9">
        <v>6.7</v>
      </c>
      <c r="L95" s="13">
        <v>-87.1</v>
      </c>
      <c r="M95" s="6">
        <v>189.5</v>
      </c>
      <c r="N95" s="9"/>
      <c r="O95" s="9"/>
      <c r="P95" s="9">
        <v>34.794047196521284</v>
      </c>
      <c r="Q95" s="9">
        <v>7.8499371180969471</v>
      </c>
      <c r="R95" s="7">
        <v>101</v>
      </c>
      <c r="S95" s="13">
        <v>-86.603031899330801</v>
      </c>
      <c r="T95" s="13">
        <v>176.232245883296</v>
      </c>
      <c r="U95" s="9">
        <v>79.301719822548094</v>
      </c>
      <c r="V95" s="9">
        <v>27.5327379777377</v>
      </c>
      <c r="W95" s="9">
        <v>6.3251224005686302</v>
      </c>
      <c r="X95" s="7" t="s">
        <v>824</v>
      </c>
      <c r="Y95" s="7"/>
      <c r="Z95" s="7"/>
      <c r="AA95" s="10" t="b">
        <v>1</v>
      </c>
      <c r="AB95" s="7">
        <v>0</v>
      </c>
      <c r="AC95" s="14" t="s">
        <v>229</v>
      </c>
      <c r="AD95" s="7">
        <v>1402</v>
      </c>
      <c r="AE95" s="7" t="s">
        <v>176</v>
      </c>
      <c r="AF95" s="10" t="s">
        <v>230</v>
      </c>
      <c r="AG95" s="14"/>
      <c r="AH95" s="10"/>
      <c r="AJ95" s="32"/>
    </row>
    <row r="96" spans="1:172" s="12" customFormat="1" ht="14" customHeight="1" x14ac:dyDescent="0.2">
      <c r="A96" s="10" t="s">
        <v>231</v>
      </c>
      <c r="B96" s="9">
        <v>22</v>
      </c>
      <c r="C96" s="9">
        <v>23</v>
      </c>
      <c r="D96" s="13">
        <v>22.5</v>
      </c>
      <c r="E96" s="9">
        <v>42</v>
      </c>
      <c r="F96" s="9">
        <v>119.2</v>
      </c>
      <c r="G96" s="34">
        <v>17</v>
      </c>
      <c r="H96" s="9">
        <v>359.8</v>
      </c>
      <c r="I96" s="9">
        <v>62.2</v>
      </c>
      <c r="J96" s="9">
        <v>89.9</v>
      </c>
      <c r="K96" s="9">
        <v>3.8</v>
      </c>
      <c r="L96" s="13">
        <v>-88</v>
      </c>
      <c r="M96" s="13">
        <v>300</v>
      </c>
      <c r="N96" s="9">
        <v>49.9</v>
      </c>
      <c r="O96" s="9">
        <v>5.0999999999999996</v>
      </c>
      <c r="P96" s="9" t="s">
        <v>825</v>
      </c>
      <c r="Q96" s="9" t="s">
        <v>825</v>
      </c>
      <c r="R96" s="7">
        <v>601</v>
      </c>
      <c r="S96" s="13">
        <v>-88.033992979085497</v>
      </c>
      <c r="T96" s="13">
        <v>22.077369891752799</v>
      </c>
      <c r="U96" s="9">
        <v>20.0469459880639</v>
      </c>
      <c r="V96" s="9">
        <v>-18.3879517740375</v>
      </c>
      <c r="W96" s="9">
        <v>2.7464402421554599</v>
      </c>
      <c r="X96" s="7" t="s">
        <v>824</v>
      </c>
      <c r="Y96" s="28"/>
      <c r="Z96" s="28"/>
      <c r="AA96" s="10" t="b">
        <v>1</v>
      </c>
      <c r="AB96" s="30">
        <v>0</v>
      </c>
      <c r="AC96" s="14" t="s">
        <v>957</v>
      </c>
      <c r="AD96" s="7"/>
      <c r="AE96" s="7" t="s">
        <v>949</v>
      </c>
      <c r="AF96" s="10" t="s">
        <v>214</v>
      </c>
      <c r="AG96" s="14"/>
      <c r="AH96" s="10"/>
      <c r="AJ96" s="32"/>
    </row>
    <row r="97" spans="1:172" s="12" customFormat="1" ht="14" customHeight="1" x14ac:dyDescent="0.2">
      <c r="A97" s="10" t="s">
        <v>232</v>
      </c>
      <c r="B97" s="9">
        <v>22</v>
      </c>
      <c r="C97" s="9">
        <v>24</v>
      </c>
      <c r="D97" s="13">
        <v>23</v>
      </c>
      <c r="E97" s="9">
        <v>38</v>
      </c>
      <c r="F97" s="9">
        <f>360-107.3</f>
        <v>252.7</v>
      </c>
      <c r="G97" s="34">
        <v>17</v>
      </c>
      <c r="H97" s="9">
        <v>346.2</v>
      </c>
      <c r="I97" s="9">
        <v>65.3</v>
      </c>
      <c r="J97" s="9">
        <v>19.2</v>
      </c>
      <c r="K97" s="9">
        <v>8.4</v>
      </c>
      <c r="L97" s="13">
        <v>-76.400000000000006</v>
      </c>
      <c r="M97" s="6">
        <v>30.3</v>
      </c>
      <c r="N97" s="9"/>
      <c r="O97" s="9"/>
      <c r="P97" s="9">
        <v>9.2302151490907178</v>
      </c>
      <c r="Q97" s="9">
        <v>12.413894881906423</v>
      </c>
      <c r="R97" s="7">
        <v>101</v>
      </c>
      <c r="S97" s="13">
        <v>-76.229687868008398</v>
      </c>
      <c r="T97" s="13">
        <v>41.523049793550101</v>
      </c>
      <c r="U97" s="9">
        <v>79.310015760061603</v>
      </c>
      <c r="V97" s="9">
        <v>27.747311200788399</v>
      </c>
      <c r="W97" s="9">
        <v>6.4625927303340598</v>
      </c>
      <c r="X97" s="7" t="s">
        <v>824</v>
      </c>
      <c r="Y97" s="10"/>
      <c r="Z97" s="10"/>
      <c r="AA97" s="10" t="b">
        <v>1</v>
      </c>
      <c r="AB97" s="7">
        <v>0</v>
      </c>
      <c r="AC97" s="14" t="s">
        <v>233</v>
      </c>
      <c r="AD97" s="7">
        <v>1300</v>
      </c>
      <c r="AE97" s="7" t="s">
        <v>176</v>
      </c>
      <c r="AF97" s="10" t="s">
        <v>234</v>
      </c>
      <c r="AG97" s="14"/>
      <c r="AH97" s="10"/>
      <c r="AJ97" s="32"/>
    </row>
    <row r="98" spans="1:172" s="12" customFormat="1" ht="14" customHeight="1" x14ac:dyDescent="0.2">
      <c r="A98" s="10" t="s">
        <v>235</v>
      </c>
      <c r="B98" s="9">
        <v>20.2</v>
      </c>
      <c r="C98" s="9">
        <v>26.7</v>
      </c>
      <c r="D98" s="13">
        <v>23.45</v>
      </c>
      <c r="E98" s="28">
        <v>-28.2</v>
      </c>
      <c r="F98" s="28">
        <v>153</v>
      </c>
      <c r="G98" s="34">
        <v>56</v>
      </c>
      <c r="H98" s="9">
        <v>12.4</v>
      </c>
      <c r="I98" s="9">
        <v>-58.2</v>
      </c>
      <c r="J98" s="9">
        <v>38.200000000000003</v>
      </c>
      <c r="K98" s="9">
        <v>3.1</v>
      </c>
      <c r="L98" s="13">
        <v>-74.2</v>
      </c>
      <c r="M98" s="13">
        <v>74.8</v>
      </c>
      <c r="N98" s="9">
        <v>22.5</v>
      </c>
      <c r="O98" s="9">
        <v>4.0999999999999996</v>
      </c>
      <c r="P98" s="9" t="s">
        <v>825</v>
      </c>
      <c r="Q98" s="9" t="s">
        <v>825</v>
      </c>
      <c r="R98" s="7">
        <v>801</v>
      </c>
      <c r="S98" s="13">
        <v>-74.385905640824504</v>
      </c>
      <c r="T98" s="13">
        <v>24.204327007888999</v>
      </c>
      <c r="U98" s="9">
        <v>-16.225502749697402</v>
      </c>
      <c r="V98" s="9">
        <v>-131.26041776689499</v>
      </c>
      <c r="W98" s="9">
        <v>13.295022051992699</v>
      </c>
      <c r="X98" s="7" t="s">
        <v>824</v>
      </c>
      <c r="Y98" s="7"/>
      <c r="Z98" s="7"/>
      <c r="AA98" s="10" t="b">
        <v>1</v>
      </c>
      <c r="AB98" s="7">
        <v>0</v>
      </c>
      <c r="AC98" s="14" t="s">
        <v>236</v>
      </c>
      <c r="AD98" s="7"/>
      <c r="AE98" s="7" t="s">
        <v>949</v>
      </c>
      <c r="AF98" s="10" t="s">
        <v>214</v>
      </c>
      <c r="AG98" s="14"/>
      <c r="AH98" s="10"/>
      <c r="AJ98" s="32"/>
    </row>
    <row r="99" spans="1:172" s="12" customFormat="1" ht="14" customHeight="1" x14ac:dyDescent="0.15">
      <c r="A99" s="10" t="s">
        <v>237</v>
      </c>
      <c r="B99" s="9">
        <v>21</v>
      </c>
      <c r="C99" s="9">
        <v>26</v>
      </c>
      <c r="D99" s="13">
        <v>23.5</v>
      </c>
      <c r="E99" s="9">
        <v>36.799999999999997</v>
      </c>
      <c r="F99" s="9">
        <v>254.6</v>
      </c>
      <c r="G99" s="34">
        <v>43</v>
      </c>
      <c r="H99" s="9">
        <v>349.1</v>
      </c>
      <c r="I99" s="9">
        <v>53.7</v>
      </c>
      <c r="J99" s="9">
        <v>18.2</v>
      </c>
      <c r="K99" s="9">
        <v>5.2</v>
      </c>
      <c r="L99" s="13">
        <v>-80.900000000000006</v>
      </c>
      <c r="M99" s="6">
        <v>331.2</v>
      </c>
      <c r="N99" s="9"/>
      <c r="O99" s="9"/>
      <c r="P99" s="9">
        <v>14.241136021430052</v>
      </c>
      <c r="Q99" s="9">
        <v>5.9813430543070449</v>
      </c>
      <c r="R99" s="7">
        <v>101</v>
      </c>
      <c r="S99" s="13">
        <v>-81.850807924807199</v>
      </c>
      <c r="T99" s="13">
        <v>342.76427032678799</v>
      </c>
      <c r="U99" s="9">
        <v>79.317828804192104</v>
      </c>
      <c r="V99" s="9">
        <v>27.9532615363246</v>
      </c>
      <c r="W99" s="9">
        <v>6.6000661745579698</v>
      </c>
      <c r="X99" s="7" t="s">
        <v>824</v>
      </c>
      <c r="Y99" s="10"/>
      <c r="Z99" s="10"/>
      <c r="AA99" s="10" t="b">
        <v>1</v>
      </c>
      <c r="AB99" s="7">
        <v>0</v>
      </c>
      <c r="AC99" s="14" t="s">
        <v>238</v>
      </c>
      <c r="AD99" s="7">
        <v>1299</v>
      </c>
      <c r="AE99" s="7" t="s">
        <v>176</v>
      </c>
      <c r="AF99" s="10" t="s">
        <v>239</v>
      </c>
      <c r="AG99" s="14" t="s">
        <v>898</v>
      </c>
      <c r="AH99" s="10"/>
      <c r="AI99" s="16"/>
      <c r="AJ99" s="32"/>
      <c r="AK99" s="16"/>
      <c r="AL99" s="16"/>
      <c r="AM99" s="16"/>
      <c r="AN99" s="16"/>
      <c r="AO99" s="16"/>
      <c r="AP99" s="16"/>
      <c r="AQ99" s="16"/>
      <c r="AR99" s="16"/>
      <c r="AS99" s="16"/>
      <c r="AT99" s="16"/>
      <c r="AU99" s="16"/>
      <c r="AV99" s="16"/>
      <c r="AW99" s="16"/>
      <c r="AX99" s="16"/>
      <c r="AY99" s="16"/>
      <c r="AZ99" s="16"/>
      <c r="BA99" s="16"/>
      <c r="BB99" s="16"/>
      <c r="BC99" s="16"/>
      <c r="BD99" s="16"/>
      <c r="BE99" s="16"/>
      <c r="BF99" s="16"/>
      <c r="BG99" s="16"/>
      <c r="BH99" s="16"/>
      <c r="BI99" s="16"/>
      <c r="BJ99" s="16"/>
      <c r="BK99" s="16"/>
      <c r="BL99" s="16"/>
      <c r="BM99" s="16"/>
      <c r="BN99" s="16"/>
      <c r="BO99" s="16"/>
      <c r="BP99" s="16"/>
      <c r="BQ99" s="16"/>
      <c r="BR99" s="16"/>
      <c r="BS99" s="16"/>
      <c r="BT99" s="16"/>
      <c r="BU99" s="16"/>
      <c r="BV99" s="16"/>
      <c r="BW99" s="16"/>
      <c r="BX99" s="16"/>
      <c r="BY99" s="16"/>
      <c r="BZ99" s="16"/>
      <c r="CA99" s="16"/>
      <c r="CB99" s="16"/>
      <c r="CC99" s="16"/>
      <c r="CD99" s="16"/>
      <c r="CE99" s="16"/>
      <c r="CF99" s="16"/>
      <c r="CG99" s="16"/>
      <c r="CH99" s="16"/>
      <c r="CI99" s="16"/>
      <c r="CJ99" s="16"/>
      <c r="CK99" s="16"/>
      <c r="CL99" s="16"/>
      <c r="CM99" s="16"/>
      <c r="CN99" s="16"/>
      <c r="CO99" s="16"/>
      <c r="CP99" s="16"/>
      <c r="CQ99" s="16"/>
      <c r="CR99" s="16"/>
      <c r="CS99" s="16"/>
      <c r="CT99" s="16"/>
      <c r="CU99" s="16"/>
      <c r="CV99" s="16"/>
      <c r="CW99" s="16"/>
      <c r="CX99" s="16"/>
      <c r="CY99" s="16"/>
      <c r="CZ99" s="16"/>
      <c r="DA99" s="16"/>
      <c r="DB99" s="16"/>
      <c r="DC99" s="16"/>
      <c r="DD99" s="16"/>
      <c r="DE99" s="16"/>
      <c r="DF99" s="16"/>
      <c r="DG99" s="16"/>
      <c r="DH99" s="16"/>
      <c r="DI99" s="16"/>
      <c r="DJ99" s="16"/>
      <c r="DK99" s="16"/>
      <c r="DL99" s="16"/>
      <c r="DM99" s="16"/>
      <c r="DN99" s="16"/>
      <c r="DO99" s="16"/>
      <c r="DP99" s="16"/>
      <c r="DQ99" s="16"/>
      <c r="DR99" s="16"/>
      <c r="DS99" s="16"/>
      <c r="DT99" s="16"/>
      <c r="DU99" s="16"/>
      <c r="DV99" s="16"/>
      <c r="DW99" s="16"/>
      <c r="DX99" s="16"/>
      <c r="DY99" s="16"/>
      <c r="DZ99" s="16"/>
      <c r="EA99" s="16"/>
      <c r="EB99" s="16"/>
      <c r="EC99" s="16"/>
      <c r="ED99" s="16"/>
      <c r="EE99" s="16"/>
      <c r="EF99" s="16"/>
      <c r="EG99" s="16"/>
      <c r="EH99" s="16"/>
      <c r="EI99" s="16"/>
      <c r="EJ99" s="16"/>
      <c r="EK99" s="16"/>
      <c r="EL99" s="16"/>
      <c r="EM99" s="16"/>
      <c r="EN99" s="16"/>
      <c r="EO99" s="16"/>
      <c r="EP99" s="16"/>
      <c r="EQ99" s="16"/>
      <c r="ER99" s="16"/>
      <c r="ES99" s="16"/>
      <c r="ET99" s="16"/>
      <c r="EU99" s="16"/>
      <c r="EV99" s="16"/>
      <c r="EW99" s="16"/>
      <c r="EX99" s="16"/>
      <c r="EY99" s="16"/>
      <c r="EZ99" s="16"/>
      <c r="FA99" s="16"/>
      <c r="FB99" s="16"/>
      <c r="FC99" s="16"/>
      <c r="FD99" s="16"/>
      <c r="FE99" s="16"/>
      <c r="FF99" s="16"/>
      <c r="FG99" s="16"/>
      <c r="FH99" s="16"/>
      <c r="FI99" s="16"/>
      <c r="FJ99" s="16"/>
      <c r="FK99" s="16"/>
      <c r="FL99" s="16"/>
      <c r="FM99" s="16"/>
      <c r="FN99" s="16"/>
      <c r="FO99" s="16"/>
      <c r="FP99" s="16"/>
    </row>
    <row r="100" spans="1:172" s="12" customFormat="1" ht="14" customHeight="1" x14ac:dyDescent="0.15">
      <c r="A100" s="14" t="s">
        <v>240</v>
      </c>
      <c r="B100" s="9">
        <v>18</v>
      </c>
      <c r="C100" s="9">
        <v>30</v>
      </c>
      <c r="D100" s="13">
        <v>24</v>
      </c>
      <c r="E100" s="9">
        <v>50.8</v>
      </c>
      <c r="F100" s="9">
        <v>8</v>
      </c>
      <c r="G100" s="34">
        <v>40</v>
      </c>
      <c r="H100" s="9">
        <v>14.1</v>
      </c>
      <c r="I100" s="9">
        <v>62</v>
      </c>
      <c r="J100" s="9">
        <v>27.8</v>
      </c>
      <c r="K100" s="9">
        <v>4.4000000000000004</v>
      </c>
      <c r="L100" s="13">
        <v>-77.8</v>
      </c>
      <c r="M100" s="6">
        <v>310.8</v>
      </c>
      <c r="N100" s="9"/>
      <c r="O100" s="9"/>
      <c r="P100" s="9">
        <v>15.362389292817063</v>
      </c>
      <c r="Q100" s="9">
        <v>5.9628991775020728</v>
      </c>
      <c r="R100" s="7">
        <v>301</v>
      </c>
      <c r="S100" s="13">
        <v>-78.939493340485697</v>
      </c>
      <c r="T100" s="13">
        <v>323.92349945815897</v>
      </c>
      <c r="U100" s="9">
        <v>22.002362037793699</v>
      </c>
      <c r="V100" s="9">
        <v>-17.996458333825199</v>
      </c>
      <c r="W100" s="9">
        <v>2.9310241378150299</v>
      </c>
      <c r="X100" s="7" t="s">
        <v>824</v>
      </c>
      <c r="Y100" s="10"/>
      <c r="Z100" s="10"/>
      <c r="AA100" s="10" t="b">
        <v>1</v>
      </c>
      <c r="AB100" s="7">
        <v>0</v>
      </c>
      <c r="AC100" s="14" t="s">
        <v>241</v>
      </c>
      <c r="AD100" s="7">
        <v>3282</v>
      </c>
      <c r="AE100" s="7" t="s">
        <v>176</v>
      </c>
      <c r="AF100" s="10" t="s">
        <v>876</v>
      </c>
      <c r="AG100" s="14" t="s">
        <v>899</v>
      </c>
      <c r="AH100" s="10"/>
      <c r="AI100" s="16"/>
      <c r="AJ100" s="32"/>
      <c r="AK100" s="16"/>
      <c r="AL100" s="16"/>
      <c r="AM100" s="16"/>
      <c r="AN100" s="16"/>
      <c r="AO100" s="16"/>
      <c r="AP100" s="16"/>
      <c r="AQ100" s="16"/>
      <c r="AR100" s="16"/>
      <c r="AS100" s="16"/>
      <c r="AT100" s="16"/>
      <c r="AU100" s="16"/>
      <c r="AV100" s="16"/>
      <c r="AW100" s="16"/>
      <c r="AX100" s="16"/>
      <c r="AY100" s="16"/>
      <c r="AZ100" s="16"/>
      <c r="BA100" s="16"/>
      <c r="BB100" s="16"/>
      <c r="BC100" s="16"/>
      <c r="BD100" s="16"/>
      <c r="BE100" s="16"/>
      <c r="BF100" s="16"/>
      <c r="BG100" s="16"/>
      <c r="BH100" s="16"/>
      <c r="BI100" s="16"/>
      <c r="BJ100" s="16"/>
      <c r="BK100" s="16"/>
      <c r="BL100" s="16"/>
      <c r="BM100" s="16"/>
      <c r="BN100" s="16"/>
      <c r="BO100" s="16"/>
      <c r="BP100" s="16"/>
      <c r="BQ100" s="16"/>
      <c r="BR100" s="16"/>
      <c r="BS100" s="16"/>
      <c r="BT100" s="16"/>
      <c r="BU100" s="16"/>
      <c r="BV100" s="16"/>
      <c r="BW100" s="16"/>
      <c r="BX100" s="16"/>
      <c r="BY100" s="16"/>
      <c r="BZ100" s="16"/>
      <c r="CA100" s="16"/>
      <c r="CB100" s="16"/>
      <c r="CC100" s="16"/>
      <c r="CD100" s="16"/>
      <c r="CE100" s="16"/>
      <c r="CF100" s="16"/>
      <c r="CG100" s="16"/>
      <c r="CH100" s="16"/>
      <c r="CI100" s="16"/>
      <c r="CJ100" s="16"/>
      <c r="CK100" s="16"/>
      <c r="CL100" s="16"/>
      <c r="CM100" s="16"/>
      <c r="CN100" s="16"/>
      <c r="CO100" s="16"/>
      <c r="CP100" s="16"/>
      <c r="CQ100" s="16"/>
      <c r="CR100" s="16"/>
      <c r="CS100" s="16"/>
      <c r="CT100" s="16"/>
      <c r="CU100" s="16"/>
      <c r="CV100" s="16"/>
      <c r="CW100" s="16"/>
      <c r="CX100" s="16"/>
      <c r="CY100" s="16"/>
      <c r="CZ100" s="16"/>
      <c r="DA100" s="16"/>
      <c r="DB100" s="16"/>
      <c r="DC100" s="16"/>
      <c r="DD100" s="16"/>
      <c r="DE100" s="16"/>
      <c r="DF100" s="16"/>
      <c r="DG100" s="16"/>
      <c r="DH100" s="16"/>
      <c r="DI100" s="16"/>
      <c r="DJ100" s="16"/>
      <c r="DK100" s="16"/>
      <c r="DL100" s="16"/>
      <c r="DM100" s="16"/>
      <c r="DN100" s="16"/>
      <c r="DO100" s="16"/>
      <c r="DP100" s="16"/>
      <c r="DQ100" s="16"/>
      <c r="DR100" s="16"/>
      <c r="DS100" s="16"/>
      <c r="DT100" s="16"/>
      <c r="DU100" s="16"/>
      <c r="DV100" s="16"/>
      <c r="DW100" s="16"/>
      <c r="DX100" s="16"/>
      <c r="DY100" s="16"/>
      <c r="DZ100" s="16"/>
      <c r="EA100" s="16"/>
      <c r="EB100" s="16"/>
      <c r="EC100" s="16"/>
      <c r="ED100" s="16"/>
      <c r="EE100" s="16"/>
      <c r="EF100" s="16"/>
      <c r="EG100" s="16"/>
      <c r="EH100" s="16"/>
      <c r="EI100" s="16"/>
      <c r="EJ100" s="16"/>
      <c r="EK100" s="16"/>
      <c r="EL100" s="16"/>
      <c r="EM100" s="16"/>
      <c r="EN100" s="16"/>
      <c r="EO100" s="16"/>
      <c r="EP100" s="16"/>
      <c r="EQ100" s="16"/>
      <c r="ER100" s="16"/>
      <c r="ES100" s="16"/>
      <c r="ET100" s="16"/>
      <c r="EU100" s="16"/>
      <c r="EV100" s="16"/>
      <c r="EW100" s="16"/>
      <c r="EX100" s="16"/>
      <c r="EY100" s="16"/>
      <c r="EZ100" s="16"/>
      <c r="FA100" s="16"/>
      <c r="FB100" s="16"/>
      <c r="FC100" s="16"/>
      <c r="FD100" s="16"/>
      <c r="FE100" s="16"/>
      <c r="FF100" s="16"/>
      <c r="FG100" s="16"/>
      <c r="FH100" s="16"/>
      <c r="FI100" s="16"/>
      <c r="FJ100" s="16"/>
      <c r="FK100" s="16"/>
      <c r="FL100" s="16"/>
      <c r="FM100" s="16"/>
      <c r="FN100" s="16"/>
      <c r="FO100" s="16"/>
      <c r="FP100" s="16"/>
    </row>
    <row r="101" spans="1:172" s="17" customFormat="1" ht="14" customHeight="1" x14ac:dyDescent="0.15">
      <c r="A101" s="10" t="s">
        <v>242</v>
      </c>
      <c r="B101" s="9">
        <v>17</v>
      </c>
      <c r="C101" s="9">
        <v>33</v>
      </c>
      <c r="D101" s="13">
        <v>25</v>
      </c>
      <c r="E101" s="9">
        <v>41.1</v>
      </c>
      <c r="F101" s="9">
        <v>114.7</v>
      </c>
      <c r="G101" s="34">
        <v>8</v>
      </c>
      <c r="H101" s="9">
        <v>353.7</v>
      </c>
      <c r="I101" s="9">
        <v>59.4</v>
      </c>
      <c r="J101" s="9">
        <v>15.2</v>
      </c>
      <c r="K101" s="9">
        <v>14.7</v>
      </c>
      <c r="L101" s="13">
        <v>-84.4</v>
      </c>
      <c r="M101" s="6">
        <v>223.2</v>
      </c>
      <c r="N101" s="9">
        <v>9</v>
      </c>
      <c r="O101" s="9">
        <v>19.5</v>
      </c>
      <c r="P101" s="9" t="s">
        <v>825</v>
      </c>
      <c r="Q101" s="9" t="s">
        <v>825</v>
      </c>
      <c r="R101" s="7">
        <v>601</v>
      </c>
      <c r="S101" s="13">
        <v>-86.596673011809798</v>
      </c>
      <c r="T101" s="13">
        <v>201.30609870620199</v>
      </c>
      <c r="U101" s="9">
        <v>23.171625971944</v>
      </c>
      <c r="V101" s="9">
        <v>-17.7470667755722</v>
      </c>
      <c r="W101" s="9">
        <v>3.0558452842268902</v>
      </c>
      <c r="X101" s="7" t="s">
        <v>824</v>
      </c>
      <c r="Y101" s="28"/>
      <c r="Z101" s="28"/>
      <c r="AA101" s="10" t="b">
        <v>1</v>
      </c>
      <c r="AB101" s="30">
        <v>0</v>
      </c>
      <c r="AC101" s="14" t="s">
        <v>831</v>
      </c>
      <c r="AD101" s="7"/>
      <c r="AE101" s="7" t="s">
        <v>949</v>
      </c>
      <c r="AF101" s="10" t="s">
        <v>214</v>
      </c>
      <c r="AG101" s="14"/>
      <c r="AH101" s="10"/>
      <c r="AI101" s="16"/>
      <c r="AJ101" s="32"/>
      <c r="AK101" s="16"/>
      <c r="AL101" s="16"/>
      <c r="AM101" s="16"/>
      <c r="AN101" s="16"/>
      <c r="AO101" s="16"/>
      <c r="AP101" s="16"/>
      <c r="AQ101" s="16"/>
      <c r="AR101" s="16"/>
      <c r="AS101" s="16"/>
      <c r="AT101" s="16"/>
      <c r="AU101" s="16"/>
      <c r="AV101" s="16"/>
      <c r="AW101" s="16"/>
      <c r="AX101" s="16"/>
      <c r="AY101" s="16"/>
      <c r="AZ101" s="16"/>
      <c r="BA101" s="16"/>
      <c r="BB101" s="16"/>
      <c r="BC101" s="16"/>
      <c r="BD101" s="16"/>
      <c r="BE101" s="16"/>
      <c r="BF101" s="16"/>
      <c r="BG101" s="16"/>
      <c r="BH101" s="16"/>
      <c r="BI101" s="16"/>
      <c r="BJ101" s="16"/>
      <c r="BK101" s="16"/>
      <c r="BL101" s="16"/>
      <c r="BM101" s="16"/>
      <c r="BN101" s="16"/>
      <c r="BO101" s="16"/>
      <c r="BP101" s="16"/>
      <c r="BQ101" s="16"/>
      <c r="BR101" s="16"/>
      <c r="BS101" s="16"/>
      <c r="BT101" s="16"/>
      <c r="BU101" s="16"/>
      <c r="BV101" s="16"/>
      <c r="BW101" s="16"/>
      <c r="BX101" s="16"/>
      <c r="BY101" s="16"/>
      <c r="BZ101" s="16"/>
      <c r="CA101" s="16"/>
      <c r="CB101" s="16"/>
      <c r="CC101" s="16"/>
      <c r="CD101" s="16"/>
      <c r="CE101" s="16"/>
      <c r="CF101" s="16"/>
      <c r="CG101" s="16"/>
      <c r="CH101" s="16"/>
      <c r="CI101" s="16"/>
      <c r="CJ101" s="16"/>
      <c r="CK101" s="16"/>
      <c r="CL101" s="16"/>
      <c r="CM101" s="16"/>
      <c r="CN101" s="16"/>
      <c r="CO101" s="16"/>
      <c r="CP101" s="16"/>
      <c r="CQ101" s="16"/>
      <c r="CR101" s="16"/>
      <c r="CS101" s="16"/>
      <c r="CT101" s="16"/>
      <c r="CU101" s="16"/>
      <c r="CV101" s="16"/>
      <c r="CW101" s="16"/>
      <c r="CX101" s="16"/>
      <c r="CY101" s="16"/>
      <c r="CZ101" s="16"/>
      <c r="DA101" s="16"/>
      <c r="DB101" s="16"/>
      <c r="DC101" s="16"/>
      <c r="DD101" s="16"/>
      <c r="DE101" s="16"/>
      <c r="DF101" s="16"/>
      <c r="DG101" s="16"/>
      <c r="DH101" s="16"/>
      <c r="DI101" s="16"/>
      <c r="DJ101" s="16"/>
      <c r="DK101" s="16"/>
      <c r="DL101" s="16"/>
      <c r="DM101" s="16"/>
      <c r="DN101" s="16"/>
      <c r="DO101" s="16"/>
      <c r="DP101" s="16"/>
      <c r="DQ101" s="16"/>
      <c r="DR101" s="16"/>
      <c r="DS101" s="16"/>
      <c r="DT101" s="16"/>
      <c r="DU101" s="16"/>
      <c r="DV101" s="16"/>
      <c r="DW101" s="16"/>
      <c r="DX101" s="16"/>
      <c r="DY101" s="16"/>
      <c r="DZ101" s="16"/>
      <c r="EA101" s="16"/>
      <c r="EB101" s="16"/>
      <c r="EC101" s="16"/>
      <c r="ED101" s="16"/>
      <c r="EE101" s="16"/>
      <c r="EF101" s="16"/>
      <c r="EG101" s="16"/>
      <c r="EH101" s="16"/>
      <c r="EI101" s="16"/>
      <c r="EJ101" s="16"/>
      <c r="EK101" s="16"/>
      <c r="EL101" s="16"/>
      <c r="EM101" s="16"/>
      <c r="EN101" s="16"/>
      <c r="EO101" s="16"/>
      <c r="EP101" s="16"/>
      <c r="EQ101" s="16"/>
      <c r="ER101" s="16"/>
      <c r="ES101" s="16"/>
      <c r="ET101" s="16"/>
      <c r="EU101" s="16"/>
      <c r="EV101" s="16"/>
      <c r="EW101" s="16"/>
      <c r="EX101" s="16"/>
      <c r="EY101" s="16"/>
      <c r="EZ101" s="16"/>
      <c r="FA101" s="16"/>
      <c r="FB101" s="16"/>
      <c r="FC101" s="16"/>
      <c r="FD101" s="16"/>
      <c r="FE101" s="16"/>
      <c r="FF101" s="16"/>
      <c r="FG101" s="16"/>
      <c r="FH101" s="16"/>
      <c r="FI101" s="16"/>
      <c r="FJ101" s="16"/>
      <c r="FK101" s="16"/>
      <c r="FL101" s="16"/>
      <c r="FM101" s="16"/>
      <c r="FN101" s="16"/>
      <c r="FO101" s="16"/>
      <c r="FP101" s="16"/>
    </row>
    <row r="102" spans="1:172" s="12" customFormat="1" ht="14" customHeight="1" x14ac:dyDescent="0.15">
      <c r="A102" s="10" t="s">
        <v>243</v>
      </c>
      <c r="B102" s="9">
        <v>23</v>
      </c>
      <c r="C102" s="9">
        <v>29</v>
      </c>
      <c r="D102" s="13">
        <v>26</v>
      </c>
      <c r="E102" s="9">
        <v>37.200000000000003</v>
      </c>
      <c r="F102" s="9">
        <v>254.4</v>
      </c>
      <c r="G102" s="34">
        <v>23</v>
      </c>
      <c r="H102" s="9">
        <v>347.2</v>
      </c>
      <c r="I102" s="9">
        <v>55.6</v>
      </c>
      <c r="J102" s="9">
        <v>21</v>
      </c>
      <c r="K102" s="9">
        <v>6.8</v>
      </c>
      <c r="L102" s="13">
        <v>-79.7</v>
      </c>
      <c r="M102" s="6">
        <v>342.6</v>
      </c>
      <c r="N102" s="9"/>
      <c r="O102" s="9"/>
      <c r="P102" s="9">
        <v>15.19774360402476</v>
      </c>
      <c r="Q102" s="9">
        <v>8.0271059037755919</v>
      </c>
      <c r="R102" s="7">
        <v>101</v>
      </c>
      <c r="S102" s="13">
        <v>-80.504863244532103</v>
      </c>
      <c r="T102" s="13">
        <v>356.396260425702</v>
      </c>
      <c r="U102" s="9">
        <v>78.972180113901501</v>
      </c>
      <c r="V102" s="9">
        <v>24.445469461447001</v>
      </c>
      <c r="W102" s="9">
        <v>7.3378911232690101</v>
      </c>
      <c r="X102" s="7" t="s">
        <v>824</v>
      </c>
      <c r="Y102" s="10"/>
      <c r="Z102" s="10"/>
      <c r="AA102" s="10" t="b">
        <v>1</v>
      </c>
      <c r="AB102" s="7">
        <v>0</v>
      </c>
      <c r="AC102" s="14" t="s">
        <v>244</v>
      </c>
      <c r="AD102" s="7">
        <v>3130</v>
      </c>
      <c r="AE102" s="7" t="s">
        <v>176</v>
      </c>
      <c r="AF102" s="10" t="s">
        <v>914</v>
      </c>
      <c r="AG102" s="14"/>
      <c r="AH102" s="10" t="s">
        <v>896</v>
      </c>
      <c r="AI102" s="16"/>
      <c r="AJ102" s="32"/>
      <c r="AK102" s="16"/>
      <c r="AL102" s="16"/>
      <c r="AM102" s="16"/>
      <c r="AN102" s="16"/>
      <c r="AO102" s="16"/>
      <c r="AP102" s="16"/>
      <c r="AQ102" s="16"/>
      <c r="AR102" s="16"/>
      <c r="AS102" s="16"/>
      <c r="AT102" s="16"/>
      <c r="AU102" s="16"/>
      <c r="AV102" s="16"/>
      <c r="AW102" s="16"/>
      <c r="AX102" s="16"/>
      <c r="AY102" s="16"/>
      <c r="AZ102" s="16"/>
      <c r="BA102" s="16"/>
      <c r="BB102" s="16"/>
      <c r="BC102" s="16"/>
      <c r="BD102" s="16"/>
      <c r="BE102" s="16"/>
      <c r="BF102" s="16"/>
      <c r="BG102" s="16"/>
      <c r="BH102" s="16"/>
      <c r="BI102" s="16"/>
      <c r="BJ102" s="16"/>
      <c r="BK102" s="16"/>
      <c r="BL102" s="16"/>
      <c r="BM102" s="16"/>
      <c r="BN102" s="16"/>
      <c r="BO102" s="16"/>
      <c r="BP102" s="16"/>
      <c r="BQ102" s="16"/>
      <c r="BR102" s="16"/>
      <c r="BS102" s="16"/>
      <c r="BT102" s="16"/>
      <c r="BU102" s="16"/>
      <c r="BV102" s="16"/>
      <c r="BW102" s="16"/>
      <c r="BX102" s="16"/>
      <c r="BY102" s="16"/>
      <c r="BZ102" s="16"/>
      <c r="CA102" s="16"/>
      <c r="CB102" s="16"/>
      <c r="CC102" s="16"/>
      <c r="CD102" s="16"/>
      <c r="CE102" s="16"/>
      <c r="CF102" s="16"/>
      <c r="CG102" s="16"/>
      <c r="CH102" s="16"/>
      <c r="CI102" s="16"/>
      <c r="CJ102" s="16"/>
      <c r="CK102" s="16"/>
      <c r="CL102" s="16"/>
      <c r="CM102" s="16"/>
      <c r="CN102" s="16"/>
      <c r="CO102" s="16"/>
      <c r="CP102" s="16"/>
      <c r="CQ102" s="16"/>
      <c r="CR102" s="16"/>
      <c r="CS102" s="16"/>
      <c r="CT102" s="16"/>
      <c r="CU102" s="16"/>
      <c r="CV102" s="16"/>
      <c r="CW102" s="16"/>
      <c r="CX102" s="16"/>
      <c r="CY102" s="16"/>
      <c r="CZ102" s="16"/>
      <c r="DA102" s="16"/>
      <c r="DB102" s="16"/>
      <c r="DC102" s="16"/>
      <c r="DD102" s="16"/>
      <c r="DE102" s="16"/>
      <c r="DF102" s="16"/>
      <c r="DG102" s="16"/>
      <c r="DH102" s="16"/>
      <c r="DI102" s="16"/>
      <c r="DJ102" s="16"/>
      <c r="DK102" s="16"/>
      <c r="DL102" s="16"/>
      <c r="DM102" s="16"/>
      <c r="DN102" s="16"/>
      <c r="DO102" s="16"/>
      <c r="DP102" s="16"/>
      <c r="DQ102" s="16"/>
      <c r="DR102" s="16"/>
      <c r="DS102" s="16"/>
      <c r="DT102" s="16"/>
      <c r="DU102" s="16"/>
      <c r="DV102" s="16"/>
      <c r="DW102" s="16"/>
      <c r="DX102" s="16"/>
      <c r="DY102" s="16"/>
      <c r="DZ102" s="16"/>
      <c r="EA102" s="16"/>
      <c r="EB102" s="16"/>
      <c r="EC102" s="16"/>
      <c r="ED102" s="16"/>
      <c r="EE102" s="16"/>
      <c r="EF102" s="16"/>
      <c r="EG102" s="16"/>
      <c r="EH102" s="16"/>
      <c r="EI102" s="16"/>
      <c r="EJ102" s="16"/>
      <c r="EK102" s="16"/>
      <c r="EL102" s="16"/>
      <c r="EM102" s="16"/>
      <c r="EN102" s="16"/>
      <c r="EO102" s="16"/>
      <c r="EP102" s="16"/>
      <c r="EQ102" s="16"/>
      <c r="ER102" s="16"/>
      <c r="ES102" s="16"/>
      <c r="ET102" s="16"/>
      <c r="EU102" s="16"/>
      <c r="EV102" s="16"/>
      <c r="EW102" s="16"/>
      <c r="EX102" s="16"/>
      <c r="EY102" s="16"/>
      <c r="EZ102" s="16"/>
      <c r="FA102" s="16"/>
      <c r="FB102" s="16"/>
      <c r="FC102" s="16"/>
      <c r="FD102" s="16"/>
      <c r="FE102" s="16"/>
      <c r="FF102" s="16"/>
      <c r="FG102" s="16"/>
      <c r="FH102" s="16"/>
      <c r="FI102" s="16"/>
      <c r="FJ102" s="16"/>
      <c r="FK102" s="16"/>
      <c r="FL102" s="16"/>
      <c r="FM102" s="16"/>
      <c r="FN102" s="16"/>
      <c r="FO102" s="16"/>
      <c r="FP102" s="16"/>
    </row>
    <row r="103" spans="1:172" s="12" customFormat="1" ht="14" customHeight="1" x14ac:dyDescent="0.2">
      <c r="A103" s="14" t="s">
        <v>245</v>
      </c>
      <c r="B103" s="9">
        <v>24</v>
      </c>
      <c r="C103" s="9">
        <v>30</v>
      </c>
      <c r="D103" s="13">
        <v>27</v>
      </c>
      <c r="E103" s="9">
        <v>-49.25</v>
      </c>
      <c r="F103" s="9">
        <v>69.5</v>
      </c>
      <c r="G103" s="34">
        <v>233</v>
      </c>
      <c r="H103" s="9">
        <v>188.9</v>
      </c>
      <c r="I103" s="9">
        <v>68.2</v>
      </c>
      <c r="J103" s="9">
        <v>16.5</v>
      </c>
      <c r="K103" s="9">
        <v>2.2999999999999998</v>
      </c>
      <c r="L103" s="13">
        <v>-85.5</v>
      </c>
      <c r="M103" s="6">
        <v>9.3000000000000007</v>
      </c>
      <c r="N103" s="9">
        <v>16.5</v>
      </c>
      <c r="O103" s="9">
        <v>2.2999999999999998</v>
      </c>
      <c r="P103" s="9" t="s">
        <v>825</v>
      </c>
      <c r="Q103" s="9" t="s">
        <v>825</v>
      </c>
      <c r="R103" s="7">
        <v>802</v>
      </c>
      <c r="S103" s="13">
        <v>-81.927069613145306</v>
      </c>
      <c r="T103" s="13">
        <v>33.300352446858497</v>
      </c>
      <c r="U103" s="9">
        <v>1.1758196528631899</v>
      </c>
      <c r="V103" s="9">
        <v>-31.908060133540999</v>
      </c>
      <c r="W103" s="9">
        <v>4.3650518867835899</v>
      </c>
      <c r="X103" s="7" t="s">
        <v>824</v>
      </c>
      <c r="Y103" s="10"/>
      <c r="Z103" s="10"/>
      <c r="AA103" s="10" t="b">
        <v>1</v>
      </c>
      <c r="AB103" s="7">
        <v>0</v>
      </c>
      <c r="AC103" s="14" t="s">
        <v>246</v>
      </c>
      <c r="AD103" s="7"/>
      <c r="AE103" s="7" t="s">
        <v>176</v>
      </c>
      <c r="AF103" s="10" t="s">
        <v>247</v>
      </c>
      <c r="AG103" s="14" t="s">
        <v>900</v>
      </c>
      <c r="AH103" s="10"/>
      <c r="AJ103" s="32"/>
    </row>
    <row r="104" spans="1:172" s="12" customFormat="1" ht="14" customHeight="1" x14ac:dyDescent="0.2">
      <c r="A104" s="10" t="s">
        <v>249</v>
      </c>
      <c r="B104" s="9">
        <v>27.3</v>
      </c>
      <c r="C104" s="9">
        <v>28.9</v>
      </c>
      <c r="D104" s="13">
        <v>28.1</v>
      </c>
      <c r="E104" s="28">
        <v>-24.095333333333329</v>
      </c>
      <c r="F104" s="28">
        <v>148.09599999999998</v>
      </c>
      <c r="G104" s="34">
        <v>18</v>
      </c>
      <c r="H104" s="9"/>
      <c r="I104" s="9"/>
      <c r="J104" s="9">
        <v>13.7</v>
      </c>
      <c r="K104" s="9">
        <v>9.6999999999999993</v>
      </c>
      <c r="L104" s="13">
        <v>-70.5</v>
      </c>
      <c r="M104" s="13">
        <v>120.6</v>
      </c>
      <c r="N104" s="9">
        <v>13.7</v>
      </c>
      <c r="O104" s="9">
        <v>9.6999999999999993</v>
      </c>
      <c r="P104" s="9" t="s">
        <v>825</v>
      </c>
      <c r="Q104" s="9" t="s">
        <v>825</v>
      </c>
      <c r="R104" s="7">
        <v>801</v>
      </c>
      <c r="S104" s="13">
        <v>-82.415335561748293</v>
      </c>
      <c r="T104" s="13">
        <v>70.5635761199363</v>
      </c>
      <c r="U104" s="9">
        <v>-16.648196674282499</v>
      </c>
      <c r="V104" s="9">
        <v>-130.391072270032</v>
      </c>
      <c r="W104" s="9">
        <v>15.921603585422</v>
      </c>
      <c r="X104" s="7" t="s">
        <v>824</v>
      </c>
      <c r="Y104" s="10"/>
      <c r="Z104" s="10"/>
      <c r="AA104" s="10" t="b">
        <v>1</v>
      </c>
      <c r="AB104" s="7">
        <v>0</v>
      </c>
      <c r="AC104" s="14" t="s">
        <v>250</v>
      </c>
      <c r="AD104" s="7"/>
      <c r="AE104" s="7" t="s">
        <v>949</v>
      </c>
      <c r="AF104" s="10" t="s">
        <v>252</v>
      </c>
      <c r="AG104" s="10" t="s">
        <v>251</v>
      </c>
      <c r="AH104" s="10"/>
      <c r="AI104" s="10"/>
      <c r="AJ104" s="32"/>
      <c r="AK104" s="10"/>
      <c r="AL104" s="10"/>
      <c r="AM104" s="10"/>
      <c r="AN104" s="10"/>
      <c r="AO104" s="10"/>
      <c r="AP104" s="10"/>
      <c r="AQ104" s="10"/>
      <c r="AR104" s="10"/>
      <c r="AS104" s="10"/>
      <c r="AT104" s="10"/>
      <c r="AU104" s="10"/>
      <c r="AV104" s="10"/>
      <c r="AW104" s="10"/>
      <c r="AX104" s="10"/>
      <c r="AY104" s="10"/>
      <c r="AZ104" s="10"/>
      <c r="BA104" s="10"/>
      <c r="BB104" s="10"/>
      <c r="BC104" s="10"/>
      <c r="BD104" s="10"/>
      <c r="BE104" s="10"/>
      <c r="BF104" s="10"/>
      <c r="BG104" s="10"/>
      <c r="BH104" s="10"/>
      <c r="BI104" s="10"/>
      <c r="BJ104" s="10"/>
      <c r="BK104" s="10"/>
      <c r="BL104" s="10"/>
      <c r="BM104" s="10"/>
      <c r="BN104" s="10"/>
      <c r="BO104" s="10"/>
      <c r="BP104" s="10"/>
      <c r="BQ104" s="10"/>
      <c r="BR104" s="10"/>
      <c r="BS104" s="10"/>
      <c r="BT104" s="10"/>
      <c r="BU104" s="10"/>
      <c r="BV104" s="10"/>
      <c r="BW104" s="10"/>
      <c r="BX104" s="10"/>
      <c r="BY104" s="10"/>
      <c r="BZ104" s="10"/>
      <c r="CA104" s="10"/>
      <c r="CB104" s="10"/>
      <c r="CC104" s="10"/>
      <c r="CD104" s="10"/>
      <c r="CE104" s="10"/>
      <c r="CF104" s="10"/>
      <c r="CG104" s="10"/>
      <c r="CH104" s="10"/>
      <c r="CI104" s="10"/>
      <c r="CJ104" s="10"/>
      <c r="CK104" s="10"/>
      <c r="CL104" s="10"/>
      <c r="CM104" s="10"/>
      <c r="CN104" s="10"/>
      <c r="CO104" s="10"/>
      <c r="CP104" s="10"/>
      <c r="CQ104" s="10"/>
      <c r="CR104" s="10"/>
      <c r="CS104" s="10"/>
      <c r="CT104" s="10"/>
      <c r="CU104" s="10"/>
      <c r="CV104" s="10"/>
      <c r="CW104" s="10"/>
      <c r="CX104" s="10"/>
      <c r="CY104" s="10"/>
      <c r="CZ104" s="10"/>
      <c r="DA104" s="10"/>
      <c r="DB104" s="10"/>
      <c r="DC104" s="10"/>
      <c r="DD104" s="10"/>
      <c r="DE104" s="10"/>
      <c r="DF104" s="10"/>
      <c r="DG104" s="10"/>
      <c r="DH104" s="10"/>
      <c r="DI104" s="10"/>
      <c r="DJ104" s="10"/>
      <c r="DK104" s="10"/>
      <c r="DL104" s="10"/>
      <c r="DM104" s="10"/>
      <c r="DN104" s="10"/>
      <c r="DO104" s="10"/>
      <c r="DP104" s="10"/>
      <c r="DQ104" s="10"/>
      <c r="DR104" s="10"/>
      <c r="DS104" s="10"/>
      <c r="DT104" s="10"/>
      <c r="DU104" s="10"/>
      <c r="DV104" s="10"/>
      <c r="DW104" s="10"/>
      <c r="DX104" s="10"/>
      <c r="DY104" s="10"/>
      <c r="DZ104" s="10"/>
      <c r="EA104" s="10"/>
      <c r="EB104" s="10"/>
      <c r="EC104" s="10"/>
      <c r="ED104" s="10"/>
      <c r="EE104" s="10"/>
      <c r="EF104" s="10"/>
      <c r="EG104" s="10"/>
      <c r="EH104" s="10"/>
      <c r="EI104" s="10"/>
      <c r="EJ104" s="10"/>
      <c r="EK104" s="10"/>
      <c r="EL104" s="10"/>
      <c r="EM104" s="10"/>
      <c r="EN104" s="10"/>
      <c r="EO104" s="10"/>
      <c r="EP104" s="10"/>
      <c r="EQ104" s="10"/>
      <c r="ER104" s="10"/>
      <c r="ES104" s="10"/>
      <c r="ET104" s="10"/>
      <c r="EU104" s="10"/>
      <c r="EV104" s="10"/>
      <c r="EW104" s="10"/>
      <c r="EX104" s="10"/>
      <c r="EY104" s="10"/>
      <c r="EZ104" s="10"/>
      <c r="FA104" s="10"/>
      <c r="FB104" s="10"/>
      <c r="FC104" s="10"/>
      <c r="FD104" s="10"/>
      <c r="FE104" s="10"/>
      <c r="FF104" s="10"/>
      <c r="FG104" s="10"/>
      <c r="FH104" s="10"/>
      <c r="FI104" s="10"/>
      <c r="FJ104" s="10"/>
      <c r="FK104" s="10"/>
      <c r="FL104" s="10"/>
      <c r="FM104" s="10"/>
      <c r="FN104" s="10"/>
      <c r="FO104" s="10"/>
      <c r="FP104" s="10"/>
    </row>
    <row r="105" spans="1:172" s="12" customFormat="1" ht="14" customHeight="1" x14ac:dyDescent="0.2">
      <c r="A105" s="10" t="s">
        <v>248</v>
      </c>
      <c r="B105" s="9">
        <v>24.8</v>
      </c>
      <c r="C105" s="9">
        <v>31.3</v>
      </c>
      <c r="D105" s="13">
        <v>28.1</v>
      </c>
      <c r="E105" s="9">
        <v>22</v>
      </c>
      <c r="F105" s="9">
        <v>259</v>
      </c>
      <c r="G105" s="34">
        <v>41</v>
      </c>
      <c r="H105" s="9">
        <v>338.1</v>
      </c>
      <c r="I105" s="9">
        <v>30</v>
      </c>
      <c r="J105" s="7">
        <v>27.4</v>
      </c>
      <c r="K105" s="7">
        <v>3.6</v>
      </c>
      <c r="L105" s="13">
        <v>-68.613394</v>
      </c>
      <c r="M105" s="13">
        <v>338.11301500000002</v>
      </c>
      <c r="N105" s="7">
        <v>27.4</v>
      </c>
      <c r="O105" s="7">
        <v>3.6</v>
      </c>
      <c r="P105" s="9" t="s">
        <v>825</v>
      </c>
      <c r="Q105" s="9" t="s">
        <v>825</v>
      </c>
      <c r="R105" s="7">
        <v>101</v>
      </c>
      <c r="S105" s="13">
        <v>-69.519596950107797</v>
      </c>
      <c r="T105" s="13">
        <v>349.619236823302</v>
      </c>
      <c r="U105" s="9">
        <v>78.065079743487203</v>
      </c>
      <c r="V105" s="9">
        <v>16.907968756426801</v>
      </c>
      <c r="W105" s="9">
        <v>8.0385460125917305</v>
      </c>
      <c r="X105" s="7" t="s">
        <v>824</v>
      </c>
      <c r="Y105" s="10"/>
      <c r="Z105" s="10"/>
      <c r="AA105" s="10" t="b">
        <v>1</v>
      </c>
      <c r="AB105" s="7">
        <v>0</v>
      </c>
      <c r="AC105" s="14" t="s">
        <v>830</v>
      </c>
      <c r="AD105" s="7"/>
      <c r="AE105" s="7" t="s">
        <v>949</v>
      </c>
      <c r="AF105" s="10" t="s">
        <v>972</v>
      </c>
      <c r="AG105" s="14"/>
      <c r="AH105" s="10"/>
      <c r="AI105" s="10"/>
      <c r="AJ105" s="32"/>
      <c r="AK105" s="10"/>
      <c r="AL105" s="10"/>
      <c r="AM105" s="10"/>
      <c r="AN105" s="10"/>
      <c r="AO105" s="10"/>
      <c r="AP105" s="10"/>
      <c r="AQ105" s="10"/>
      <c r="AR105" s="10"/>
      <c r="AS105" s="10"/>
      <c r="AT105" s="10"/>
      <c r="AU105" s="10"/>
      <c r="AV105" s="10"/>
      <c r="AW105" s="10"/>
      <c r="AX105" s="10"/>
      <c r="AY105" s="10"/>
      <c r="AZ105" s="10"/>
      <c r="BA105" s="10"/>
      <c r="BB105" s="10"/>
      <c r="BC105" s="10"/>
      <c r="BD105" s="10"/>
      <c r="BE105" s="10"/>
      <c r="BF105" s="10"/>
      <c r="BG105" s="10"/>
      <c r="BH105" s="10"/>
      <c r="BI105" s="10"/>
      <c r="BJ105" s="10"/>
      <c r="BK105" s="10"/>
      <c r="BL105" s="10"/>
      <c r="BM105" s="10"/>
      <c r="BN105" s="10"/>
      <c r="BO105" s="10"/>
      <c r="BP105" s="10"/>
      <c r="BQ105" s="10"/>
      <c r="BR105" s="10"/>
      <c r="BS105" s="10"/>
      <c r="BT105" s="10"/>
      <c r="BU105" s="10"/>
      <c r="BV105" s="10"/>
      <c r="BW105" s="10"/>
      <c r="BX105" s="10"/>
      <c r="BY105" s="10"/>
      <c r="BZ105" s="10"/>
      <c r="CA105" s="10"/>
      <c r="CB105" s="10"/>
      <c r="CC105" s="10"/>
      <c r="CD105" s="10"/>
      <c r="CE105" s="10"/>
      <c r="CF105" s="10"/>
      <c r="CG105" s="10"/>
      <c r="CH105" s="10"/>
      <c r="CI105" s="10"/>
      <c r="CJ105" s="10"/>
      <c r="CK105" s="10"/>
      <c r="CL105" s="10"/>
      <c r="CM105" s="10"/>
      <c r="CN105" s="10"/>
      <c r="CO105" s="10"/>
      <c r="CP105" s="10"/>
      <c r="CQ105" s="10"/>
      <c r="CR105" s="10"/>
      <c r="CS105" s="10"/>
      <c r="CT105" s="10"/>
      <c r="CU105" s="10"/>
      <c r="CV105" s="10"/>
      <c r="CW105" s="10"/>
      <c r="CX105" s="10"/>
      <c r="CY105" s="10"/>
      <c r="CZ105" s="10"/>
      <c r="DA105" s="10"/>
      <c r="DB105" s="10"/>
      <c r="DC105" s="10"/>
      <c r="DD105" s="10"/>
      <c r="DE105" s="10"/>
      <c r="DF105" s="10"/>
      <c r="DG105" s="10"/>
      <c r="DH105" s="10"/>
      <c r="DI105" s="10"/>
      <c r="DJ105" s="10"/>
      <c r="DK105" s="10"/>
      <c r="DL105" s="10"/>
      <c r="DM105" s="10"/>
      <c r="DN105" s="10"/>
      <c r="DO105" s="10"/>
      <c r="DP105" s="10"/>
      <c r="DQ105" s="10"/>
      <c r="DR105" s="10"/>
      <c r="DS105" s="10"/>
      <c r="DT105" s="10"/>
      <c r="DU105" s="10"/>
      <c r="DV105" s="10"/>
      <c r="DW105" s="10"/>
      <c r="DX105" s="10"/>
      <c r="DY105" s="10"/>
      <c r="DZ105" s="10"/>
      <c r="EA105" s="10"/>
      <c r="EB105" s="10"/>
      <c r="EC105" s="10"/>
      <c r="ED105" s="10"/>
      <c r="EE105" s="10"/>
      <c r="EF105" s="10"/>
      <c r="EG105" s="10"/>
      <c r="EH105" s="10"/>
      <c r="EI105" s="10"/>
      <c r="EJ105" s="10"/>
      <c r="EK105" s="10"/>
      <c r="EL105" s="10"/>
      <c r="EM105" s="10"/>
      <c r="EN105" s="10"/>
      <c r="EO105" s="10"/>
      <c r="EP105" s="10"/>
      <c r="EQ105" s="10"/>
      <c r="ER105" s="10"/>
      <c r="ES105" s="10"/>
      <c r="ET105" s="10"/>
      <c r="EU105" s="10"/>
      <c r="EV105" s="10"/>
      <c r="EW105" s="10"/>
      <c r="EX105" s="10"/>
      <c r="EY105" s="10"/>
      <c r="EZ105" s="10"/>
      <c r="FA105" s="10"/>
      <c r="FB105" s="10"/>
      <c r="FC105" s="10"/>
      <c r="FD105" s="10"/>
      <c r="FE105" s="10"/>
      <c r="FF105" s="10"/>
      <c r="FG105" s="10"/>
      <c r="FH105" s="10"/>
      <c r="FI105" s="10"/>
      <c r="FJ105" s="10"/>
      <c r="FK105" s="10"/>
      <c r="FL105" s="10"/>
      <c r="FM105" s="10"/>
      <c r="FN105" s="10"/>
      <c r="FO105" s="10"/>
      <c r="FP105" s="10"/>
    </row>
    <row r="106" spans="1:172" s="12" customFormat="1" ht="14" customHeight="1" x14ac:dyDescent="0.2">
      <c r="A106" s="10" t="s">
        <v>253</v>
      </c>
      <c r="B106" s="9">
        <v>27</v>
      </c>
      <c r="C106" s="9">
        <v>31</v>
      </c>
      <c r="D106" s="13">
        <v>29</v>
      </c>
      <c r="E106" s="9">
        <v>15.4</v>
      </c>
      <c r="F106" s="9">
        <v>44.1</v>
      </c>
      <c r="G106" s="34">
        <v>48</v>
      </c>
      <c r="H106" s="9">
        <v>178.9</v>
      </c>
      <c r="I106" s="9">
        <v>-2</v>
      </c>
      <c r="J106" s="9">
        <v>33.6</v>
      </c>
      <c r="K106" s="9">
        <v>3.6</v>
      </c>
      <c r="L106" s="13">
        <v>-74.2</v>
      </c>
      <c r="M106" s="6">
        <v>69.099999999999994</v>
      </c>
      <c r="N106" s="9">
        <v>33.6</v>
      </c>
      <c r="O106" s="9">
        <v>3.6</v>
      </c>
      <c r="P106" s="9" t="s">
        <v>825</v>
      </c>
      <c r="Q106" s="9" t="s">
        <v>825</v>
      </c>
      <c r="R106" s="7">
        <v>503</v>
      </c>
      <c r="S106" s="13">
        <v>-78.3832115592474</v>
      </c>
      <c r="T106" s="13">
        <v>42.946560575720099</v>
      </c>
      <c r="U106" s="9">
        <v>-32.451201538695599</v>
      </c>
      <c r="V106" s="9">
        <v>-161.73090925513901</v>
      </c>
      <c r="W106" s="9">
        <v>7.9456083215637401</v>
      </c>
      <c r="X106" s="7" t="s">
        <v>824</v>
      </c>
      <c r="Y106" s="10"/>
      <c r="Z106" s="10"/>
      <c r="AA106" s="10" t="b">
        <v>1</v>
      </c>
      <c r="AB106" s="7">
        <v>0</v>
      </c>
      <c r="AC106" s="14" t="s">
        <v>254</v>
      </c>
      <c r="AD106" s="7"/>
      <c r="AE106" s="7" t="s">
        <v>176</v>
      </c>
      <c r="AF106" s="10" t="s">
        <v>255</v>
      </c>
      <c r="AG106" s="14"/>
      <c r="AH106" s="10"/>
      <c r="AI106" s="10"/>
      <c r="AJ106" s="32"/>
      <c r="AK106" s="10"/>
      <c r="AL106" s="10"/>
      <c r="AM106" s="10"/>
      <c r="AN106" s="10"/>
      <c r="AO106" s="10"/>
      <c r="AP106" s="10"/>
      <c r="AQ106" s="10"/>
      <c r="AR106" s="10"/>
      <c r="AS106" s="10"/>
      <c r="AT106" s="10"/>
      <c r="AU106" s="10"/>
      <c r="AV106" s="10"/>
      <c r="AW106" s="10"/>
      <c r="AX106" s="10"/>
      <c r="AY106" s="10"/>
      <c r="AZ106" s="10"/>
      <c r="BA106" s="10"/>
      <c r="BB106" s="10"/>
      <c r="BC106" s="10"/>
      <c r="BD106" s="10"/>
      <c r="BE106" s="10"/>
      <c r="BF106" s="10"/>
      <c r="BG106" s="10"/>
      <c r="BH106" s="10"/>
      <c r="BI106" s="10"/>
      <c r="BJ106" s="10"/>
      <c r="BK106" s="10"/>
      <c r="BL106" s="10"/>
      <c r="BM106" s="10"/>
      <c r="BN106" s="10"/>
      <c r="BO106" s="10"/>
      <c r="BP106" s="10"/>
      <c r="BQ106" s="10"/>
      <c r="BR106" s="10"/>
      <c r="BS106" s="10"/>
      <c r="BT106" s="10"/>
      <c r="BU106" s="10"/>
      <c r="BV106" s="10"/>
      <c r="BW106" s="10"/>
      <c r="BX106" s="10"/>
      <c r="BY106" s="10"/>
      <c r="BZ106" s="10"/>
      <c r="CA106" s="10"/>
      <c r="CB106" s="10"/>
      <c r="CC106" s="10"/>
      <c r="CD106" s="10"/>
      <c r="CE106" s="10"/>
      <c r="CF106" s="10"/>
      <c r="CG106" s="10"/>
      <c r="CH106" s="10"/>
      <c r="CI106" s="10"/>
      <c r="CJ106" s="10"/>
      <c r="CK106" s="10"/>
      <c r="CL106" s="10"/>
      <c r="CM106" s="10"/>
      <c r="CN106" s="10"/>
      <c r="CO106" s="10"/>
      <c r="CP106" s="10"/>
      <c r="CQ106" s="10"/>
      <c r="CR106" s="10"/>
      <c r="CS106" s="10"/>
      <c r="CT106" s="10"/>
      <c r="CU106" s="10"/>
      <c r="CV106" s="10"/>
      <c r="CW106" s="10"/>
      <c r="CX106" s="10"/>
      <c r="CY106" s="10"/>
      <c r="CZ106" s="10"/>
      <c r="DA106" s="10"/>
      <c r="DB106" s="10"/>
      <c r="DC106" s="10"/>
      <c r="DD106" s="10"/>
      <c r="DE106" s="10"/>
      <c r="DF106" s="10"/>
      <c r="DG106" s="10"/>
      <c r="DH106" s="10"/>
      <c r="DI106" s="10"/>
      <c r="DJ106" s="10"/>
      <c r="DK106" s="10"/>
      <c r="DL106" s="10"/>
      <c r="DM106" s="10"/>
      <c r="DN106" s="10"/>
      <c r="DO106" s="10"/>
      <c r="DP106" s="10"/>
      <c r="DQ106" s="10"/>
      <c r="DR106" s="10"/>
      <c r="DS106" s="10"/>
      <c r="DT106" s="10"/>
      <c r="DU106" s="10"/>
      <c r="DV106" s="10"/>
      <c r="DW106" s="10"/>
      <c r="DX106" s="10"/>
      <c r="DY106" s="10"/>
      <c r="DZ106" s="10"/>
      <c r="EA106" s="10"/>
      <c r="EB106" s="10"/>
      <c r="EC106" s="10"/>
      <c r="ED106" s="10"/>
      <c r="EE106" s="10"/>
      <c r="EF106" s="10"/>
      <c r="EG106" s="10"/>
      <c r="EH106" s="10"/>
      <c r="EI106" s="10"/>
      <c r="EJ106" s="10"/>
      <c r="EK106" s="10"/>
      <c r="EL106" s="10"/>
      <c r="EM106" s="10"/>
      <c r="EN106" s="10"/>
      <c r="EO106" s="10"/>
      <c r="EP106" s="10"/>
      <c r="EQ106" s="10"/>
      <c r="ER106" s="10"/>
      <c r="ES106" s="10"/>
      <c r="ET106" s="10"/>
      <c r="EU106" s="10"/>
      <c r="EV106" s="10"/>
      <c r="EW106" s="10"/>
      <c r="EX106" s="10"/>
      <c r="EY106" s="10"/>
      <c r="EZ106" s="10"/>
      <c r="FA106" s="10"/>
      <c r="FB106" s="10"/>
      <c r="FC106" s="10"/>
      <c r="FD106" s="10"/>
      <c r="FE106" s="10"/>
      <c r="FF106" s="10"/>
      <c r="FG106" s="10"/>
      <c r="FH106" s="10"/>
      <c r="FI106" s="10"/>
      <c r="FJ106" s="10"/>
      <c r="FK106" s="10"/>
      <c r="FL106" s="10"/>
      <c r="FM106" s="10"/>
      <c r="FN106" s="10"/>
      <c r="FO106" s="10"/>
      <c r="FP106" s="10"/>
    </row>
    <row r="107" spans="1:172" s="12" customFormat="1" ht="14" customHeight="1" x14ac:dyDescent="0.2">
      <c r="A107" s="10" t="s">
        <v>256</v>
      </c>
      <c r="B107" s="9">
        <v>28.2</v>
      </c>
      <c r="C107" s="9">
        <v>31.2</v>
      </c>
      <c r="D107" s="13">
        <v>29.7</v>
      </c>
      <c r="E107" s="28">
        <v>-22.657741935483866</v>
      </c>
      <c r="F107" s="28">
        <v>147.97000000000003</v>
      </c>
      <c r="G107" s="34">
        <v>29</v>
      </c>
      <c r="H107" s="9"/>
      <c r="I107" s="9"/>
      <c r="J107" s="9">
        <v>10.1</v>
      </c>
      <c r="K107" s="9">
        <v>8.8000000000000007</v>
      </c>
      <c r="L107" s="13">
        <v>-64.599999999999994</v>
      </c>
      <c r="M107" s="13">
        <v>111.8</v>
      </c>
      <c r="N107" s="9">
        <v>10.1</v>
      </c>
      <c r="O107" s="9">
        <v>8.8000000000000007</v>
      </c>
      <c r="P107" s="9" t="s">
        <v>825</v>
      </c>
      <c r="Q107" s="9" t="s">
        <v>825</v>
      </c>
      <c r="R107" s="7">
        <v>801</v>
      </c>
      <c r="S107" s="13">
        <v>-75.929313213489095</v>
      </c>
      <c r="T107" s="13">
        <v>73.019194936509706</v>
      </c>
      <c r="U107" s="9">
        <v>-16.698507808125601</v>
      </c>
      <c r="V107" s="9">
        <v>-129.783541327786</v>
      </c>
      <c r="W107" s="9">
        <v>16.7939337768046</v>
      </c>
      <c r="X107" s="7" t="s">
        <v>824</v>
      </c>
      <c r="Y107" s="7"/>
      <c r="Z107" s="7"/>
      <c r="AA107" s="10" t="b">
        <v>1</v>
      </c>
      <c r="AB107" s="7">
        <v>0</v>
      </c>
      <c r="AC107" s="14" t="s">
        <v>250</v>
      </c>
      <c r="AD107" s="7"/>
      <c r="AE107" s="7" t="s">
        <v>949</v>
      </c>
      <c r="AF107" s="10" t="s">
        <v>257</v>
      </c>
      <c r="AG107" s="14"/>
      <c r="AH107" s="10"/>
      <c r="AJ107" s="32"/>
    </row>
    <row r="108" spans="1:172" s="12" customFormat="1" ht="14" customHeight="1" x14ac:dyDescent="0.2">
      <c r="A108" s="10" t="s">
        <v>258</v>
      </c>
      <c r="B108" s="9">
        <v>29.2</v>
      </c>
      <c r="C108" s="9">
        <v>30.5</v>
      </c>
      <c r="D108" s="13">
        <v>29.85</v>
      </c>
      <c r="E108" s="9">
        <v>12.4</v>
      </c>
      <c r="F108" s="9">
        <v>37.65</v>
      </c>
      <c r="G108" s="34">
        <v>42</v>
      </c>
      <c r="H108" s="9">
        <v>356.4</v>
      </c>
      <c r="I108" s="9">
        <v>7.1</v>
      </c>
      <c r="J108" s="9">
        <v>26.7</v>
      </c>
      <c r="K108" s="9">
        <v>4.3</v>
      </c>
      <c r="L108" s="13">
        <v>-80.5</v>
      </c>
      <c r="M108" s="13">
        <v>60.6</v>
      </c>
      <c r="N108" s="9">
        <v>44.9</v>
      </c>
      <c r="O108" s="9">
        <v>3.3</v>
      </c>
      <c r="P108" s="9" t="s">
        <v>825</v>
      </c>
      <c r="Q108" s="9" t="s">
        <v>825</v>
      </c>
      <c r="R108" s="7">
        <v>715</v>
      </c>
      <c r="S108" s="13">
        <v>-80.5</v>
      </c>
      <c r="T108" s="13">
        <v>60.599999999999902</v>
      </c>
      <c r="U108" s="9">
        <v>0</v>
      </c>
      <c r="V108" s="9">
        <v>0</v>
      </c>
      <c r="W108" s="9">
        <v>0</v>
      </c>
      <c r="X108" s="7" t="s">
        <v>824</v>
      </c>
      <c r="Y108" s="10"/>
      <c r="Z108" s="10"/>
      <c r="AA108" s="10" t="b">
        <v>1</v>
      </c>
      <c r="AB108" s="7">
        <v>0</v>
      </c>
      <c r="AC108" s="14" t="s">
        <v>195</v>
      </c>
      <c r="AD108" s="7"/>
      <c r="AE108" s="7" t="s">
        <v>949</v>
      </c>
      <c r="AF108" s="10" t="s">
        <v>259</v>
      </c>
      <c r="AG108" s="14"/>
      <c r="AH108" s="10"/>
      <c r="AJ108" s="32"/>
    </row>
    <row r="109" spans="1:172" s="12" customFormat="1" ht="14" customHeight="1" x14ac:dyDescent="0.2">
      <c r="A109" s="10" t="s">
        <v>260</v>
      </c>
      <c r="B109" s="9">
        <v>29.4</v>
      </c>
      <c r="C109" s="9">
        <v>30.4</v>
      </c>
      <c r="D109" s="13">
        <v>29.9</v>
      </c>
      <c r="E109" s="9">
        <v>13.2</v>
      </c>
      <c r="F109" s="9">
        <v>37.9</v>
      </c>
      <c r="G109" s="34">
        <v>79</v>
      </c>
      <c r="H109" s="9"/>
      <c r="I109" s="9"/>
      <c r="J109" s="9"/>
      <c r="K109" s="9"/>
      <c r="L109" s="13">
        <v>-78.2</v>
      </c>
      <c r="M109" s="13">
        <v>33</v>
      </c>
      <c r="N109" s="9">
        <v>22.7</v>
      </c>
      <c r="O109" s="7">
        <v>3.4</v>
      </c>
      <c r="P109" s="9" t="s">
        <v>825</v>
      </c>
      <c r="Q109" s="9" t="s">
        <v>825</v>
      </c>
      <c r="R109" s="7">
        <v>715</v>
      </c>
      <c r="S109" s="13">
        <v>-78.2</v>
      </c>
      <c r="T109" s="13">
        <v>33</v>
      </c>
      <c r="U109" s="9">
        <v>0</v>
      </c>
      <c r="V109" s="9">
        <v>0</v>
      </c>
      <c r="W109" s="9">
        <v>0</v>
      </c>
      <c r="X109" s="7" t="s">
        <v>824</v>
      </c>
      <c r="Y109" s="10"/>
      <c r="Z109" s="10"/>
      <c r="AA109" s="10" t="b">
        <v>1</v>
      </c>
      <c r="AB109" s="7">
        <v>0</v>
      </c>
      <c r="AC109" s="14" t="s">
        <v>261</v>
      </c>
      <c r="AD109" s="7"/>
      <c r="AE109" s="7" t="s">
        <v>949</v>
      </c>
      <c r="AF109" s="10" t="s">
        <v>877</v>
      </c>
      <c r="AG109" s="14"/>
      <c r="AH109" s="10"/>
      <c r="AJ109" s="32"/>
    </row>
    <row r="110" spans="1:172" s="17" customFormat="1" ht="14" customHeight="1" x14ac:dyDescent="0.2">
      <c r="A110" s="10" t="s">
        <v>265</v>
      </c>
      <c r="B110" s="9">
        <v>24</v>
      </c>
      <c r="C110" s="9">
        <v>36</v>
      </c>
      <c r="D110" s="13">
        <v>30</v>
      </c>
      <c r="E110" s="9">
        <v>33.299999999999997</v>
      </c>
      <c r="F110" s="9">
        <f>360-107.9</f>
        <v>252.1</v>
      </c>
      <c r="G110" s="34">
        <v>61</v>
      </c>
      <c r="H110" s="9">
        <v>341</v>
      </c>
      <c r="I110" s="9">
        <v>47.3</v>
      </c>
      <c r="J110" s="9">
        <v>18.100000000000001</v>
      </c>
      <c r="K110" s="9">
        <v>4.4000000000000004</v>
      </c>
      <c r="L110" s="13">
        <v>-81.900000000000006</v>
      </c>
      <c r="M110" s="13">
        <v>323.60000000000002</v>
      </c>
      <c r="N110" s="9">
        <v>17.600000000000001</v>
      </c>
      <c r="O110" s="9">
        <v>4.5</v>
      </c>
      <c r="P110" s="9" t="s">
        <v>825</v>
      </c>
      <c r="Q110" s="9" t="s">
        <v>825</v>
      </c>
      <c r="R110" s="7">
        <v>101</v>
      </c>
      <c r="S110" s="13">
        <v>-83.093711566349498</v>
      </c>
      <c r="T110" s="13">
        <v>343.47062332116099</v>
      </c>
      <c r="U110" s="9">
        <v>77.253083966889093</v>
      </c>
      <c r="V110" s="9">
        <v>11.9154427339377</v>
      </c>
      <c r="W110" s="9">
        <v>8.6779292428920805</v>
      </c>
      <c r="X110" s="7" t="s">
        <v>824</v>
      </c>
      <c r="Y110" s="10"/>
      <c r="Z110" s="10"/>
      <c r="AA110" s="10" t="b">
        <v>1</v>
      </c>
      <c r="AB110" s="7">
        <v>0</v>
      </c>
      <c r="AC110" s="14" t="s">
        <v>268</v>
      </c>
      <c r="AD110" s="7">
        <v>1315</v>
      </c>
      <c r="AE110" s="7" t="s">
        <v>176</v>
      </c>
      <c r="AF110" s="10" t="s">
        <v>267</v>
      </c>
      <c r="AG110" s="14"/>
      <c r="AH110" s="10"/>
      <c r="AI110" s="12"/>
      <c r="AJ110" s="32"/>
      <c r="AK110" s="12"/>
      <c r="AL110" s="12"/>
      <c r="AM110" s="12"/>
      <c r="AN110" s="12"/>
      <c r="AO110" s="12"/>
      <c r="AP110" s="12"/>
      <c r="AQ110" s="12"/>
      <c r="AR110" s="12"/>
      <c r="AS110" s="12"/>
      <c r="AT110" s="12"/>
      <c r="AU110" s="12"/>
      <c r="AV110" s="12"/>
      <c r="AW110" s="12"/>
      <c r="AX110" s="12"/>
      <c r="AY110" s="12"/>
      <c r="AZ110" s="12"/>
      <c r="BA110" s="12"/>
      <c r="BB110" s="12"/>
      <c r="BC110" s="12"/>
      <c r="BD110" s="12"/>
      <c r="BE110" s="12"/>
      <c r="BF110" s="12"/>
      <c r="BG110" s="12"/>
      <c r="BH110" s="12"/>
      <c r="BI110" s="12"/>
      <c r="BJ110" s="12"/>
      <c r="BK110" s="12"/>
      <c r="BL110" s="12"/>
      <c r="BM110" s="12"/>
      <c r="BN110" s="12"/>
      <c r="BO110" s="12"/>
      <c r="BP110" s="12"/>
      <c r="BQ110" s="12"/>
      <c r="BR110" s="12"/>
      <c r="BS110" s="12"/>
      <c r="BT110" s="12"/>
      <c r="BU110" s="12"/>
      <c r="BV110" s="12"/>
      <c r="BW110" s="12"/>
      <c r="BX110" s="12"/>
      <c r="BY110" s="12"/>
      <c r="BZ110" s="12"/>
      <c r="CA110" s="12"/>
      <c r="CB110" s="12"/>
      <c r="CC110" s="12"/>
      <c r="CD110" s="12"/>
      <c r="CE110" s="12"/>
      <c r="CF110" s="12"/>
      <c r="CG110" s="12"/>
      <c r="CH110" s="12"/>
      <c r="CI110" s="12"/>
      <c r="CJ110" s="12"/>
      <c r="CK110" s="12"/>
      <c r="CL110" s="12"/>
      <c r="CM110" s="12"/>
      <c r="CN110" s="12"/>
      <c r="CO110" s="12"/>
      <c r="CP110" s="12"/>
      <c r="CQ110" s="12"/>
      <c r="CR110" s="12"/>
      <c r="CS110" s="12"/>
      <c r="CT110" s="12"/>
      <c r="CU110" s="12"/>
      <c r="CV110" s="12"/>
      <c r="CW110" s="12"/>
      <c r="CX110" s="12"/>
      <c r="CY110" s="12"/>
      <c r="CZ110" s="12"/>
      <c r="DA110" s="12"/>
      <c r="DB110" s="12"/>
      <c r="DC110" s="12"/>
      <c r="DD110" s="12"/>
      <c r="DE110" s="12"/>
      <c r="DF110" s="12"/>
      <c r="DG110" s="12"/>
      <c r="DH110" s="12"/>
      <c r="DI110" s="12"/>
      <c r="DJ110" s="12"/>
      <c r="DK110" s="12"/>
      <c r="DL110" s="12"/>
      <c r="DM110" s="12"/>
      <c r="DN110" s="12"/>
      <c r="DO110" s="12"/>
      <c r="DP110" s="12"/>
      <c r="DQ110" s="12"/>
      <c r="DR110" s="12"/>
      <c r="DS110" s="12"/>
      <c r="DT110" s="12"/>
      <c r="DU110" s="12"/>
      <c r="DV110" s="12"/>
      <c r="DW110" s="12"/>
      <c r="DX110" s="12"/>
      <c r="DY110" s="12"/>
      <c r="DZ110" s="12"/>
      <c r="EA110" s="12"/>
      <c r="EB110" s="12"/>
      <c r="EC110" s="12"/>
      <c r="ED110" s="12"/>
      <c r="EE110" s="12"/>
      <c r="EF110" s="12"/>
      <c r="EG110" s="12"/>
      <c r="EH110" s="12"/>
      <c r="EI110" s="12"/>
      <c r="EJ110" s="12"/>
      <c r="EK110" s="12"/>
      <c r="EL110" s="12"/>
      <c r="EM110" s="12"/>
      <c r="EN110" s="12"/>
      <c r="EO110" s="12"/>
      <c r="EP110" s="12"/>
      <c r="EQ110" s="12"/>
      <c r="ER110" s="12"/>
      <c r="ES110" s="12"/>
      <c r="ET110" s="12"/>
      <c r="EU110" s="12"/>
      <c r="EV110" s="12"/>
      <c r="EW110" s="12"/>
      <c r="EX110" s="12"/>
      <c r="EY110" s="12"/>
      <c r="EZ110" s="12"/>
      <c r="FA110" s="12"/>
      <c r="FB110" s="12"/>
      <c r="FC110" s="12"/>
      <c r="FD110" s="12"/>
      <c r="FE110" s="12"/>
      <c r="FF110" s="12"/>
      <c r="FG110" s="12"/>
      <c r="FH110" s="12"/>
      <c r="FI110" s="12"/>
      <c r="FJ110" s="12"/>
      <c r="FK110" s="12"/>
      <c r="FL110" s="12"/>
      <c r="FM110" s="12"/>
      <c r="FN110" s="12"/>
      <c r="FO110" s="12"/>
      <c r="FP110" s="12"/>
    </row>
    <row r="111" spans="1:172" s="10" customFormat="1" ht="14" customHeight="1" x14ac:dyDescent="0.2">
      <c r="A111" s="10" t="s">
        <v>265</v>
      </c>
      <c r="B111" s="9">
        <v>24</v>
      </c>
      <c r="C111" s="9">
        <v>36</v>
      </c>
      <c r="D111" s="13">
        <v>30</v>
      </c>
      <c r="E111" s="9">
        <v>33.299999999999997</v>
      </c>
      <c r="F111" s="9">
        <v>252.2</v>
      </c>
      <c r="G111" s="34">
        <v>39</v>
      </c>
      <c r="H111" s="9">
        <v>352.5</v>
      </c>
      <c r="I111" s="9">
        <v>49</v>
      </c>
      <c r="J111" s="9">
        <v>22.3</v>
      </c>
      <c r="K111" s="9">
        <v>5</v>
      </c>
      <c r="L111" s="13">
        <v>-82.8</v>
      </c>
      <c r="M111" s="13">
        <v>316.2</v>
      </c>
      <c r="N111" s="9"/>
      <c r="O111" s="9"/>
      <c r="P111" s="9">
        <v>21.02060073005779</v>
      </c>
      <c r="Q111" s="9">
        <v>5.1180011308596436</v>
      </c>
      <c r="R111" s="7">
        <v>101</v>
      </c>
      <c r="S111" s="13">
        <v>-84.174322974510901</v>
      </c>
      <c r="T111" s="13">
        <v>336.40823018237302</v>
      </c>
      <c r="U111" s="9">
        <v>77.253083966889093</v>
      </c>
      <c r="V111" s="9">
        <v>11.9154427339377</v>
      </c>
      <c r="W111" s="9">
        <v>8.6779292428920805</v>
      </c>
      <c r="X111" s="7" t="s">
        <v>824</v>
      </c>
      <c r="AA111" s="10" t="b">
        <v>1</v>
      </c>
      <c r="AB111" s="7">
        <v>0</v>
      </c>
      <c r="AC111" s="14" t="s">
        <v>266</v>
      </c>
      <c r="AD111" s="7">
        <v>2631</v>
      </c>
      <c r="AE111" s="7" t="s">
        <v>176</v>
      </c>
      <c r="AF111" s="10" t="s">
        <v>267</v>
      </c>
      <c r="AG111" s="14"/>
      <c r="AI111" s="12"/>
      <c r="AJ111" s="32"/>
      <c r="AK111" s="12"/>
      <c r="AL111" s="12"/>
      <c r="AM111" s="12"/>
      <c r="AN111" s="12"/>
      <c r="AO111" s="12"/>
      <c r="AP111" s="12"/>
      <c r="AQ111" s="12"/>
      <c r="AR111" s="12"/>
      <c r="AS111" s="12"/>
      <c r="AT111" s="12"/>
      <c r="AU111" s="12"/>
      <c r="AV111" s="12"/>
      <c r="AW111" s="12"/>
      <c r="AX111" s="12"/>
      <c r="AY111" s="12"/>
      <c r="AZ111" s="12"/>
      <c r="BA111" s="12"/>
      <c r="BB111" s="12"/>
      <c r="BC111" s="12"/>
      <c r="BD111" s="12"/>
      <c r="BE111" s="12"/>
      <c r="BF111" s="12"/>
      <c r="BG111" s="12"/>
      <c r="BH111" s="12"/>
      <c r="BI111" s="12"/>
      <c r="BJ111" s="12"/>
      <c r="BK111" s="12"/>
      <c r="BL111" s="12"/>
      <c r="BM111" s="12"/>
      <c r="BN111" s="12"/>
      <c r="BO111" s="12"/>
      <c r="BP111" s="12"/>
      <c r="BQ111" s="12"/>
      <c r="BR111" s="12"/>
      <c r="BS111" s="12"/>
      <c r="BT111" s="12"/>
      <c r="BU111" s="12"/>
      <c r="BV111" s="12"/>
      <c r="BW111" s="12"/>
      <c r="BX111" s="12"/>
      <c r="BY111" s="12"/>
      <c r="BZ111" s="12"/>
      <c r="CA111" s="12"/>
      <c r="CB111" s="12"/>
      <c r="CC111" s="12"/>
      <c r="CD111" s="12"/>
      <c r="CE111" s="12"/>
      <c r="CF111" s="12"/>
      <c r="CG111" s="12"/>
      <c r="CH111" s="12"/>
      <c r="CI111" s="12"/>
      <c r="CJ111" s="12"/>
      <c r="CK111" s="12"/>
      <c r="CL111" s="12"/>
      <c r="CM111" s="12"/>
      <c r="CN111" s="12"/>
      <c r="CO111" s="12"/>
      <c r="CP111" s="12"/>
      <c r="CQ111" s="12"/>
      <c r="CR111" s="12"/>
      <c r="CS111" s="12"/>
      <c r="CT111" s="12"/>
      <c r="CU111" s="12"/>
      <c r="CV111" s="12"/>
      <c r="CW111" s="12"/>
      <c r="CX111" s="12"/>
      <c r="CY111" s="12"/>
      <c r="CZ111" s="12"/>
      <c r="DA111" s="12"/>
      <c r="DB111" s="12"/>
      <c r="DC111" s="12"/>
      <c r="DD111" s="12"/>
      <c r="DE111" s="12"/>
      <c r="DF111" s="12"/>
      <c r="DG111" s="12"/>
      <c r="DH111" s="12"/>
      <c r="DI111" s="12"/>
      <c r="DJ111" s="12"/>
      <c r="DK111" s="12"/>
      <c r="DL111" s="12"/>
      <c r="DM111" s="12"/>
      <c r="DN111" s="12"/>
      <c r="DO111" s="12"/>
      <c r="DP111" s="12"/>
      <c r="DQ111" s="12"/>
      <c r="DR111" s="12"/>
      <c r="DS111" s="12"/>
      <c r="DT111" s="12"/>
      <c r="DU111" s="12"/>
      <c r="DV111" s="12"/>
      <c r="DW111" s="12"/>
      <c r="DX111" s="12"/>
      <c r="DY111" s="12"/>
      <c r="DZ111" s="12"/>
      <c r="EA111" s="12"/>
      <c r="EB111" s="12"/>
      <c r="EC111" s="12"/>
      <c r="ED111" s="12"/>
      <c r="EE111" s="12"/>
      <c r="EF111" s="12"/>
      <c r="EG111" s="12"/>
      <c r="EH111" s="12"/>
      <c r="EI111" s="12"/>
      <c r="EJ111" s="12"/>
      <c r="EK111" s="12"/>
      <c r="EL111" s="12"/>
      <c r="EM111" s="12"/>
      <c r="EN111" s="12"/>
      <c r="EO111" s="12"/>
      <c r="EP111" s="12"/>
      <c r="EQ111" s="12"/>
      <c r="ER111" s="12"/>
      <c r="ES111" s="12"/>
      <c r="ET111" s="12"/>
      <c r="EU111" s="12"/>
      <c r="EV111" s="12"/>
      <c r="EW111" s="12"/>
      <c r="EX111" s="12"/>
      <c r="EY111" s="12"/>
      <c r="EZ111" s="12"/>
      <c r="FA111" s="12"/>
      <c r="FB111" s="12"/>
      <c r="FC111" s="12"/>
      <c r="FD111" s="12"/>
      <c r="FE111" s="12"/>
      <c r="FF111" s="12"/>
      <c r="FG111" s="12"/>
      <c r="FH111" s="12"/>
      <c r="FI111" s="12"/>
      <c r="FJ111" s="12"/>
      <c r="FK111" s="12"/>
      <c r="FL111" s="12"/>
      <c r="FM111" s="12"/>
      <c r="FN111" s="12"/>
      <c r="FO111" s="12"/>
      <c r="FP111" s="12"/>
    </row>
    <row r="112" spans="1:172" s="12" customFormat="1" ht="14" customHeight="1" x14ac:dyDescent="0.2">
      <c r="A112" s="10" t="s">
        <v>269</v>
      </c>
      <c r="B112" s="9">
        <v>29</v>
      </c>
      <c r="C112" s="9">
        <v>31</v>
      </c>
      <c r="D112" s="13">
        <v>30</v>
      </c>
      <c r="E112" s="9">
        <v>12.4</v>
      </c>
      <c r="F112" s="9">
        <v>38.6</v>
      </c>
      <c r="G112" s="34">
        <v>53</v>
      </c>
      <c r="H112" s="9">
        <v>181.2</v>
      </c>
      <c r="I112" s="9">
        <v>-0.7</v>
      </c>
      <c r="J112" s="9">
        <v>28.9</v>
      </c>
      <c r="K112" s="9">
        <v>3.7</v>
      </c>
      <c r="L112" s="13">
        <v>-77</v>
      </c>
      <c r="M112" s="13">
        <v>28</v>
      </c>
      <c r="N112" s="9">
        <v>28.9</v>
      </c>
      <c r="O112" s="9">
        <v>3.7</v>
      </c>
      <c r="P112" s="9" t="s">
        <v>825</v>
      </c>
      <c r="Q112" s="9" t="s">
        <v>825</v>
      </c>
      <c r="R112" s="7">
        <v>715</v>
      </c>
      <c r="S112" s="13">
        <v>-77</v>
      </c>
      <c r="T112" s="13">
        <v>28</v>
      </c>
      <c r="U112" s="9">
        <v>0</v>
      </c>
      <c r="V112" s="9">
        <v>0</v>
      </c>
      <c r="W112" s="9">
        <v>0</v>
      </c>
      <c r="X112" s="7" t="s">
        <v>824</v>
      </c>
      <c r="Y112" s="10"/>
      <c r="Z112" s="10"/>
      <c r="AA112" s="10" t="b">
        <v>1</v>
      </c>
      <c r="AB112" s="7">
        <v>0</v>
      </c>
      <c r="AC112" s="14" t="s">
        <v>270</v>
      </c>
      <c r="AD112" s="7">
        <v>3209</v>
      </c>
      <c r="AE112" s="7" t="s">
        <v>176</v>
      </c>
      <c r="AF112" s="10" t="s">
        <v>271</v>
      </c>
      <c r="AG112" s="14" t="s">
        <v>901</v>
      </c>
      <c r="AH112" s="10"/>
      <c r="AJ112" s="32"/>
    </row>
    <row r="113" spans="1:172" s="12" customFormat="1" ht="14" customHeight="1" x14ac:dyDescent="0.2">
      <c r="A113" s="14" t="s">
        <v>262</v>
      </c>
      <c r="B113" s="9">
        <v>29</v>
      </c>
      <c r="C113" s="9">
        <v>31</v>
      </c>
      <c r="D113" s="13">
        <v>30</v>
      </c>
      <c r="E113" s="9">
        <v>9.6999999999999993</v>
      </c>
      <c r="F113" s="9">
        <v>38.799999999999997</v>
      </c>
      <c r="G113" s="34">
        <v>16</v>
      </c>
      <c r="H113" s="9">
        <v>3.1</v>
      </c>
      <c r="I113" s="9">
        <v>5.8</v>
      </c>
      <c r="J113" s="9">
        <v>9.4</v>
      </c>
      <c r="K113" s="9">
        <v>12.7</v>
      </c>
      <c r="L113" s="13">
        <v>-83</v>
      </c>
      <c r="M113" s="6">
        <v>13.3</v>
      </c>
      <c r="N113" s="9">
        <v>17.8</v>
      </c>
      <c r="O113" s="9">
        <v>9</v>
      </c>
      <c r="P113" s="9" t="s">
        <v>825</v>
      </c>
      <c r="Q113" s="9" t="s">
        <v>825</v>
      </c>
      <c r="R113" s="7">
        <v>715</v>
      </c>
      <c r="S113" s="13">
        <v>-82.999999999999901</v>
      </c>
      <c r="T113" s="13">
        <v>13.3</v>
      </c>
      <c r="U113" s="9">
        <v>0</v>
      </c>
      <c r="V113" s="9">
        <v>0</v>
      </c>
      <c r="W113" s="9">
        <v>0</v>
      </c>
      <c r="X113" s="7" t="s">
        <v>824</v>
      </c>
      <c r="Y113" s="10"/>
      <c r="Z113" s="10"/>
      <c r="AA113" s="10" t="b">
        <v>1</v>
      </c>
      <c r="AB113" s="7">
        <v>0</v>
      </c>
      <c r="AC113" s="14" t="s">
        <v>263</v>
      </c>
      <c r="AD113" s="7">
        <v>3496</v>
      </c>
      <c r="AE113" s="7" t="s">
        <v>176</v>
      </c>
      <c r="AF113" s="10" t="s">
        <v>264</v>
      </c>
      <c r="AG113" s="14"/>
      <c r="AH113" s="10"/>
      <c r="AJ113" s="32"/>
    </row>
    <row r="114" spans="1:172" s="12" customFormat="1" ht="14" customHeight="1" x14ac:dyDescent="0.2">
      <c r="A114" s="10" t="s">
        <v>272</v>
      </c>
      <c r="B114" s="9">
        <v>30.2</v>
      </c>
      <c r="C114" s="9">
        <v>30.4</v>
      </c>
      <c r="D114" s="13">
        <v>30.3</v>
      </c>
      <c r="E114" s="9">
        <v>44.84</v>
      </c>
      <c r="F114" s="9">
        <v>100.68</v>
      </c>
      <c r="G114" s="34">
        <v>13</v>
      </c>
      <c r="H114" s="9">
        <v>181.4</v>
      </c>
      <c r="I114" s="9">
        <v>-55.7</v>
      </c>
      <c r="J114" s="9">
        <v>25.1</v>
      </c>
      <c r="K114" s="9">
        <v>8.4</v>
      </c>
      <c r="L114" s="13">
        <v>-81.599999999999994</v>
      </c>
      <c r="M114" s="13">
        <v>94.5</v>
      </c>
      <c r="N114" s="9">
        <v>25.1</v>
      </c>
      <c r="O114" s="9">
        <v>8.4</v>
      </c>
      <c r="P114" s="9" t="s">
        <v>825</v>
      </c>
      <c r="Q114" s="9" t="s">
        <v>825</v>
      </c>
      <c r="R114" s="7">
        <v>301</v>
      </c>
      <c r="S114" s="13">
        <v>-77.874585390207898</v>
      </c>
      <c r="T114" s="13">
        <v>88.705161847868993</v>
      </c>
      <c r="U114" s="9">
        <v>26.5354596794927</v>
      </c>
      <c r="V114" s="9">
        <v>-19.132756442248098</v>
      </c>
      <c r="W114" s="9">
        <v>4.4422181533688399</v>
      </c>
      <c r="X114" s="7" t="s">
        <v>824</v>
      </c>
      <c r="Y114" s="10"/>
      <c r="Z114" s="10"/>
      <c r="AA114" s="10" t="b">
        <v>1</v>
      </c>
      <c r="AB114" s="7">
        <v>0</v>
      </c>
      <c r="AC114" s="14" t="s">
        <v>273</v>
      </c>
      <c r="AD114" s="7"/>
      <c r="AE114" s="7" t="s">
        <v>949</v>
      </c>
      <c r="AF114" s="10" t="s">
        <v>834</v>
      </c>
      <c r="AG114" s="14"/>
      <c r="AH114" s="10"/>
      <c r="AJ114" s="32"/>
    </row>
    <row r="115" spans="1:172" s="12" customFormat="1" ht="14" customHeight="1" x14ac:dyDescent="0.2">
      <c r="A115" s="10" t="s">
        <v>274</v>
      </c>
      <c r="B115" s="9">
        <v>33.1</v>
      </c>
      <c r="C115" s="9">
        <v>34.1</v>
      </c>
      <c r="D115" s="13">
        <v>33.6</v>
      </c>
      <c r="E115" s="28">
        <v>-20.977777777777781</v>
      </c>
      <c r="F115" s="28">
        <v>149.00277777777777</v>
      </c>
      <c r="G115" s="34">
        <v>14</v>
      </c>
      <c r="H115" s="9"/>
      <c r="I115" s="9"/>
      <c r="J115" s="9">
        <v>32.200000000000003</v>
      </c>
      <c r="K115" s="9">
        <v>7.1</v>
      </c>
      <c r="L115" s="13">
        <v>-67.099999999999994</v>
      </c>
      <c r="M115" s="13">
        <v>121.4</v>
      </c>
      <c r="N115" s="9">
        <v>32.200000000000003</v>
      </c>
      <c r="O115" s="9">
        <v>7.1</v>
      </c>
      <c r="P115" s="9" t="s">
        <v>825</v>
      </c>
      <c r="Q115" s="9" t="s">
        <v>825</v>
      </c>
      <c r="R115" s="7">
        <v>801</v>
      </c>
      <c r="S115" s="13">
        <v>-80.609340020993599</v>
      </c>
      <c r="T115" s="13">
        <v>68.783114191835693</v>
      </c>
      <c r="U115" s="9">
        <v>-17.243270929269201</v>
      </c>
      <c r="V115" s="9">
        <v>-128.18031238202499</v>
      </c>
      <c r="W115" s="9">
        <v>18.864826572727299</v>
      </c>
      <c r="X115" s="7" t="s">
        <v>824</v>
      </c>
      <c r="Y115" s="7"/>
      <c r="Z115" s="7"/>
      <c r="AA115" s="10" t="b">
        <v>1</v>
      </c>
      <c r="AB115" s="7">
        <v>0</v>
      </c>
      <c r="AC115" s="14" t="s">
        <v>250</v>
      </c>
      <c r="AD115" s="7"/>
      <c r="AE115" s="7" t="s">
        <v>949</v>
      </c>
      <c r="AF115" s="10" t="s">
        <v>275</v>
      </c>
      <c r="AG115" s="14"/>
      <c r="AH115" s="10"/>
      <c r="AI115"/>
      <c r="AJ115" s="32"/>
      <c r="AK115"/>
      <c r="AL115"/>
      <c r="AM115"/>
      <c r="AN115"/>
      <c r="AO115"/>
      <c r="AP115"/>
      <c r="AQ115"/>
      <c r="AR115"/>
      <c r="AS115"/>
      <c r="AT115"/>
      <c r="AU115"/>
      <c r="AV115"/>
      <c r="AW115"/>
      <c r="AX115"/>
      <c r="AY115"/>
      <c r="AZ115"/>
      <c r="BA115"/>
      <c r="BB115"/>
      <c r="BC115"/>
      <c r="BD115"/>
      <c r="BE115"/>
      <c r="BF115"/>
      <c r="BG115"/>
      <c r="BH115"/>
      <c r="BI115"/>
      <c r="BJ115"/>
      <c r="BK115"/>
      <c r="BL115"/>
      <c r="BM115"/>
      <c r="BN115"/>
      <c r="BO115"/>
      <c r="BP115"/>
      <c r="BQ115"/>
      <c r="BR115"/>
      <c r="BS115"/>
      <c r="BT115"/>
      <c r="BU115"/>
      <c r="BV115"/>
      <c r="BW115"/>
      <c r="BX115"/>
      <c r="BY115"/>
      <c r="BZ115"/>
      <c r="CA115"/>
      <c r="CB115"/>
      <c r="CC115"/>
      <c r="CD115"/>
      <c r="CE115"/>
      <c r="CF115"/>
      <c r="CG115"/>
      <c r="CH115"/>
      <c r="CI115"/>
      <c r="CJ115"/>
      <c r="CK115"/>
      <c r="CL115"/>
      <c r="CM115"/>
      <c r="CN115"/>
      <c r="CO115"/>
      <c r="CP115"/>
      <c r="CQ115"/>
      <c r="CR115"/>
      <c r="CS115"/>
      <c r="CT115"/>
      <c r="CU115"/>
      <c r="CV115"/>
      <c r="CW115"/>
      <c r="CX115"/>
      <c r="CY115"/>
      <c r="CZ115"/>
      <c r="DA115"/>
      <c r="DB115"/>
      <c r="DC115"/>
      <c r="DD115"/>
      <c r="DE115"/>
      <c r="DF115"/>
      <c r="DG115"/>
      <c r="DH115"/>
      <c r="DI115"/>
      <c r="DJ115"/>
      <c r="DK115"/>
      <c r="DL115"/>
      <c r="DM115"/>
      <c r="DN115"/>
      <c r="DO115"/>
      <c r="DP115"/>
      <c r="DQ115"/>
      <c r="DR115"/>
      <c r="DS115"/>
      <c r="DT115"/>
      <c r="DU115"/>
      <c r="DV115"/>
      <c r="DW115"/>
      <c r="DX115"/>
      <c r="DY115"/>
      <c r="DZ115"/>
      <c r="EA115"/>
      <c r="EB115"/>
      <c r="EC115"/>
      <c r="ED115"/>
      <c r="EE115"/>
      <c r="EF115"/>
      <c r="EG115"/>
      <c r="EH115"/>
      <c r="EI115"/>
      <c r="EJ115"/>
      <c r="EK115"/>
      <c r="EL115"/>
      <c r="EM115"/>
      <c r="EN115"/>
      <c r="EO115"/>
      <c r="EP115"/>
      <c r="EQ115"/>
      <c r="ER115"/>
      <c r="ES115"/>
      <c r="ET115"/>
      <c r="EU115"/>
      <c r="EV115"/>
      <c r="EW115"/>
      <c r="EX115"/>
      <c r="EY115"/>
      <c r="EZ115"/>
      <c r="FA115"/>
      <c r="FB115"/>
      <c r="FC115"/>
      <c r="FD115"/>
      <c r="FE115"/>
      <c r="FF115"/>
      <c r="FG115"/>
      <c r="FH115"/>
      <c r="FI115"/>
      <c r="FJ115"/>
      <c r="FK115"/>
      <c r="FL115"/>
      <c r="FM115"/>
      <c r="FN115"/>
      <c r="FO115"/>
      <c r="FP115"/>
    </row>
    <row r="116" spans="1:172" s="17" customFormat="1" ht="14" customHeight="1" x14ac:dyDescent="0.2">
      <c r="A116" s="10" t="s">
        <v>276</v>
      </c>
      <c r="B116" s="9">
        <v>33</v>
      </c>
      <c r="C116" s="9">
        <v>34.4</v>
      </c>
      <c r="D116" s="13">
        <v>33.700000000000003</v>
      </c>
      <c r="E116" s="28">
        <v>-31.7</v>
      </c>
      <c r="F116" s="28">
        <v>150.19999999999999</v>
      </c>
      <c r="G116" s="34">
        <v>36</v>
      </c>
      <c r="H116" s="9">
        <v>20.399999999999999</v>
      </c>
      <c r="I116" s="9">
        <v>-59.2</v>
      </c>
      <c r="J116" s="9">
        <v>45.49</v>
      </c>
      <c r="K116" s="9">
        <v>3.5</v>
      </c>
      <c r="L116" s="13">
        <v>-71.099999999999994</v>
      </c>
      <c r="M116" s="13">
        <v>95.5</v>
      </c>
      <c r="N116" s="9">
        <v>25.7</v>
      </c>
      <c r="O116" s="9">
        <v>4.8</v>
      </c>
      <c r="P116" s="9" t="s">
        <v>825</v>
      </c>
      <c r="Q116" s="9" t="s">
        <v>825</v>
      </c>
      <c r="R116" s="30">
        <v>801</v>
      </c>
      <c r="S116" s="13">
        <v>-74.820855732127299</v>
      </c>
      <c r="T116" s="13">
        <v>28.457976253124698</v>
      </c>
      <c r="U116" s="9">
        <v>-17.2607836606274</v>
      </c>
      <c r="V116" s="9">
        <v>-128.14497199480701</v>
      </c>
      <c r="W116" s="9">
        <v>18.917642388014201</v>
      </c>
      <c r="X116" s="7" t="s">
        <v>824</v>
      </c>
      <c r="Y116" s="10"/>
      <c r="Z116" s="10"/>
      <c r="AA116" s="10" t="b">
        <v>1</v>
      </c>
      <c r="AB116" s="7">
        <v>0</v>
      </c>
      <c r="AC116" s="14" t="s">
        <v>212</v>
      </c>
      <c r="AD116" s="7"/>
      <c r="AE116" s="7" t="s">
        <v>949</v>
      </c>
      <c r="AF116" s="10" t="s">
        <v>277</v>
      </c>
      <c r="AG116" s="14"/>
      <c r="AH116" s="10"/>
      <c r="AJ116" s="32"/>
    </row>
    <row r="117" spans="1:172" s="17" customFormat="1" ht="14" customHeight="1" x14ac:dyDescent="0.2">
      <c r="A117" s="10" t="s">
        <v>278</v>
      </c>
      <c r="B117" s="9">
        <v>30</v>
      </c>
      <c r="C117" s="9">
        <v>38</v>
      </c>
      <c r="D117" s="13">
        <v>34</v>
      </c>
      <c r="E117" s="9">
        <v>9.1</v>
      </c>
      <c r="F117" s="9">
        <v>41</v>
      </c>
      <c r="G117" s="34">
        <v>22</v>
      </c>
      <c r="H117" s="9">
        <v>191.4</v>
      </c>
      <c r="I117" s="9">
        <v>0.4</v>
      </c>
      <c r="J117" s="9">
        <v>14.4</v>
      </c>
      <c r="K117" s="9">
        <v>8.4</v>
      </c>
      <c r="L117" s="13">
        <v>-75.099999999999994</v>
      </c>
      <c r="M117" s="13">
        <v>350.3</v>
      </c>
      <c r="N117" s="9">
        <v>24.4</v>
      </c>
      <c r="O117" s="9">
        <v>6.4</v>
      </c>
      <c r="P117" s="9" t="s">
        <v>825</v>
      </c>
      <c r="Q117" s="9" t="s">
        <v>825</v>
      </c>
      <c r="R117" s="7">
        <v>709</v>
      </c>
      <c r="S117" s="13">
        <v>-75.265535096366406</v>
      </c>
      <c r="T117" s="13">
        <v>351.83022645048698</v>
      </c>
      <c r="U117" s="9">
        <v>-44.389999999999901</v>
      </c>
      <c r="V117" s="9">
        <v>7.6799999999999899</v>
      </c>
      <c r="W117" s="9">
        <v>0.81</v>
      </c>
      <c r="X117" s="7" t="s">
        <v>824</v>
      </c>
      <c r="Y117" s="10"/>
      <c r="Z117" s="10"/>
      <c r="AA117" s="10" t="b">
        <v>1</v>
      </c>
      <c r="AB117" s="7">
        <v>0</v>
      </c>
      <c r="AC117" s="14" t="s">
        <v>279</v>
      </c>
      <c r="AD117" s="7">
        <v>40</v>
      </c>
      <c r="AE117" s="7" t="s">
        <v>176</v>
      </c>
      <c r="AF117" s="10" t="s">
        <v>280</v>
      </c>
      <c r="AG117" s="14"/>
      <c r="AH117" s="10"/>
      <c r="AI117" s="10"/>
      <c r="AJ117" s="32"/>
      <c r="AK117" s="10"/>
      <c r="AL117" s="10"/>
      <c r="AM117" s="10"/>
      <c r="AN117" s="10"/>
      <c r="AO117" s="10"/>
      <c r="AP117" s="10"/>
      <c r="AQ117" s="10"/>
      <c r="AR117" s="10"/>
      <c r="AS117" s="10"/>
      <c r="AT117" s="10"/>
      <c r="AU117" s="10"/>
      <c r="AV117" s="10"/>
      <c r="AW117" s="10"/>
      <c r="AX117" s="10"/>
      <c r="AY117" s="10"/>
      <c r="AZ117" s="10"/>
      <c r="BA117" s="10"/>
      <c r="BB117" s="10"/>
      <c r="BC117" s="10"/>
      <c r="BD117" s="10"/>
      <c r="BE117" s="10"/>
      <c r="BF117" s="10"/>
      <c r="BG117" s="10"/>
      <c r="BH117" s="10"/>
      <c r="BI117" s="10"/>
      <c r="BJ117" s="10"/>
      <c r="BK117" s="10"/>
      <c r="BL117" s="10"/>
      <c r="BM117" s="10"/>
      <c r="BN117" s="10"/>
      <c r="BO117" s="10"/>
      <c r="BP117" s="10"/>
      <c r="BQ117" s="10"/>
      <c r="BR117" s="10"/>
      <c r="BS117" s="10"/>
      <c r="BT117" s="10"/>
      <c r="BU117" s="10"/>
      <c r="BV117" s="10"/>
      <c r="BW117" s="10"/>
      <c r="BX117" s="10"/>
      <c r="BY117" s="10"/>
      <c r="BZ117" s="10"/>
      <c r="CA117" s="10"/>
      <c r="CB117" s="10"/>
      <c r="CC117" s="10"/>
      <c r="CD117" s="10"/>
      <c r="CE117" s="10"/>
      <c r="CF117" s="10"/>
      <c r="CG117" s="10"/>
      <c r="CH117" s="10"/>
      <c r="CI117" s="10"/>
      <c r="CJ117" s="10"/>
      <c r="CK117" s="10"/>
      <c r="CL117" s="10"/>
      <c r="CM117" s="10"/>
      <c r="CN117" s="10"/>
      <c r="CO117" s="10"/>
      <c r="CP117" s="10"/>
      <c r="CQ117" s="10"/>
      <c r="CR117" s="10"/>
      <c r="CS117" s="10"/>
      <c r="CT117" s="10"/>
      <c r="CU117" s="10"/>
      <c r="CV117" s="10"/>
      <c r="CW117" s="10"/>
      <c r="CX117" s="10"/>
      <c r="CY117" s="10"/>
      <c r="CZ117" s="10"/>
      <c r="DA117" s="10"/>
      <c r="DB117" s="10"/>
      <c r="DC117" s="10"/>
      <c r="DD117" s="10"/>
      <c r="DE117" s="10"/>
      <c r="DF117" s="10"/>
      <c r="DG117" s="10"/>
      <c r="DH117" s="10"/>
      <c r="DI117" s="10"/>
      <c r="DJ117" s="10"/>
      <c r="DK117" s="10"/>
      <c r="DL117" s="10"/>
      <c r="DM117" s="10"/>
      <c r="DN117" s="10"/>
      <c r="DO117" s="10"/>
      <c r="DP117" s="10"/>
      <c r="DQ117" s="10"/>
      <c r="DR117" s="10"/>
      <c r="DS117" s="10"/>
      <c r="DT117" s="10"/>
      <c r="DU117" s="10"/>
      <c r="DV117" s="10"/>
      <c r="DW117" s="10"/>
      <c r="DX117" s="10"/>
      <c r="DY117" s="10"/>
      <c r="DZ117" s="10"/>
      <c r="EA117" s="10"/>
      <c r="EB117" s="10"/>
      <c r="EC117" s="10"/>
      <c r="ED117" s="10"/>
      <c r="EE117" s="10"/>
      <c r="EF117" s="10"/>
      <c r="EG117" s="10"/>
      <c r="EH117" s="10"/>
      <c r="EI117" s="10"/>
      <c r="EJ117" s="10"/>
      <c r="EK117" s="10"/>
      <c r="EL117" s="10"/>
      <c r="EM117" s="10"/>
      <c r="EN117" s="10"/>
      <c r="EO117" s="10"/>
      <c r="EP117" s="10"/>
      <c r="EQ117" s="10"/>
      <c r="ER117" s="10"/>
      <c r="ES117" s="10"/>
      <c r="ET117" s="10"/>
      <c r="EU117" s="10"/>
      <c r="EV117" s="10"/>
      <c r="EW117" s="10"/>
      <c r="EX117" s="10"/>
      <c r="EY117" s="10"/>
      <c r="EZ117" s="10"/>
      <c r="FA117" s="10"/>
      <c r="FB117" s="10"/>
      <c r="FC117" s="10"/>
      <c r="FD117" s="10"/>
      <c r="FE117" s="10"/>
      <c r="FF117" s="10"/>
      <c r="FG117" s="10"/>
      <c r="FH117" s="10"/>
      <c r="FI117" s="10"/>
      <c r="FJ117" s="10"/>
      <c r="FK117" s="10"/>
      <c r="FL117" s="10"/>
      <c r="FM117" s="10"/>
      <c r="FN117" s="10"/>
      <c r="FO117" s="10"/>
      <c r="FP117" s="10"/>
    </row>
    <row r="118" spans="1:172" s="12" customFormat="1" ht="14" customHeight="1" x14ac:dyDescent="0.2">
      <c r="A118" s="10" t="s">
        <v>281</v>
      </c>
      <c r="B118" s="9">
        <v>33.200000000000003</v>
      </c>
      <c r="C118" s="9">
        <v>36.799999999999997</v>
      </c>
      <c r="D118" s="13">
        <v>35</v>
      </c>
      <c r="E118" s="9">
        <v>19.3</v>
      </c>
      <c r="F118" s="9">
        <v>257</v>
      </c>
      <c r="G118" s="34">
        <v>12</v>
      </c>
      <c r="H118" s="9">
        <v>345</v>
      </c>
      <c r="I118" s="9">
        <v>33.1</v>
      </c>
      <c r="J118" s="9">
        <v>25</v>
      </c>
      <c r="K118" s="9">
        <v>8.9</v>
      </c>
      <c r="L118" s="13">
        <v>-75.7</v>
      </c>
      <c r="M118" s="6">
        <v>346.6</v>
      </c>
      <c r="N118" s="7">
        <v>30.8</v>
      </c>
      <c r="O118" s="9">
        <v>8</v>
      </c>
      <c r="P118" s="9" t="s">
        <v>825</v>
      </c>
      <c r="Q118" s="9" t="s">
        <v>825</v>
      </c>
      <c r="R118" s="7">
        <v>101</v>
      </c>
      <c r="S118" s="13">
        <v>-76.008675466445993</v>
      </c>
      <c r="T118" s="13">
        <v>7.1832226711392204</v>
      </c>
      <c r="U118" s="9">
        <v>75.440339082205895</v>
      </c>
      <c r="V118" s="9">
        <v>3.5824146057289998</v>
      </c>
      <c r="W118" s="9">
        <v>10.5072511729974</v>
      </c>
      <c r="X118" s="7" t="s">
        <v>824</v>
      </c>
      <c r="Y118" s="10"/>
      <c r="Z118" s="10"/>
      <c r="AA118" s="10" t="b">
        <v>1</v>
      </c>
      <c r="AB118" s="7">
        <v>0</v>
      </c>
      <c r="AC118" s="14" t="s">
        <v>835</v>
      </c>
      <c r="AD118" s="7"/>
      <c r="AE118" s="7" t="s">
        <v>949</v>
      </c>
      <c r="AF118" s="10" t="s">
        <v>865</v>
      </c>
      <c r="AG118" s="14" t="s">
        <v>840</v>
      </c>
      <c r="AH118" s="10"/>
      <c r="AI118" s="10"/>
      <c r="AJ118" s="32"/>
      <c r="AK118" s="10"/>
      <c r="AL118" s="10"/>
      <c r="AM118" s="10"/>
      <c r="AN118" s="10"/>
      <c r="AO118" s="10"/>
      <c r="AP118" s="10"/>
      <c r="AQ118" s="10"/>
      <c r="AR118" s="10"/>
      <c r="AS118" s="10"/>
      <c r="AT118" s="10"/>
      <c r="AU118" s="10"/>
      <c r="AV118" s="10"/>
      <c r="AW118" s="10"/>
      <c r="AX118" s="10"/>
      <c r="AY118" s="10"/>
      <c r="AZ118" s="10"/>
      <c r="BA118" s="10"/>
      <c r="BB118" s="10"/>
      <c r="BC118" s="10"/>
      <c r="BD118" s="10"/>
      <c r="BE118" s="10"/>
      <c r="BF118" s="10"/>
      <c r="BG118" s="10"/>
      <c r="BH118" s="10"/>
      <c r="BI118" s="10"/>
      <c r="BJ118" s="10"/>
      <c r="BK118" s="10"/>
      <c r="BL118" s="10"/>
      <c r="BM118" s="10"/>
      <c r="BN118" s="10"/>
      <c r="BO118" s="10"/>
      <c r="BP118" s="10"/>
      <c r="BQ118" s="10"/>
      <c r="BR118" s="10"/>
      <c r="BS118" s="10"/>
      <c r="BT118" s="10"/>
      <c r="BU118" s="10"/>
      <c r="BV118" s="10"/>
      <c r="BW118" s="10"/>
      <c r="BX118" s="10"/>
      <c r="BY118" s="10"/>
      <c r="BZ118" s="10"/>
      <c r="CA118" s="10"/>
      <c r="CB118" s="10"/>
      <c r="CC118" s="10"/>
      <c r="CD118" s="10"/>
      <c r="CE118" s="10"/>
      <c r="CF118" s="10"/>
      <c r="CG118" s="10"/>
      <c r="CH118" s="10"/>
      <c r="CI118" s="10"/>
      <c r="CJ118" s="10"/>
      <c r="CK118" s="10"/>
      <c r="CL118" s="10"/>
      <c r="CM118" s="10"/>
      <c r="CN118" s="10"/>
      <c r="CO118" s="10"/>
      <c r="CP118" s="10"/>
      <c r="CQ118" s="10"/>
      <c r="CR118" s="10"/>
      <c r="CS118" s="10"/>
      <c r="CT118" s="10"/>
      <c r="CU118" s="10"/>
      <c r="CV118" s="10"/>
      <c r="CW118" s="10"/>
      <c r="CX118" s="10"/>
      <c r="CY118" s="10"/>
      <c r="CZ118" s="10"/>
      <c r="DA118" s="10"/>
      <c r="DB118" s="10"/>
      <c r="DC118" s="10"/>
      <c r="DD118" s="10"/>
      <c r="DE118" s="10"/>
      <c r="DF118" s="10"/>
      <c r="DG118" s="10"/>
      <c r="DH118" s="10"/>
      <c r="DI118" s="10"/>
      <c r="DJ118" s="10"/>
      <c r="DK118" s="10"/>
      <c r="DL118" s="10"/>
      <c r="DM118" s="10"/>
      <c r="DN118" s="10"/>
      <c r="DO118" s="10"/>
      <c r="DP118" s="10"/>
      <c r="DQ118" s="10"/>
      <c r="DR118" s="10"/>
      <c r="DS118" s="10"/>
      <c r="DT118" s="10"/>
      <c r="DU118" s="10"/>
      <c r="DV118" s="10"/>
      <c r="DW118" s="10"/>
      <c r="DX118" s="10"/>
      <c r="DY118" s="10"/>
      <c r="DZ118" s="10"/>
      <c r="EA118" s="10"/>
      <c r="EB118" s="10"/>
      <c r="EC118" s="10"/>
      <c r="ED118" s="10"/>
      <c r="EE118" s="10"/>
      <c r="EF118" s="10"/>
      <c r="EG118" s="10"/>
      <c r="EH118" s="10"/>
      <c r="EI118" s="10"/>
      <c r="EJ118" s="10"/>
      <c r="EK118" s="10"/>
      <c r="EL118" s="10"/>
      <c r="EM118" s="10"/>
      <c r="EN118" s="10"/>
      <c r="EO118" s="10"/>
      <c r="EP118" s="10"/>
      <c r="EQ118" s="10"/>
      <c r="ER118" s="10"/>
      <c r="ES118" s="10"/>
      <c r="ET118" s="10"/>
      <c r="EU118" s="10"/>
      <c r="EV118" s="10"/>
      <c r="EW118" s="10"/>
      <c r="EX118" s="10"/>
      <c r="EY118" s="10"/>
      <c r="EZ118" s="10"/>
      <c r="FA118" s="10"/>
      <c r="FB118" s="10"/>
      <c r="FC118" s="10"/>
      <c r="FD118" s="10"/>
      <c r="FE118" s="10"/>
      <c r="FF118" s="10"/>
      <c r="FG118" s="10"/>
      <c r="FH118" s="10"/>
      <c r="FI118" s="10"/>
      <c r="FJ118" s="10"/>
      <c r="FK118" s="10"/>
      <c r="FL118" s="10"/>
      <c r="FM118" s="10"/>
      <c r="FN118" s="10"/>
      <c r="FO118" s="10"/>
      <c r="FP118" s="10"/>
    </row>
    <row r="119" spans="1:172" s="12" customFormat="1" ht="14" customHeight="1" x14ac:dyDescent="0.2">
      <c r="A119" s="10" t="s">
        <v>282</v>
      </c>
      <c r="B119" s="9">
        <v>35</v>
      </c>
      <c r="C119" s="9">
        <v>39</v>
      </c>
      <c r="D119" s="13">
        <v>37</v>
      </c>
      <c r="E119" s="9">
        <v>29.1</v>
      </c>
      <c r="F119" s="9">
        <v>256.8</v>
      </c>
      <c r="G119" s="34">
        <v>18</v>
      </c>
      <c r="H119" s="9">
        <v>348.6</v>
      </c>
      <c r="I119" s="9">
        <v>50.9</v>
      </c>
      <c r="J119" s="9">
        <v>65.099999999999994</v>
      </c>
      <c r="K119" s="9">
        <v>4.3</v>
      </c>
      <c r="L119" s="13">
        <v>-80</v>
      </c>
      <c r="M119" s="6">
        <v>5.3</v>
      </c>
      <c r="N119" s="9">
        <v>42.5</v>
      </c>
      <c r="O119" s="9">
        <v>5.4</v>
      </c>
      <c r="P119" s="9" t="s">
        <v>825</v>
      </c>
      <c r="Q119" s="9" t="s">
        <v>825</v>
      </c>
      <c r="R119" s="7">
        <v>101</v>
      </c>
      <c r="S119" s="13">
        <v>-79.128337301875703</v>
      </c>
      <c r="T119" s="13">
        <v>31.6154069234803</v>
      </c>
      <c r="U119" s="9">
        <v>74.889555616865096</v>
      </c>
      <c r="V119" s="9">
        <v>1.4382322849465901</v>
      </c>
      <c r="W119" s="9">
        <v>11.3364630247279</v>
      </c>
      <c r="X119" s="7" t="s">
        <v>824</v>
      </c>
      <c r="Y119" s="10"/>
      <c r="Z119" s="10"/>
      <c r="AA119" s="10" t="b">
        <v>1</v>
      </c>
      <c r="AB119" s="7">
        <v>0</v>
      </c>
      <c r="AC119" s="14" t="s">
        <v>283</v>
      </c>
      <c r="AD119" s="7">
        <v>2943</v>
      </c>
      <c r="AE119" s="7" t="s">
        <v>176</v>
      </c>
      <c r="AF119" s="10" t="s">
        <v>284</v>
      </c>
      <c r="AG119" s="14" t="s">
        <v>958</v>
      </c>
      <c r="AH119" s="10"/>
      <c r="AI119" s="10"/>
      <c r="AJ119" s="32"/>
      <c r="AK119" s="10"/>
      <c r="AL119" s="10"/>
      <c r="AM119" s="10"/>
      <c r="AN119" s="10"/>
      <c r="AO119" s="10"/>
      <c r="AP119" s="10"/>
      <c r="AQ119" s="10"/>
      <c r="AR119" s="10"/>
      <c r="AS119" s="10"/>
      <c r="AT119" s="10"/>
      <c r="AU119" s="10"/>
      <c r="AV119" s="10"/>
      <c r="AW119" s="10"/>
      <c r="AX119" s="10"/>
      <c r="AY119" s="10"/>
      <c r="AZ119" s="10"/>
      <c r="BA119" s="10"/>
      <c r="BB119" s="10"/>
      <c r="BC119" s="10"/>
      <c r="BD119" s="10"/>
      <c r="BE119" s="10"/>
      <c r="BF119" s="10"/>
      <c r="BG119" s="10"/>
      <c r="BH119" s="10"/>
      <c r="BI119" s="10"/>
      <c r="BJ119" s="10"/>
      <c r="BK119" s="10"/>
      <c r="BL119" s="10"/>
      <c r="BM119" s="10"/>
      <c r="BN119" s="10"/>
      <c r="BO119" s="10"/>
      <c r="BP119" s="10"/>
      <c r="BQ119" s="10"/>
      <c r="BR119" s="10"/>
      <c r="BS119" s="10"/>
      <c r="BT119" s="10"/>
      <c r="BU119" s="10"/>
      <c r="BV119" s="10"/>
      <c r="BW119" s="10"/>
      <c r="BX119" s="10"/>
      <c r="BY119" s="10"/>
      <c r="BZ119" s="10"/>
      <c r="CA119" s="10"/>
      <c r="CB119" s="10"/>
      <c r="CC119" s="10"/>
      <c r="CD119" s="10"/>
      <c r="CE119" s="10"/>
      <c r="CF119" s="10"/>
      <c r="CG119" s="10"/>
      <c r="CH119" s="10"/>
      <c r="CI119" s="10"/>
      <c r="CJ119" s="10"/>
      <c r="CK119" s="10"/>
      <c r="CL119" s="10"/>
      <c r="CM119" s="10"/>
      <c r="CN119" s="10"/>
      <c r="CO119" s="10"/>
      <c r="CP119" s="10"/>
      <c r="CQ119" s="10"/>
      <c r="CR119" s="10"/>
      <c r="CS119" s="10"/>
      <c r="CT119" s="10"/>
      <c r="CU119" s="10"/>
      <c r="CV119" s="10"/>
      <c r="CW119" s="10"/>
      <c r="CX119" s="10"/>
      <c r="CY119" s="10"/>
      <c r="CZ119" s="10"/>
      <c r="DA119" s="10"/>
      <c r="DB119" s="10"/>
      <c r="DC119" s="10"/>
      <c r="DD119" s="10"/>
      <c r="DE119" s="10"/>
      <c r="DF119" s="10"/>
      <c r="DG119" s="10"/>
      <c r="DH119" s="10"/>
      <c r="DI119" s="10"/>
      <c r="DJ119" s="10"/>
      <c r="DK119" s="10"/>
      <c r="DL119" s="10"/>
      <c r="DM119" s="10"/>
      <c r="DN119" s="10"/>
      <c r="DO119" s="10"/>
      <c r="DP119" s="10"/>
      <c r="DQ119" s="10"/>
      <c r="DR119" s="10"/>
      <c r="DS119" s="10"/>
      <c r="DT119" s="10"/>
      <c r="DU119" s="10"/>
      <c r="DV119" s="10"/>
      <c r="DW119" s="10"/>
      <c r="DX119" s="10"/>
      <c r="DY119" s="10"/>
      <c r="DZ119" s="10"/>
      <c r="EA119" s="10"/>
      <c r="EB119" s="10"/>
      <c r="EC119" s="10"/>
      <c r="ED119" s="10"/>
      <c r="EE119" s="10"/>
      <c r="EF119" s="10"/>
      <c r="EG119" s="10"/>
      <c r="EH119" s="10"/>
      <c r="EI119" s="10"/>
      <c r="EJ119" s="10"/>
      <c r="EK119" s="10"/>
      <c r="EL119" s="10"/>
      <c r="EM119" s="10"/>
      <c r="EN119" s="10"/>
      <c r="EO119" s="10"/>
      <c r="EP119" s="10"/>
      <c r="EQ119" s="10"/>
      <c r="ER119" s="10"/>
      <c r="ES119" s="10"/>
      <c r="ET119" s="10"/>
      <c r="EU119" s="10"/>
      <c r="EV119" s="10"/>
      <c r="EW119" s="10"/>
      <c r="EX119" s="10"/>
      <c r="EY119" s="10"/>
      <c r="EZ119" s="10"/>
      <c r="FA119" s="10"/>
      <c r="FB119" s="10"/>
      <c r="FC119" s="10"/>
      <c r="FD119" s="10"/>
      <c r="FE119" s="10"/>
      <c r="FF119" s="10"/>
      <c r="FG119" s="10"/>
      <c r="FH119" s="10"/>
      <c r="FI119" s="10"/>
      <c r="FJ119" s="10"/>
      <c r="FK119" s="10"/>
      <c r="FL119" s="10"/>
      <c r="FM119" s="10"/>
      <c r="FN119" s="10"/>
      <c r="FO119" s="10"/>
      <c r="FP119" s="10"/>
    </row>
    <row r="120" spans="1:172" s="17" customFormat="1" ht="14" customHeight="1" x14ac:dyDescent="0.15">
      <c r="A120" s="10" t="s">
        <v>286</v>
      </c>
      <c r="B120" s="9">
        <v>36</v>
      </c>
      <c r="C120" s="9">
        <v>41</v>
      </c>
      <c r="D120" s="6">
        <v>38.5</v>
      </c>
      <c r="E120" s="9">
        <v>52.54</v>
      </c>
      <c r="F120" s="9">
        <v>228.65</v>
      </c>
      <c r="G120" s="34">
        <v>11</v>
      </c>
      <c r="H120" s="9">
        <v>343.7</v>
      </c>
      <c r="I120" s="9">
        <v>65</v>
      </c>
      <c r="J120" s="9">
        <v>92</v>
      </c>
      <c r="K120" s="9">
        <v>4.8</v>
      </c>
      <c r="L120" s="13">
        <v>-78.2</v>
      </c>
      <c r="M120" s="6">
        <v>299.89999999999998</v>
      </c>
      <c r="N120" s="9">
        <v>41</v>
      </c>
      <c r="O120" s="9">
        <v>7</v>
      </c>
      <c r="P120" s="9" t="s">
        <v>825</v>
      </c>
      <c r="Q120" s="9" t="s">
        <v>825</v>
      </c>
      <c r="R120" s="7">
        <v>101</v>
      </c>
      <c r="S120" s="13">
        <v>-80.6081960112313</v>
      </c>
      <c r="T120" s="13">
        <v>322.65799576955499</v>
      </c>
      <c r="U120" s="9">
        <v>74.535814405063306</v>
      </c>
      <c r="V120" s="9">
        <v>0.100006107536905</v>
      </c>
      <c r="W120" s="9">
        <v>11.9611756375132</v>
      </c>
      <c r="X120" s="7" t="s">
        <v>824</v>
      </c>
      <c r="Y120" s="10"/>
      <c r="Z120" s="10"/>
      <c r="AA120" s="10" t="b">
        <v>1</v>
      </c>
      <c r="AB120" s="7">
        <v>0</v>
      </c>
      <c r="AC120" s="14" t="s">
        <v>226</v>
      </c>
      <c r="AD120" s="7"/>
      <c r="AE120" s="7" t="s">
        <v>176</v>
      </c>
      <c r="AF120" s="10" t="s">
        <v>287</v>
      </c>
      <c r="AG120" s="14"/>
      <c r="AH120" s="10"/>
      <c r="AI120" s="16"/>
      <c r="AJ120" s="32"/>
      <c r="AK120" s="16"/>
      <c r="AL120" s="16"/>
      <c r="AM120" s="16"/>
      <c r="AN120" s="16"/>
      <c r="AO120" s="16"/>
      <c r="AP120" s="16"/>
      <c r="AQ120" s="16"/>
      <c r="AR120" s="16"/>
      <c r="AS120" s="16"/>
      <c r="AT120" s="16"/>
      <c r="AU120" s="16"/>
      <c r="AV120" s="16"/>
      <c r="AW120" s="16"/>
      <c r="AX120" s="16"/>
      <c r="AY120" s="16"/>
      <c r="AZ120" s="16"/>
      <c r="BA120" s="16"/>
      <c r="BB120" s="16"/>
      <c r="BC120" s="16"/>
      <c r="BD120" s="16"/>
      <c r="BE120" s="16"/>
      <c r="BF120" s="16"/>
      <c r="BG120" s="16"/>
      <c r="BH120" s="16"/>
      <c r="BI120" s="16"/>
      <c r="BJ120" s="16"/>
      <c r="BK120" s="16"/>
      <c r="BL120" s="16"/>
      <c r="BM120" s="16"/>
      <c r="BN120" s="16"/>
      <c r="BO120" s="16"/>
      <c r="BP120" s="16"/>
      <c r="BQ120" s="16"/>
      <c r="BR120" s="16"/>
      <c r="BS120" s="16"/>
      <c r="BT120" s="16"/>
      <c r="BU120" s="16"/>
      <c r="BV120" s="16"/>
      <c r="BW120" s="16"/>
      <c r="BX120" s="16"/>
      <c r="BY120" s="16"/>
      <c r="BZ120" s="16"/>
      <c r="CA120" s="16"/>
      <c r="CB120" s="16"/>
      <c r="CC120" s="16"/>
      <c r="CD120" s="16"/>
      <c r="CE120" s="16"/>
      <c r="CF120" s="16"/>
      <c r="CG120" s="16"/>
      <c r="CH120" s="16"/>
      <c r="CI120" s="16"/>
      <c r="CJ120" s="16"/>
      <c r="CK120" s="16"/>
      <c r="CL120" s="16"/>
      <c r="CM120" s="16"/>
      <c r="CN120" s="16"/>
      <c r="CO120" s="16"/>
      <c r="CP120" s="16"/>
      <c r="CQ120" s="16"/>
      <c r="CR120" s="16"/>
      <c r="CS120" s="16"/>
      <c r="CT120" s="16"/>
      <c r="CU120" s="16"/>
      <c r="CV120" s="16"/>
      <c r="CW120" s="16"/>
      <c r="CX120" s="16"/>
      <c r="CY120" s="16"/>
      <c r="CZ120" s="16"/>
      <c r="DA120" s="16"/>
      <c r="DB120" s="16"/>
      <c r="DC120" s="16"/>
      <c r="DD120" s="16"/>
      <c r="DE120" s="16"/>
      <c r="DF120" s="16"/>
      <c r="DG120" s="16"/>
      <c r="DH120" s="16"/>
      <c r="DI120" s="16"/>
      <c r="DJ120" s="16"/>
      <c r="DK120" s="16"/>
      <c r="DL120" s="16"/>
      <c r="DM120" s="16"/>
      <c r="DN120" s="16"/>
      <c r="DO120" s="16"/>
      <c r="DP120" s="16"/>
      <c r="DQ120" s="16"/>
      <c r="DR120" s="16"/>
      <c r="DS120" s="16"/>
      <c r="DT120" s="16"/>
      <c r="DU120" s="16"/>
      <c r="DV120" s="16"/>
      <c r="DW120" s="16"/>
      <c r="DX120" s="16"/>
      <c r="DY120" s="16"/>
      <c r="DZ120" s="16"/>
      <c r="EA120" s="16"/>
      <c r="EB120" s="16"/>
      <c r="EC120" s="16"/>
      <c r="ED120" s="16"/>
      <c r="EE120" s="16"/>
      <c r="EF120" s="16"/>
      <c r="EG120" s="16"/>
      <c r="EH120" s="16"/>
      <c r="EI120" s="16"/>
      <c r="EJ120" s="16"/>
      <c r="EK120" s="16"/>
      <c r="EL120" s="16"/>
      <c r="EM120" s="16"/>
      <c r="EN120" s="16"/>
      <c r="EO120" s="16"/>
      <c r="EP120" s="16"/>
      <c r="EQ120" s="16"/>
      <c r="ER120" s="16"/>
      <c r="ES120" s="16"/>
      <c r="ET120" s="16"/>
      <c r="EU120" s="16"/>
      <c r="EV120" s="16"/>
      <c r="EW120" s="16"/>
      <c r="EX120" s="16"/>
      <c r="EY120" s="16"/>
      <c r="EZ120" s="16"/>
      <c r="FA120" s="16"/>
      <c r="FB120" s="16"/>
      <c r="FC120" s="16"/>
      <c r="FD120" s="16"/>
      <c r="FE120" s="16"/>
      <c r="FF120" s="16"/>
      <c r="FG120" s="16"/>
      <c r="FH120" s="16"/>
      <c r="FI120" s="16"/>
      <c r="FJ120" s="16"/>
      <c r="FK120" s="16"/>
      <c r="FL120" s="16"/>
      <c r="FM120" s="16"/>
      <c r="FN120" s="16"/>
      <c r="FO120" s="16"/>
      <c r="FP120" s="16"/>
    </row>
    <row r="121" spans="1:172" s="12" customFormat="1" ht="14" customHeight="1" x14ac:dyDescent="0.15">
      <c r="A121" s="14" t="s">
        <v>288</v>
      </c>
      <c r="B121" s="9">
        <v>38</v>
      </c>
      <c r="C121" s="9">
        <v>40</v>
      </c>
      <c r="D121" s="13">
        <v>39</v>
      </c>
      <c r="E121" s="9">
        <v>70.400000000000006</v>
      </c>
      <c r="F121" s="9">
        <v>305.2</v>
      </c>
      <c r="G121" s="34">
        <v>13</v>
      </c>
      <c r="H121" s="9">
        <v>144.4</v>
      </c>
      <c r="I121" s="9">
        <v>-76</v>
      </c>
      <c r="J121" s="7">
        <v>32.700000000000003</v>
      </c>
      <c r="K121" s="7">
        <v>7.4</v>
      </c>
      <c r="L121" s="13">
        <v>-76.3</v>
      </c>
      <c r="M121" s="6">
        <v>21.5</v>
      </c>
      <c r="N121" s="9">
        <v>32.700000000000003</v>
      </c>
      <c r="O121" s="9">
        <v>7.4</v>
      </c>
      <c r="P121" s="9" t="s">
        <v>825</v>
      </c>
      <c r="Q121" s="9" t="s">
        <v>825</v>
      </c>
      <c r="R121" s="7">
        <v>102</v>
      </c>
      <c r="S121" s="13">
        <v>-74.986767711735794</v>
      </c>
      <c r="T121" s="13">
        <v>41.997665495806402</v>
      </c>
      <c r="U121" s="9">
        <v>75.447898783584407</v>
      </c>
      <c r="V121" s="9">
        <v>3.9021700116392801</v>
      </c>
      <c r="W121" s="9">
        <v>11.164094445869001</v>
      </c>
      <c r="X121" s="7" t="s">
        <v>824</v>
      </c>
      <c r="Y121" s="10"/>
      <c r="Z121" s="10"/>
      <c r="AA121" s="10" t="b">
        <v>1</v>
      </c>
      <c r="AB121" s="7">
        <v>0</v>
      </c>
      <c r="AC121" s="14" t="s">
        <v>289</v>
      </c>
      <c r="AD121" s="7"/>
      <c r="AE121" s="7" t="s">
        <v>176</v>
      </c>
      <c r="AF121" s="10" t="s">
        <v>290</v>
      </c>
      <c r="AG121" s="14"/>
      <c r="AH121" s="10"/>
      <c r="AI121" s="16"/>
      <c r="AJ121" s="32"/>
      <c r="AK121" s="16"/>
      <c r="AL121" s="16"/>
      <c r="AM121" s="16"/>
      <c r="AN121" s="16"/>
      <c r="AO121" s="16"/>
      <c r="AP121" s="16"/>
      <c r="AQ121" s="16"/>
      <c r="AR121" s="16"/>
      <c r="AS121" s="16"/>
      <c r="AT121" s="16"/>
      <c r="AU121" s="16"/>
      <c r="AV121" s="16"/>
      <c r="AW121" s="16"/>
      <c r="AX121" s="16"/>
      <c r="AY121" s="16"/>
      <c r="AZ121" s="16"/>
      <c r="BA121" s="16"/>
      <c r="BB121" s="16"/>
      <c r="BC121" s="16"/>
      <c r="BD121" s="16"/>
      <c r="BE121" s="16"/>
      <c r="BF121" s="16"/>
      <c r="BG121" s="16"/>
      <c r="BH121" s="16"/>
      <c r="BI121" s="16"/>
      <c r="BJ121" s="16"/>
      <c r="BK121" s="16"/>
      <c r="BL121" s="16"/>
      <c r="BM121" s="16"/>
      <c r="BN121" s="16"/>
      <c r="BO121" s="16"/>
      <c r="BP121" s="16"/>
      <c r="BQ121" s="16"/>
      <c r="BR121" s="16"/>
      <c r="BS121" s="16"/>
      <c r="BT121" s="16"/>
      <c r="BU121" s="16"/>
      <c r="BV121" s="16"/>
      <c r="BW121" s="16"/>
      <c r="BX121" s="16"/>
      <c r="BY121" s="16"/>
      <c r="BZ121" s="16"/>
      <c r="CA121" s="16"/>
      <c r="CB121" s="16"/>
      <c r="CC121" s="16"/>
      <c r="CD121" s="16"/>
      <c r="CE121" s="16"/>
      <c r="CF121" s="16"/>
      <c r="CG121" s="16"/>
      <c r="CH121" s="16"/>
      <c r="CI121" s="16"/>
      <c r="CJ121" s="16"/>
      <c r="CK121" s="16"/>
      <c r="CL121" s="16"/>
      <c r="CM121" s="16"/>
      <c r="CN121" s="16"/>
      <c r="CO121" s="16"/>
      <c r="CP121" s="16"/>
      <c r="CQ121" s="16"/>
      <c r="CR121" s="16"/>
      <c r="CS121" s="16"/>
      <c r="CT121" s="16"/>
      <c r="CU121" s="16"/>
      <c r="CV121" s="16"/>
      <c r="CW121" s="16"/>
      <c r="CX121" s="16"/>
      <c r="CY121" s="16"/>
      <c r="CZ121" s="16"/>
      <c r="DA121" s="16"/>
      <c r="DB121" s="16"/>
      <c r="DC121" s="16"/>
      <c r="DD121" s="16"/>
      <c r="DE121" s="16"/>
      <c r="DF121" s="16"/>
      <c r="DG121" s="16"/>
      <c r="DH121" s="16"/>
      <c r="DI121" s="16"/>
      <c r="DJ121" s="16"/>
      <c r="DK121" s="16"/>
      <c r="DL121" s="16"/>
      <c r="DM121" s="16"/>
      <c r="DN121" s="16"/>
      <c r="DO121" s="16"/>
      <c r="DP121" s="16"/>
      <c r="DQ121" s="16"/>
      <c r="DR121" s="16"/>
      <c r="DS121" s="16"/>
      <c r="DT121" s="16"/>
      <c r="DU121" s="16"/>
      <c r="DV121" s="16"/>
      <c r="DW121" s="16"/>
      <c r="DX121" s="16"/>
      <c r="DY121" s="16"/>
      <c r="DZ121" s="16"/>
      <c r="EA121" s="16"/>
      <c r="EB121" s="16"/>
      <c r="EC121" s="16"/>
      <c r="ED121" s="16"/>
      <c r="EE121" s="16"/>
      <c r="EF121" s="16"/>
      <c r="EG121" s="16"/>
      <c r="EH121" s="16"/>
      <c r="EI121" s="16"/>
      <c r="EJ121" s="16"/>
      <c r="EK121" s="16"/>
      <c r="EL121" s="16"/>
      <c r="EM121" s="16"/>
      <c r="EN121" s="16"/>
      <c r="EO121" s="16"/>
      <c r="EP121" s="16"/>
      <c r="EQ121" s="16"/>
      <c r="ER121" s="16"/>
      <c r="ES121" s="16"/>
      <c r="ET121" s="16"/>
      <c r="EU121" s="16"/>
      <c r="EV121" s="16"/>
      <c r="EW121" s="16"/>
      <c r="EX121" s="16"/>
      <c r="EY121" s="16"/>
      <c r="EZ121" s="16"/>
      <c r="FA121" s="16"/>
      <c r="FB121" s="16"/>
      <c r="FC121" s="16"/>
      <c r="FD121" s="16"/>
      <c r="FE121" s="16"/>
      <c r="FF121" s="16"/>
      <c r="FG121" s="16"/>
      <c r="FH121" s="16"/>
      <c r="FI121" s="16"/>
      <c r="FJ121" s="16"/>
      <c r="FK121" s="16"/>
      <c r="FL121" s="16"/>
      <c r="FM121" s="16"/>
      <c r="FN121" s="16"/>
      <c r="FO121" s="16"/>
      <c r="FP121" s="16"/>
    </row>
    <row r="122" spans="1:172" s="12" customFormat="1" ht="14" customHeight="1" x14ac:dyDescent="0.15">
      <c r="A122" s="10" t="s">
        <v>291</v>
      </c>
      <c r="B122" s="9">
        <v>38.799999999999997</v>
      </c>
      <c r="C122" s="9">
        <v>40</v>
      </c>
      <c r="D122" s="13">
        <v>39.4</v>
      </c>
      <c r="E122" s="9">
        <v>44.49</v>
      </c>
      <c r="F122" s="9">
        <v>101.34</v>
      </c>
      <c r="G122" s="34">
        <v>7</v>
      </c>
      <c r="H122" s="9">
        <v>188.4</v>
      </c>
      <c r="I122" s="9">
        <v>-52.2</v>
      </c>
      <c r="J122" s="9"/>
      <c r="K122" s="9"/>
      <c r="L122" s="13">
        <v>-76.7</v>
      </c>
      <c r="M122" s="13">
        <v>60.1</v>
      </c>
      <c r="N122" s="9">
        <v>45.1</v>
      </c>
      <c r="O122" s="9">
        <v>9.1</v>
      </c>
      <c r="P122" s="9" t="s">
        <v>825</v>
      </c>
      <c r="Q122" s="9" t="s">
        <v>825</v>
      </c>
      <c r="R122" s="7">
        <v>301</v>
      </c>
      <c r="S122" s="13">
        <v>-70.458896968264796</v>
      </c>
      <c r="T122" s="13">
        <v>65.649051608204005</v>
      </c>
      <c r="U122" s="9">
        <v>27.793586497842199</v>
      </c>
      <c r="V122" s="9">
        <v>-21.098101384846899</v>
      </c>
      <c r="W122" s="9">
        <v>7.0937940007284199</v>
      </c>
      <c r="X122" s="7" t="s">
        <v>824</v>
      </c>
      <c r="Y122" s="10"/>
      <c r="Z122" s="10"/>
      <c r="AA122" s="10" t="b">
        <v>1</v>
      </c>
      <c r="AB122" s="7">
        <v>0</v>
      </c>
      <c r="AC122" s="14" t="s">
        <v>273</v>
      </c>
      <c r="AD122" s="7"/>
      <c r="AE122" s="7" t="s">
        <v>949</v>
      </c>
      <c r="AF122" s="10" t="s">
        <v>292</v>
      </c>
      <c r="AG122" s="14"/>
      <c r="AH122" s="10"/>
      <c r="AI122" s="16"/>
      <c r="AJ122" s="32"/>
      <c r="AK122" s="16"/>
      <c r="AL122" s="16"/>
      <c r="AM122" s="16"/>
      <c r="AN122" s="16"/>
      <c r="AO122" s="16"/>
      <c r="AP122" s="16"/>
      <c r="AQ122" s="16"/>
      <c r="AR122" s="16"/>
      <c r="AS122" s="16"/>
      <c r="AT122" s="16"/>
      <c r="AU122" s="16"/>
      <c r="AV122" s="16"/>
      <c r="AW122" s="16"/>
      <c r="AX122" s="16"/>
      <c r="AY122" s="16"/>
      <c r="AZ122" s="16"/>
      <c r="BA122" s="16"/>
      <c r="BB122" s="16"/>
      <c r="BC122" s="16"/>
      <c r="BD122" s="16"/>
      <c r="BE122" s="16"/>
      <c r="BF122" s="16"/>
      <c r="BG122" s="16"/>
      <c r="BH122" s="16"/>
      <c r="BI122" s="16"/>
      <c r="BJ122" s="16"/>
      <c r="BK122" s="16"/>
      <c r="BL122" s="16"/>
      <c r="BM122" s="16"/>
      <c r="BN122" s="16"/>
      <c r="BO122" s="16"/>
      <c r="BP122" s="16"/>
      <c r="BQ122" s="16"/>
      <c r="BR122" s="16"/>
      <c r="BS122" s="16"/>
      <c r="BT122" s="16"/>
      <c r="BU122" s="16"/>
      <c r="BV122" s="16"/>
      <c r="BW122" s="16"/>
      <c r="BX122" s="16"/>
      <c r="BY122" s="16"/>
      <c r="BZ122" s="16"/>
      <c r="CA122" s="16"/>
      <c r="CB122" s="16"/>
      <c r="CC122" s="16"/>
      <c r="CD122" s="16"/>
      <c r="CE122" s="16"/>
      <c r="CF122" s="16"/>
      <c r="CG122" s="16"/>
      <c r="CH122" s="16"/>
      <c r="CI122" s="16"/>
      <c r="CJ122" s="16"/>
      <c r="CK122" s="16"/>
      <c r="CL122" s="16"/>
      <c r="CM122" s="16"/>
      <c r="CN122" s="16"/>
      <c r="CO122" s="16"/>
      <c r="CP122" s="16"/>
      <c r="CQ122" s="16"/>
      <c r="CR122" s="16"/>
      <c r="CS122" s="16"/>
      <c r="CT122" s="16"/>
      <c r="CU122" s="16"/>
      <c r="CV122" s="16"/>
      <c r="CW122" s="16"/>
      <c r="CX122" s="16"/>
      <c r="CY122" s="16"/>
      <c r="CZ122" s="16"/>
      <c r="DA122" s="16"/>
      <c r="DB122" s="16"/>
      <c r="DC122" s="16"/>
      <c r="DD122" s="16"/>
      <c r="DE122" s="16"/>
      <c r="DF122" s="16"/>
      <c r="DG122" s="16"/>
      <c r="DH122" s="16"/>
      <c r="DI122" s="16"/>
      <c r="DJ122" s="16"/>
      <c r="DK122" s="16"/>
      <c r="DL122" s="16"/>
      <c r="DM122" s="16"/>
      <c r="DN122" s="16"/>
      <c r="DO122" s="16"/>
      <c r="DP122" s="16"/>
      <c r="DQ122" s="16"/>
      <c r="DR122" s="16"/>
      <c r="DS122" s="16"/>
      <c r="DT122" s="16"/>
      <c r="DU122" s="16"/>
      <c r="DV122" s="16"/>
      <c r="DW122" s="16"/>
      <c r="DX122" s="16"/>
      <c r="DY122" s="16"/>
      <c r="DZ122" s="16"/>
      <c r="EA122" s="16"/>
      <c r="EB122" s="16"/>
      <c r="EC122" s="16"/>
      <c r="ED122" s="16"/>
      <c r="EE122" s="16"/>
      <c r="EF122" s="16"/>
      <c r="EG122" s="16"/>
      <c r="EH122" s="16"/>
      <c r="EI122" s="16"/>
      <c r="EJ122" s="16"/>
      <c r="EK122" s="16"/>
      <c r="EL122" s="16"/>
      <c r="EM122" s="16"/>
      <c r="EN122" s="16"/>
      <c r="EO122" s="16"/>
      <c r="EP122" s="16"/>
      <c r="EQ122" s="16"/>
      <c r="ER122" s="16"/>
      <c r="ES122" s="16"/>
      <c r="ET122" s="16"/>
      <c r="EU122" s="16"/>
      <c r="EV122" s="16"/>
      <c r="EW122" s="16"/>
      <c r="EX122" s="16"/>
      <c r="EY122" s="16"/>
      <c r="EZ122" s="16"/>
      <c r="FA122" s="16"/>
      <c r="FB122" s="16"/>
      <c r="FC122" s="16"/>
      <c r="FD122" s="16"/>
      <c r="FE122" s="16"/>
      <c r="FF122" s="16"/>
      <c r="FG122" s="16"/>
      <c r="FH122" s="16"/>
      <c r="FI122" s="16"/>
      <c r="FJ122" s="16"/>
      <c r="FK122" s="16"/>
      <c r="FL122" s="16"/>
      <c r="FM122" s="16"/>
      <c r="FN122" s="16"/>
      <c r="FO122" s="16"/>
      <c r="FP122" s="16"/>
    </row>
    <row r="123" spans="1:172" s="17" customFormat="1" ht="14" customHeight="1" x14ac:dyDescent="0.15">
      <c r="A123" s="14" t="s">
        <v>293</v>
      </c>
      <c r="B123" s="9">
        <v>38.799999999999997</v>
      </c>
      <c r="C123" s="9">
        <v>40</v>
      </c>
      <c r="D123" s="13">
        <v>39.4</v>
      </c>
      <c r="E123" s="9">
        <v>44.5</v>
      </c>
      <c r="F123" s="9">
        <v>101.4</v>
      </c>
      <c r="G123" s="34">
        <v>8</v>
      </c>
      <c r="H123" s="7">
        <v>202.9</v>
      </c>
      <c r="I123" s="7">
        <v>-57.9</v>
      </c>
      <c r="J123" s="7">
        <v>93.5</v>
      </c>
      <c r="K123" s="7">
        <v>5.8</v>
      </c>
      <c r="L123" s="13">
        <v>-71.900000000000006</v>
      </c>
      <c r="M123" s="6">
        <v>22.6</v>
      </c>
      <c r="N123" s="7"/>
      <c r="O123" s="7"/>
      <c r="P123" s="9">
        <v>61.466068467520202</v>
      </c>
      <c r="Q123" s="9">
        <v>7.1209729106845359</v>
      </c>
      <c r="R123" s="7">
        <v>301</v>
      </c>
      <c r="S123" s="13">
        <v>-67.023426243250697</v>
      </c>
      <c r="T123" s="13">
        <v>36.550742243777002</v>
      </c>
      <c r="U123" s="9">
        <v>27.793586497842199</v>
      </c>
      <c r="V123" s="9">
        <v>-21.098101384846899</v>
      </c>
      <c r="W123" s="9">
        <v>7.0937940007284199</v>
      </c>
      <c r="X123" s="7" t="s">
        <v>824</v>
      </c>
      <c r="Y123" s="10"/>
      <c r="Z123" s="10"/>
      <c r="AA123" s="10" t="b">
        <v>1</v>
      </c>
      <c r="AB123" s="7">
        <v>0</v>
      </c>
      <c r="AC123" s="14" t="s">
        <v>192</v>
      </c>
      <c r="AD123" s="30"/>
      <c r="AE123" s="7" t="s">
        <v>949</v>
      </c>
      <c r="AF123" s="10" t="s">
        <v>294</v>
      </c>
      <c r="AG123" s="14"/>
      <c r="AH123" s="10"/>
      <c r="AI123" s="52"/>
      <c r="AJ123" s="32"/>
      <c r="AK123" s="52"/>
      <c r="AL123" s="52"/>
      <c r="AM123" s="52"/>
      <c r="AN123" s="52"/>
      <c r="AO123" s="52"/>
      <c r="AP123" s="52"/>
      <c r="AQ123" s="52"/>
      <c r="AR123" s="52"/>
      <c r="AS123" s="52"/>
      <c r="AT123" s="52"/>
      <c r="AU123" s="52"/>
      <c r="AV123" s="52"/>
      <c r="AW123" s="52"/>
      <c r="AX123" s="52"/>
      <c r="AY123" s="52"/>
      <c r="AZ123" s="52"/>
      <c r="BA123" s="52"/>
      <c r="BB123" s="52"/>
      <c r="BC123" s="52"/>
      <c r="BD123" s="52"/>
      <c r="BE123" s="52"/>
      <c r="BF123" s="52"/>
      <c r="BG123" s="52"/>
      <c r="BH123" s="52"/>
      <c r="BI123" s="52"/>
      <c r="BJ123" s="52"/>
      <c r="BK123" s="52"/>
      <c r="BL123" s="52"/>
      <c r="BM123" s="52"/>
      <c r="BN123" s="52"/>
      <c r="BO123" s="52"/>
      <c r="BP123" s="52"/>
      <c r="BQ123" s="52"/>
      <c r="BR123" s="52"/>
      <c r="BS123" s="52"/>
      <c r="BT123" s="52"/>
      <c r="BU123" s="52"/>
      <c r="BV123" s="52"/>
      <c r="BW123" s="52"/>
      <c r="BX123" s="52"/>
      <c r="BY123" s="52"/>
      <c r="BZ123" s="52"/>
      <c r="CA123" s="52"/>
      <c r="CB123" s="52"/>
      <c r="CC123" s="52"/>
      <c r="CD123" s="52"/>
      <c r="CE123" s="52"/>
      <c r="CF123" s="52"/>
      <c r="CG123" s="52"/>
      <c r="CH123" s="52"/>
      <c r="CI123" s="52"/>
      <c r="CJ123" s="52"/>
      <c r="CK123" s="52"/>
      <c r="CL123" s="52"/>
      <c r="CM123" s="52"/>
      <c r="CN123" s="52"/>
      <c r="CO123" s="52"/>
      <c r="CP123" s="52"/>
      <c r="CQ123" s="52"/>
      <c r="CR123" s="52"/>
      <c r="CS123" s="52"/>
      <c r="CT123" s="52"/>
      <c r="CU123" s="52"/>
      <c r="CV123" s="52"/>
      <c r="CW123" s="52"/>
      <c r="CX123" s="52"/>
      <c r="CY123" s="52"/>
      <c r="CZ123" s="52"/>
      <c r="DA123" s="52"/>
      <c r="DB123" s="52"/>
      <c r="DC123" s="52"/>
      <c r="DD123" s="52"/>
      <c r="DE123" s="52"/>
      <c r="DF123" s="52"/>
      <c r="DG123" s="52"/>
      <c r="DH123" s="52"/>
      <c r="DI123" s="52"/>
      <c r="DJ123" s="52"/>
      <c r="DK123" s="52"/>
      <c r="DL123" s="52"/>
      <c r="DM123" s="52"/>
      <c r="DN123" s="52"/>
      <c r="DO123" s="52"/>
      <c r="DP123" s="52"/>
      <c r="DQ123" s="52"/>
      <c r="DR123" s="52"/>
      <c r="DS123" s="52"/>
      <c r="DT123" s="52"/>
      <c r="DU123" s="52"/>
      <c r="DV123" s="52"/>
      <c r="DW123" s="52"/>
      <c r="DX123" s="52"/>
      <c r="DY123" s="52"/>
      <c r="DZ123" s="52"/>
      <c r="EA123" s="52"/>
      <c r="EB123" s="52"/>
      <c r="EC123" s="52"/>
      <c r="ED123" s="52"/>
      <c r="EE123" s="52"/>
      <c r="EF123" s="52"/>
      <c r="EG123" s="52"/>
      <c r="EH123" s="52"/>
      <c r="EI123" s="52"/>
      <c r="EJ123" s="52"/>
      <c r="EK123" s="52"/>
      <c r="EL123" s="52"/>
      <c r="EM123" s="52"/>
      <c r="EN123" s="52"/>
      <c r="EO123" s="52"/>
      <c r="EP123" s="52"/>
      <c r="EQ123" s="52"/>
      <c r="ER123" s="52"/>
      <c r="ES123" s="52"/>
      <c r="ET123" s="52"/>
      <c r="EU123" s="52"/>
      <c r="EV123" s="52"/>
      <c r="EW123" s="52"/>
      <c r="EX123" s="52"/>
      <c r="EY123" s="52"/>
      <c r="EZ123" s="52"/>
      <c r="FA123" s="52"/>
      <c r="FB123" s="52"/>
      <c r="FC123" s="52"/>
      <c r="FD123" s="52"/>
      <c r="FE123" s="52"/>
      <c r="FF123" s="52"/>
      <c r="FG123" s="52"/>
      <c r="FH123" s="52"/>
      <c r="FI123" s="52"/>
      <c r="FJ123" s="52"/>
      <c r="FK123" s="52"/>
      <c r="FL123" s="52"/>
      <c r="FM123" s="52"/>
      <c r="FN123" s="52"/>
      <c r="FO123" s="52"/>
      <c r="FP123" s="52"/>
    </row>
    <row r="124" spans="1:172" s="12" customFormat="1" ht="14" customHeight="1" x14ac:dyDescent="0.15">
      <c r="A124" s="10" t="s">
        <v>295</v>
      </c>
      <c r="B124" s="9">
        <v>41.5</v>
      </c>
      <c r="C124" s="9">
        <v>42.5</v>
      </c>
      <c r="D124" s="13">
        <v>42</v>
      </c>
      <c r="E124" s="9">
        <v>60.3</v>
      </c>
      <c r="F124" s="9">
        <v>234.7</v>
      </c>
      <c r="G124" s="34">
        <v>21</v>
      </c>
      <c r="H124" s="9">
        <v>338.8</v>
      </c>
      <c r="I124" s="9">
        <v>73.099999999999994</v>
      </c>
      <c r="J124" s="9">
        <v>116.8</v>
      </c>
      <c r="K124" s="9">
        <v>3</v>
      </c>
      <c r="L124" s="13">
        <v>-79.2</v>
      </c>
      <c r="M124" s="6">
        <v>325.8</v>
      </c>
      <c r="N124" s="9">
        <v>39.799999999999997</v>
      </c>
      <c r="O124" s="9">
        <v>5.0999999999999996</v>
      </c>
      <c r="P124" s="9" t="s">
        <v>825</v>
      </c>
      <c r="Q124" s="9" t="s">
        <v>825</v>
      </c>
      <c r="R124" s="7">
        <v>101</v>
      </c>
      <c r="S124" s="13">
        <v>-80.175728064160097</v>
      </c>
      <c r="T124" s="13">
        <v>358.04820842036997</v>
      </c>
      <c r="U124" s="9">
        <v>74.388342547914107</v>
      </c>
      <c r="V124" s="9">
        <v>-2.6621073852889801</v>
      </c>
      <c r="W124" s="9">
        <v>13.4735186763352</v>
      </c>
      <c r="X124" s="7" t="s">
        <v>824</v>
      </c>
      <c r="Y124" s="10"/>
      <c r="Z124" s="10"/>
      <c r="AA124" s="10" t="b">
        <v>1</v>
      </c>
      <c r="AB124" s="7">
        <v>0</v>
      </c>
      <c r="AC124" s="14" t="s">
        <v>296</v>
      </c>
      <c r="AD124" s="7"/>
      <c r="AE124" s="7" t="s">
        <v>176</v>
      </c>
      <c r="AF124" s="10" t="s">
        <v>297</v>
      </c>
      <c r="AG124" s="14"/>
      <c r="AH124" s="10"/>
      <c r="AI124" s="52"/>
      <c r="AJ124" s="32"/>
      <c r="AK124" s="52"/>
      <c r="AL124" s="52"/>
      <c r="AM124" s="52"/>
      <c r="AN124" s="52"/>
      <c r="AO124" s="52"/>
      <c r="AP124" s="52"/>
      <c r="AQ124" s="52"/>
      <c r="AR124" s="52"/>
      <c r="AS124" s="52"/>
      <c r="AT124" s="52"/>
      <c r="AU124" s="52"/>
      <c r="AV124" s="52"/>
      <c r="AW124" s="52"/>
      <c r="AX124" s="52"/>
      <c r="AY124" s="52"/>
      <c r="AZ124" s="52"/>
      <c r="BA124" s="52"/>
      <c r="BB124" s="52"/>
      <c r="BC124" s="52"/>
      <c r="BD124" s="52"/>
      <c r="BE124" s="52"/>
      <c r="BF124" s="52"/>
      <c r="BG124" s="52"/>
      <c r="BH124" s="52"/>
      <c r="BI124" s="52"/>
      <c r="BJ124" s="52"/>
      <c r="BK124" s="52"/>
      <c r="BL124" s="52"/>
      <c r="BM124" s="52"/>
      <c r="BN124" s="52"/>
      <c r="BO124" s="52"/>
      <c r="BP124" s="52"/>
      <c r="BQ124" s="52"/>
      <c r="BR124" s="52"/>
      <c r="BS124" s="52"/>
      <c r="BT124" s="52"/>
      <c r="BU124" s="52"/>
      <c r="BV124" s="52"/>
      <c r="BW124" s="52"/>
      <c r="BX124" s="52"/>
      <c r="BY124" s="52"/>
      <c r="BZ124" s="52"/>
      <c r="CA124" s="52"/>
      <c r="CB124" s="52"/>
      <c r="CC124" s="52"/>
      <c r="CD124" s="52"/>
      <c r="CE124" s="52"/>
      <c r="CF124" s="52"/>
      <c r="CG124" s="52"/>
      <c r="CH124" s="52"/>
      <c r="CI124" s="52"/>
      <c r="CJ124" s="52"/>
      <c r="CK124" s="52"/>
      <c r="CL124" s="52"/>
      <c r="CM124" s="52"/>
      <c r="CN124" s="52"/>
      <c r="CO124" s="52"/>
      <c r="CP124" s="52"/>
      <c r="CQ124" s="52"/>
      <c r="CR124" s="52"/>
      <c r="CS124" s="52"/>
      <c r="CT124" s="52"/>
      <c r="CU124" s="52"/>
      <c r="CV124" s="52"/>
      <c r="CW124" s="52"/>
      <c r="CX124" s="52"/>
      <c r="CY124" s="52"/>
      <c r="CZ124" s="52"/>
      <c r="DA124" s="52"/>
      <c r="DB124" s="52"/>
      <c r="DC124" s="52"/>
      <c r="DD124" s="52"/>
      <c r="DE124" s="52"/>
      <c r="DF124" s="52"/>
      <c r="DG124" s="52"/>
      <c r="DH124" s="52"/>
      <c r="DI124" s="52"/>
      <c r="DJ124" s="52"/>
      <c r="DK124" s="52"/>
      <c r="DL124" s="52"/>
      <c r="DM124" s="52"/>
      <c r="DN124" s="52"/>
      <c r="DO124" s="52"/>
      <c r="DP124" s="52"/>
      <c r="DQ124" s="52"/>
      <c r="DR124" s="52"/>
      <c r="DS124" s="52"/>
      <c r="DT124" s="52"/>
      <c r="DU124" s="52"/>
      <c r="DV124" s="52"/>
      <c r="DW124" s="52"/>
      <c r="DX124" s="52"/>
      <c r="DY124" s="52"/>
      <c r="DZ124" s="52"/>
      <c r="EA124" s="52"/>
      <c r="EB124" s="52"/>
      <c r="EC124" s="52"/>
      <c r="ED124" s="52"/>
      <c r="EE124" s="52"/>
      <c r="EF124" s="52"/>
      <c r="EG124" s="52"/>
      <c r="EH124" s="52"/>
      <c r="EI124" s="52"/>
      <c r="EJ124" s="52"/>
      <c r="EK124" s="52"/>
      <c r="EL124" s="52"/>
      <c r="EM124" s="52"/>
      <c r="EN124" s="52"/>
      <c r="EO124" s="52"/>
      <c r="EP124" s="52"/>
      <c r="EQ124" s="52"/>
      <c r="ER124" s="52"/>
      <c r="ES124" s="52"/>
      <c r="ET124" s="52"/>
      <c r="EU124" s="52"/>
      <c r="EV124" s="52"/>
      <c r="EW124" s="52"/>
      <c r="EX124" s="52"/>
      <c r="EY124" s="52"/>
      <c r="EZ124" s="52"/>
      <c r="FA124" s="52"/>
      <c r="FB124" s="52"/>
      <c r="FC124" s="52"/>
      <c r="FD124" s="52"/>
      <c r="FE124" s="52"/>
      <c r="FF124" s="52"/>
      <c r="FG124" s="52"/>
      <c r="FH124" s="52"/>
      <c r="FI124" s="52"/>
      <c r="FJ124" s="52"/>
      <c r="FK124" s="52"/>
      <c r="FL124" s="52"/>
      <c r="FM124" s="52"/>
      <c r="FN124" s="52"/>
      <c r="FO124" s="52"/>
      <c r="FP124" s="52"/>
    </row>
    <row r="125" spans="1:172" s="17" customFormat="1" ht="14" customHeight="1" x14ac:dyDescent="0.15">
      <c r="A125" s="10" t="s">
        <v>298</v>
      </c>
      <c r="B125" s="9">
        <v>42</v>
      </c>
      <c r="C125" s="9">
        <v>47</v>
      </c>
      <c r="D125" s="13">
        <v>44.5</v>
      </c>
      <c r="E125" s="9">
        <v>38.4</v>
      </c>
      <c r="F125" s="9">
        <v>280.60000000000002</v>
      </c>
      <c r="G125" s="34">
        <v>11</v>
      </c>
      <c r="H125" s="9">
        <v>356.3</v>
      </c>
      <c r="I125" s="9">
        <v>60.9</v>
      </c>
      <c r="J125" s="9">
        <v>21.2</v>
      </c>
      <c r="K125" s="9">
        <v>10.1</v>
      </c>
      <c r="L125" s="13">
        <v>-85.5</v>
      </c>
      <c r="M125" s="13">
        <v>63.7</v>
      </c>
      <c r="N125" s="9"/>
      <c r="O125" s="9"/>
      <c r="P125" s="37">
        <v>12.275285649459182</v>
      </c>
      <c r="Q125" s="37">
        <v>13.574962520052201</v>
      </c>
      <c r="R125" s="7">
        <v>101</v>
      </c>
      <c r="S125" s="13">
        <v>-81.674303920591498</v>
      </c>
      <c r="T125" s="13">
        <v>84.651038276757006</v>
      </c>
      <c r="U125" s="9">
        <v>74.293358000379499</v>
      </c>
      <c r="V125" s="9">
        <v>-4.1208633161255497</v>
      </c>
      <c r="W125" s="9">
        <v>14.439949365433501</v>
      </c>
      <c r="X125" s="7" t="s">
        <v>824</v>
      </c>
      <c r="Y125" s="10"/>
      <c r="Z125" s="10"/>
      <c r="AA125" s="10" t="b">
        <v>1</v>
      </c>
      <c r="AB125" s="7">
        <v>0</v>
      </c>
      <c r="AC125" s="14" t="s">
        <v>299</v>
      </c>
      <c r="AD125" s="7">
        <v>1865</v>
      </c>
      <c r="AE125" s="7" t="s">
        <v>176</v>
      </c>
      <c r="AF125" s="10" t="s">
        <v>300</v>
      </c>
      <c r="AG125" s="14" t="s">
        <v>902</v>
      </c>
      <c r="AH125" s="10"/>
      <c r="AI125" s="52"/>
      <c r="AJ125" s="32"/>
      <c r="AK125" s="52"/>
      <c r="AL125" s="52"/>
      <c r="AM125" s="52"/>
      <c r="AN125" s="52"/>
      <c r="AO125" s="52"/>
      <c r="AP125" s="52"/>
      <c r="AQ125" s="52"/>
      <c r="AR125" s="52"/>
      <c r="AS125" s="52"/>
      <c r="AT125" s="52"/>
      <c r="AU125" s="52"/>
      <c r="AV125" s="52"/>
      <c r="AW125" s="52"/>
      <c r="AX125" s="52"/>
      <c r="AY125" s="52"/>
      <c r="AZ125" s="52"/>
      <c r="BA125" s="52"/>
      <c r="BB125" s="52"/>
      <c r="BC125" s="52"/>
      <c r="BD125" s="52"/>
      <c r="BE125" s="52"/>
      <c r="BF125" s="52"/>
      <c r="BG125" s="52"/>
      <c r="BH125" s="52"/>
      <c r="BI125" s="52"/>
      <c r="BJ125" s="52"/>
      <c r="BK125" s="52"/>
      <c r="BL125" s="52"/>
      <c r="BM125" s="52"/>
      <c r="BN125" s="52"/>
      <c r="BO125" s="52"/>
      <c r="BP125" s="52"/>
      <c r="BQ125" s="52"/>
      <c r="BR125" s="52"/>
      <c r="BS125" s="52"/>
      <c r="BT125" s="52"/>
      <c r="BU125" s="52"/>
      <c r="BV125" s="52"/>
      <c r="BW125" s="52"/>
      <c r="BX125" s="52"/>
      <c r="BY125" s="52"/>
      <c r="BZ125" s="52"/>
      <c r="CA125" s="52"/>
      <c r="CB125" s="52"/>
      <c r="CC125" s="52"/>
      <c r="CD125" s="52"/>
      <c r="CE125" s="52"/>
      <c r="CF125" s="52"/>
      <c r="CG125" s="52"/>
      <c r="CH125" s="52"/>
      <c r="CI125" s="52"/>
      <c r="CJ125" s="52"/>
      <c r="CK125" s="52"/>
      <c r="CL125" s="52"/>
      <c r="CM125" s="52"/>
      <c r="CN125" s="52"/>
      <c r="CO125" s="52"/>
      <c r="CP125" s="52"/>
      <c r="CQ125" s="52"/>
      <c r="CR125" s="52"/>
      <c r="CS125" s="52"/>
      <c r="CT125" s="52"/>
      <c r="CU125" s="52"/>
      <c r="CV125" s="52"/>
      <c r="CW125" s="52"/>
      <c r="CX125" s="52"/>
      <c r="CY125" s="52"/>
      <c r="CZ125" s="52"/>
      <c r="DA125" s="52"/>
      <c r="DB125" s="52"/>
      <c r="DC125" s="52"/>
      <c r="DD125" s="52"/>
      <c r="DE125" s="52"/>
      <c r="DF125" s="52"/>
      <c r="DG125" s="52"/>
      <c r="DH125" s="52"/>
      <c r="DI125" s="52"/>
      <c r="DJ125" s="52"/>
      <c r="DK125" s="52"/>
      <c r="DL125" s="52"/>
      <c r="DM125" s="52"/>
      <c r="DN125" s="52"/>
      <c r="DO125" s="52"/>
      <c r="DP125" s="52"/>
      <c r="DQ125" s="52"/>
      <c r="DR125" s="52"/>
      <c r="DS125" s="52"/>
      <c r="DT125" s="52"/>
      <c r="DU125" s="52"/>
      <c r="DV125" s="52"/>
      <c r="DW125" s="52"/>
      <c r="DX125" s="52"/>
      <c r="DY125" s="52"/>
      <c r="DZ125" s="52"/>
      <c r="EA125" s="52"/>
      <c r="EB125" s="52"/>
      <c r="EC125" s="52"/>
      <c r="ED125" s="52"/>
      <c r="EE125" s="52"/>
      <c r="EF125" s="52"/>
      <c r="EG125" s="52"/>
      <c r="EH125" s="52"/>
      <c r="EI125" s="52"/>
      <c r="EJ125" s="52"/>
      <c r="EK125" s="52"/>
      <c r="EL125" s="52"/>
      <c r="EM125" s="52"/>
      <c r="EN125" s="52"/>
      <c r="EO125" s="52"/>
      <c r="EP125" s="52"/>
      <c r="EQ125" s="52"/>
      <c r="ER125" s="52"/>
      <c r="ES125" s="52"/>
      <c r="ET125" s="52"/>
      <c r="EU125" s="52"/>
      <c r="EV125" s="52"/>
      <c r="EW125" s="52"/>
      <c r="EX125" s="52"/>
      <c r="EY125" s="52"/>
      <c r="EZ125" s="52"/>
      <c r="FA125" s="52"/>
      <c r="FB125" s="52"/>
      <c r="FC125" s="52"/>
      <c r="FD125" s="52"/>
      <c r="FE125" s="52"/>
      <c r="FF125" s="52"/>
      <c r="FG125" s="52"/>
      <c r="FH125" s="52"/>
      <c r="FI125" s="52"/>
      <c r="FJ125" s="52"/>
      <c r="FK125" s="52"/>
      <c r="FL125" s="52"/>
      <c r="FM125" s="52"/>
      <c r="FN125" s="52"/>
      <c r="FO125" s="52"/>
      <c r="FP125" s="52"/>
    </row>
    <row r="126" spans="1:172" s="12" customFormat="1" ht="14" customHeight="1" x14ac:dyDescent="0.15">
      <c r="A126" s="10" t="s">
        <v>301</v>
      </c>
      <c r="B126" s="9">
        <v>42</v>
      </c>
      <c r="C126" s="9">
        <v>50</v>
      </c>
      <c r="D126" s="13">
        <v>46</v>
      </c>
      <c r="E126" s="9">
        <v>42.3</v>
      </c>
      <c r="F126" s="9">
        <v>248.1</v>
      </c>
      <c r="G126" s="34">
        <v>18</v>
      </c>
      <c r="H126" s="9">
        <v>167.5</v>
      </c>
      <c r="I126" s="9">
        <v>-58</v>
      </c>
      <c r="J126" s="9">
        <v>13.9</v>
      </c>
      <c r="K126" s="9">
        <v>9.6</v>
      </c>
      <c r="L126" s="13">
        <v>-79.400000000000006</v>
      </c>
      <c r="M126" s="6">
        <v>326.2</v>
      </c>
      <c r="N126" s="9">
        <v>13.9</v>
      </c>
      <c r="O126" s="9">
        <v>9.6</v>
      </c>
      <c r="P126" s="9" t="s">
        <v>825</v>
      </c>
      <c r="Q126" s="9" t="s">
        <v>825</v>
      </c>
      <c r="R126" s="7">
        <v>101</v>
      </c>
      <c r="S126" s="13">
        <v>-80.156928196460996</v>
      </c>
      <c r="T126" s="13">
        <v>2.9848178314295599</v>
      </c>
      <c r="U126" s="9">
        <v>74.238613633064602</v>
      </c>
      <c r="V126" s="9">
        <v>-4.8924284660169004</v>
      </c>
      <c r="W126" s="9">
        <v>15.014114767804999</v>
      </c>
      <c r="X126" s="7" t="s">
        <v>824</v>
      </c>
      <c r="Y126" s="10"/>
      <c r="Z126" s="10"/>
      <c r="AA126" s="10" t="b">
        <v>1</v>
      </c>
      <c r="AB126" s="7">
        <v>0</v>
      </c>
      <c r="AC126" s="14" t="s">
        <v>302</v>
      </c>
      <c r="AD126" s="7">
        <v>1712</v>
      </c>
      <c r="AE126" s="7" t="s">
        <v>176</v>
      </c>
      <c r="AF126" s="10" t="s">
        <v>915</v>
      </c>
      <c r="AG126" s="14"/>
      <c r="AH126" s="10" t="s">
        <v>896</v>
      </c>
      <c r="AI126" s="52"/>
      <c r="AJ126" s="32"/>
      <c r="AK126" s="52"/>
      <c r="AL126" s="52"/>
      <c r="AM126" s="52"/>
      <c r="AN126" s="52"/>
      <c r="AO126" s="52"/>
      <c r="AP126" s="52"/>
      <c r="AQ126" s="52"/>
      <c r="AR126" s="52"/>
      <c r="AS126" s="52"/>
      <c r="AT126" s="52"/>
      <c r="AU126" s="52"/>
      <c r="AV126" s="52"/>
      <c r="AW126" s="52"/>
      <c r="AX126" s="52"/>
      <c r="AY126" s="52"/>
      <c r="AZ126" s="52"/>
      <c r="BA126" s="52"/>
      <c r="BB126" s="52"/>
      <c r="BC126" s="52"/>
      <c r="BD126" s="52"/>
      <c r="BE126" s="52"/>
      <c r="BF126" s="52"/>
      <c r="BG126" s="52"/>
      <c r="BH126" s="52"/>
      <c r="BI126" s="52"/>
      <c r="BJ126" s="52"/>
      <c r="BK126" s="52"/>
      <c r="BL126" s="52"/>
      <c r="BM126" s="52"/>
      <c r="BN126" s="52"/>
      <c r="BO126" s="52"/>
      <c r="BP126" s="52"/>
      <c r="BQ126" s="52"/>
      <c r="BR126" s="52"/>
      <c r="BS126" s="52"/>
      <c r="BT126" s="52"/>
      <c r="BU126" s="52"/>
      <c r="BV126" s="52"/>
      <c r="BW126" s="52"/>
      <c r="BX126" s="52"/>
      <c r="BY126" s="52"/>
      <c r="BZ126" s="52"/>
      <c r="CA126" s="52"/>
      <c r="CB126" s="52"/>
      <c r="CC126" s="52"/>
      <c r="CD126" s="52"/>
      <c r="CE126" s="52"/>
      <c r="CF126" s="52"/>
      <c r="CG126" s="52"/>
      <c r="CH126" s="52"/>
      <c r="CI126" s="52"/>
      <c r="CJ126" s="52"/>
      <c r="CK126" s="52"/>
      <c r="CL126" s="52"/>
      <c r="CM126" s="52"/>
      <c r="CN126" s="52"/>
      <c r="CO126" s="52"/>
      <c r="CP126" s="52"/>
      <c r="CQ126" s="52"/>
      <c r="CR126" s="52"/>
      <c r="CS126" s="52"/>
      <c r="CT126" s="52"/>
      <c r="CU126" s="52"/>
      <c r="CV126" s="52"/>
      <c r="CW126" s="52"/>
      <c r="CX126" s="52"/>
      <c r="CY126" s="52"/>
      <c r="CZ126" s="52"/>
      <c r="DA126" s="52"/>
      <c r="DB126" s="52"/>
      <c r="DC126" s="52"/>
      <c r="DD126" s="52"/>
      <c r="DE126" s="52"/>
      <c r="DF126" s="52"/>
      <c r="DG126" s="52"/>
      <c r="DH126" s="52"/>
      <c r="DI126" s="52"/>
      <c r="DJ126" s="52"/>
      <c r="DK126" s="52"/>
      <c r="DL126" s="52"/>
      <c r="DM126" s="52"/>
      <c r="DN126" s="52"/>
      <c r="DO126" s="52"/>
      <c r="DP126" s="52"/>
      <c r="DQ126" s="52"/>
      <c r="DR126" s="52"/>
      <c r="DS126" s="52"/>
      <c r="DT126" s="52"/>
      <c r="DU126" s="52"/>
      <c r="DV126" s="52"/>
      <c r="DW126" s="52"/>
      <c r="DX126" s="52"/>
      <c r="DY126" s="52"/>
      <c r="DZ126" s="52"/>
      <c r="EA126" s="52"/>
      <c r="EB126" s="52"/>
      <c r="EC126" s="52"/>
      <c r="ED126" s="52"/>
      <c r="EE126" s="52"/>
      <c r="EF126" s="52"/>
      <c r="EG126" s="52"/>
      <c r="EH126" s="52"/>
      <c r="EI126" s="52"/>
      <c r="EJ126" s="52"/>
      <c r="EK126" s="52"/>
      <c r="EL126" s="52"/>
      <c r="EM126" s="52"/>
      <c r="EN126" s="52"/>
      <c r="EO126" s="52"/>
      <c r="EP126" s="52"/>
      <c r="EQ126" s="52"/>
      <c r="ER126" s="52"/>
      <c r="ES126" s="52"/>
      <c r="ET126" s="52"/>
      <c r="EU126" s="52"/>
      <c r="EV126" s="52"/>
      <c r="EW126" s="52"/>
      <c r="EX126" s="52"/>
      <c r="EY126" s="52"/>
      <c r="EZ126" s="52"/>
      <c r="FA126" s="52"/>
      <c r="FB126" s="52"/>
      <c r="FC126" s="52"/>
      <c r="FD126" s="52"/>
      <c r="FE126" s="52"/>
      <c r="FF126" s="52"/>
      <c r="FG126" s="52"/>
      <c r="FH126" s="52"/>
      <c r="FI126" s="52"/>
      <c r="FJ126" s="52"/>
      <c r="FK126" s="52"/>
      <c r="FL126" s="52"/>
      <c r="FM126" s="52"/>
      <c r="FN126" s="52"/>
      <c r="FO126" s="52"/>
      <c r="FP126" s="52"/>
    </row>
    <row r="127" spans="1:172" s="17" customFormat="1" ht="14" customHeight="1" x14ac:dyDescent="0.15">
      <c r="A127" s="10" t="s">
        <v>303</v>
      </c>
      <c r="B127" s="9">
        <v>44</v>
      </c>
      <c r="C127" s="9">
        <v>51</v>
      </c>
      <c r="D127" s="13">
        <v>47</v>
      </c>
      <c r="E127" s="9">
        <v>46.4</v>
      </c>
      <c r="F127" s="9">
        <v>245.2</v>
      </c>
      <c r="G127" s="34">
        <v>11</v>
      </c>
      <c r="H127" s="9">
        <v>334.1</v>
      </c>
      <c r="I127" s="9">
        <v>63.8</v>
      </c>
      <c r="J127" s="9">
        <v>68.099999999999994</v>
      </c>
      <c r="K127" s="9">
        <v>5.6</v>
      </c>
      <c r="L127" s="13">
        <v>-72</v>
      </c>
      <c r="M127" s="6">
        <v>341.6</v>
      </c>
      <c r="N127" s="9"/>
      <c r="O127" s="9"/>
      <c r="P127" s="37">
        <v>34.869898864382158</v>
      </c>
      <c r="Q127" s="37">
        <v>7.8411520536082708</v>
      </c>
      <c r="R127" s="7">
        <v>101</v>
      </c>
      <c r="S127" s="13">
        <v>-71.993850130603306</v>
      </c>
      <c r="T127" s="13">
        <v>8.9792471940041896</v>
      </c>
      <c r="U127" s="9">
        <v>74.547279290933304</v>
      </c>
      <c r="V127" s="9">
        <v>-4.7962229918552897</v>
      </c>
      <c r="W127" s="9">
        <v>15.3484068987173</v>
      </c>
      <c r="X127" s="7" t="s">
        <v>824</v>
      </c>
      <c r="Y127" s="10"/>
      <c r="Z127" s="10"/>
      <c r="AA127" s="10" t="b">
        <v>1</v>
      </c>
      <c r="AB127" s="7">
        <v>0</v>
      </c>
      <c r="AC127" s="14" t="s">
        <v>304</v>
      </c>
      <c r="AD127" s="7">
        <v>2560</v>
      </c>
      <c r="AE127" s="7" t="s">
        <v>176</v>
      </c>
      <c r="AF127" s="10" t="s">
        <v>305</v>
      </c>
      <c r="AG127" s="14"/>
      <c r="AH127" s="10"/>
      <c r="AI127" s="52"/>
      <c r="AJ127" s="32"/>
      <c r="AK127" s="52"/>
      <c r="AL127" s="52"/>
      <c r="AM127" s="52"/>
      <c r="AN127" s="52"/>
      <c r="AO127" s="52"/>
      <c r="AP127" s="52"/>
      <c r="AQ127" s="52"/>
      <c r="AR127" s="52"/>
      <c r="AS127" s="52"/>
      <c r="AT127" s="52"/>
      <c r="AU127" s="52"/>
      <c r="AV127" s="52"/>
      <c r="AW127" s="52"/>
      <c r="AX127" s="52"/>
      <c r="AY127" s="52"/>
      <c r="AZ127" s="52"/>
      <c r="BA127" s="52"/>
      <c r="BB127" s="52"/>
      <c r="BC127" s="52"/>
      <c r="BD127" s="52"/>
      <c r="BE127" s="52"/>
      <c r="BF127" s="52"/>
      <c r="BG127" s="52"/>
      <c r="BH127" s="52"/>
      <c r="BI127" s="52"/>
      <c r="BJ127" s="52"/>
      <c r="BK127" s="52"/>
      <c r="BL127" s="52"/>
      <c r="BM127" s="52"/>
      <c r="BN127" s="52"/>
      <c r="BO127" s="52"/>
      <c r="BP127" s="52"/>
      <c r="BQ127" s="52"/>
      <c r="BR127" s="52"/>
      <c r="BS127" s="52"/>
      <c r="BT127" s="52"/>
      <c r="BU127" s="52"/>
      <c r="BV127" s="52"/>
      <c r="BW127" s="52"/>
      <c r="BX127" s="52"/>
      <c r="BY127" s="52"/>
      <c r="BZ127" s="52"/>
      <c r="CA127" s="52"/>
      <c r="CB127" s="52"/>
      <c r="CC127" s="52"/>
      <c r="CD127" s="52"/>
      <c r="CE127" s="52"/>
      <c r="CF127" s="52"/>
      <c r="CG127" s="52"/>
      <c r="CH127" s="52"/>
      <c r="CI127" s="52"/>
      <c r="CJ127" s="52"/>
      <c r="CK127" s="52"/>
      <c r="CL127" s="52"/>
      <c r="CM127" s="52"/>
      <c r="CN127" s="52"/>
      <c r="CO127" s="52"/>
      <c r="CP127" s="52"/>
      <c r="CQ127" s="52"/>
      <c r="CR127" s="52"/>
      <c r="CS127" s="52"/>
      <c r="CT127" s="52"/>
      <c r="CU127" s="52"/>
      <c r="CV127" s="52"/>
      <c r="CW127" s="52"/>
      <c r="CX127" s="52"/>
      <c r="CY127" s="52"/>
      <c r="CZ127" s="52"/>
      <c r="DA127" s="52"/>
      <c r="DB127" s="52"/>
      <c r="DC127" s="52"/>
      <c r="DD127" s="52"/>
      <c r="DE127" s="52"/>
      <c r="DF127" s="52"/>
      <c r="DG127" s="52"/>
      <c r="DH127" s="52"/>
      <c r="DI127" s="52"/>
      <c r="DJ127" s="52"/>
      <c r="DK127" s="52"/>
      <c r="DL127" s="52"/>
      <c r="DM127" s="52"/>
      <c r="DN127" s="52"/>
      <c r="DO127" s="52"/>
      <c r="DP127" s="52"/>
      <c r="DQ127" s="52"/>
      <c r="DR127" s="52"/>
      <c r="DS127" s="52"/>
      <c r="DT127" s="52"/>
      <c r="DU127" s="52"/>
      <c r="DV127" s="52"/>
      <c r="DW127" s="52"/>
      <c r="DX127" s="52"/>
      <c r="DY127" s="52"/>
      <c r="DZ127" s="52"/>
      <c r="EA127" s="52"/>
      <c r="EB127" s="52"/>
      <c r="EC127" s="52"/>
      <c r="ED127" s="52"/>
      <c r="EE127" s="52"/>
      <c r="EF127" s="52"/>
      <c r="EG127" s="52"/>
      <c r="EH127" s="52"/>
      <c r="EI127" s="52"/>
      <c r="EJ127" s="52"/>
      <c r="EK127" s="52"/>
      <c r="EL127" s="52"/>
      <c r="EM127" s="52"/>
      <c r="EN127" s="52"/>
      <c r="EO127" s="52"/>
      <c r="EP127" s="52"/>
      <c r="EQ127" s="52"/>
      <c r="ER127" s="52"/>
      <c r="ES127" s="52"/>
      <c r="ET127" s="52"/>
      <c r="EU127" s="52"/>
      <c r="EV127" s="52"/>
      <c r="EW127" s="52"/>
      <c r="EX127" s="52"/>
      <c r="EY127" s="52"/>
      <c r="EZ127" s="52"/>
      <c r="FA127" s="52"/>
      <c r="FB127" s="52"/>
      <c r="FC127" s="52"/>
      <c r="FD127" s="52"/>
      <c r="FE127" s="52"/>
      <c r="FF127" s="52"/>
      <c r="FG127" s="52"/>
      <c r="FH127" s="52"/>
      <c r="FI127" s="52"/>
      <c r="FJ127" s="52"/>
      <c r="FK127" s="52"/>
      <c r="FL127" s="52"/>
      <c r="FM127" s="52"/>
      <c r="FN127" s="52"/>
      <c r="FO127" s="52"/>
      <c r="FP127" s="52"/>
    </row>
    <row r="128" spans="1:172" s="12" customFormat="1" ht="14" customHeight="1" x14ac:dyDescent="0.15">
      <c r="A128" s="10" t="s">
        <v>306</v>
      </c>
      <c r="B128" s="9">
        <v>42</v>
      </c>
      <c r="C128" s="9">
        <v>56</v>
      </c>
      <c r="D128" s="13">
        <v>49</v>
      </c>
      <c r="E128" s="9">
        <v>-42.6</v>
      </c>
      <c r="F128" s="9">
        <v>290</v>
      </c>
      <c r="G128" s="34">
        <v>36</v>
      </c>
      <c r="H128" s="9">
        <v>156.6</v>
      </c>
      <c r="I128" s="9">
        <v>66.3</v>
      </c>
      <c r="J128" s="9">
        <v>18</v>
      </c>
      <c r="K128" s="9">
        <v>5.7</v>
      </c>
      <c r="L128" s="13">
        <v>-81</v>
      </c>
      <c r="M128" s="6">
        <v>337.4</v>
      </c>
      <c r="N128" s="9">
        <v>18</v>
      </c>
      <c r="O128" s="9">
        <v>5.7</v>
      </c>
      <c r="P128" s="9" t="s">
        <v>825</v>
      </c>
      <c r="Q128" s="9" t="s">
        <v>825</v>
      </c>
      <c r="R128" s="7">
        <v>291</v>
      </c>
      <c r="S128" s="13">
        <v>-74.186076353968801</v>
      </c>
      <c r="T128" s="13">
        <v>34.094942593940502</v>
      </c>
      <c r="U128" s="9">
        <v>57.854210130683697</v>
      </c>
      <c r="V128" s="9">
        <v>-31.1635801386522</v>
      </c>
      <c r="W128" s="9">
        <v>20.1009943149128</v>
      </c>
      <c r="X128" s="7" t="s">
        <v>824</v>
      </c>
      <c r="Y128" s="10"/>
      <c r="Z128" s="10"/>
      <c r="AA128" s="10" t="b">
        <v>1</v>
      </c>
      <c r="AB128" s="7">
        <v>0</v>
      </c>
      <c r="AC128" s="14" t="s">
        <v>307</v>
      </c>
      <c r="AD128" s="7"/>
      <c r="AE128" s="7" t="s">
        <v>176</v>
      </c>
      <c r="AF128" s="10" t="s">
        <v>308</v>
      </c>
      <c r="AG128" s="14" t="s">
        <v>903</v>
      </c>
      <c r="AH128" s="10"/>
      <c r="AI128" s="52"/>
      <c r="AJ128" s="32"/>
      <c r="AK128" s="52"/>
      <c r="AL128" s="52"/>
      <c r="AM128" s="52"/>
      <c r="AN128" s="52"/>
      <c r="AO128" s="52"/>
      <c r="AP128" s="52"/>
      <c r="AQ128" s="52"/>
      <c r="AR128" s="52"/>
      <c r="AS128" s="52"/>
      <c r="AT128" s="52"/>
      <c r="AU128" s="52"/>
      <c r="AV128" s="52"/>
      <c r="AW128" s="52"/>
      <c r="AX128" s="52"/>
      <c r="AY128" s="52"/>
      <c r="AZ128" s="52"/>
      <c r="BA128" s="52"/>
      <c r="BB128" s="52"/>
      <c r="BC128" s="52"/>
      <c r="BD128" s="52"/>
      <c r="BE128" s="52"/>
      <c r="BF128" s="52"/>
      <c r="BG128" s="52"/>
      <c r="BH128" s="52"/>
      <c r="BI128" s="52"/>
      <c r="BJ128" s="52"/>
      <c r="BK128" s="52"/>
      <c r="BL128" s="52"/>
      <c r="BM128" s="52"/>
      <c r="BN128" s="52"/>
      <c r="BO128" s="52"/>
      <c r="BP128" s="52"/>
      <c r="BQ128" s="52"/>
      <c r="BR128" s="52"/>
      <c r="BS128" s="52"/>
      <c r="BT128" s="52"/>
      <c r="BU128" s="52"/>
      <c r="BV128" s="52"/>
      <c r="BW128" s="52"/>
      <c r="BX128" s="52"/>
      <c r="BY128" s="52"/>
      <c r="BZ128" s="52"/>
      <c r="CA128" s="52"/>
      <c r="CB128" s="52"/>
      <c r="CC128" s="52"/>
      <c r="CD128" s="52"/>
      <c r="CE128" s="52"/>
      <c r="CF128" s="52"/>
      <c r="CG128" s="52"/>
      <c r="CH128" s="52"/>
      <c r="CI128" s="52"/>
      <c r="CJ128" s="52"/>
      <c r="CK128" s="52"/>
      <c r="CL128" s="52"/>
      <c r="CM128" s="52"/>
      <c r="CN128" s="52"/>
      <c r="CO128" s="52"/>
      <c r="CP128" s="52"/>
      <c r="CQ128" s="52"/>
      <c r="CR128" s="52"/>
      <c r="CS128" s="52"/>
      <c r="CT128" s="52"/>
      <c r="CU128" s="52"/>
      <c r="CV128" s="52"/>
      <c r="CW128" s="52"/>
      <c r="CX128" s="52"/>
      <c r="CY128" s="52"/>
      <c r="CZ128" s="52"/>
      <c r="DA128" s="52"/>
      <c r="DB128" s="52"/>
      <c r="DC128" s="52"/>
      <c r="DD128" s="52"/>
      <c r="DE128" s="52"/>
      <c r="DF128" s="52"/>
      <c r="DG128" s="52"/>
      <c r="DH128" s="52"/>
      <c r="DI128" s="52"/>
      <c r="DJ128" s="52"/>
      <c r="DK128" s="52"/>
      <c r="DL128" s="52"/>
      <c r="DM128" s="52"/>
      <c r="DN128" s="52"/>
      <c r="DO128" s="52"/>
      <c r="DP128" s="52"/>
      <c r="DQ128" s="52"/>
      <c r="DR128" s="52"/>
      <c r="DS128" s="52"/>
      <c r="DT128" s="52"/>
      <c r="DU128" s="52"/>
      <c r="DV128" s="52"/>
      <c r="DW128" s="52"/>
      <c r="DX128" s="52"/>
      <c r="DY128" s="52"/>
      <c r="DZ128" s="52"/>
      <c r="EA128" s="52"/>
      <c r="EB128" s="52"/>
      <c r="EC128" s="52"/>
      <c r="ED128" s="52"/>
      <c r="EE128" s="52"/>
      <c r="EF128" s="52"/>
      <c r="EG128" s="52"/>
      <c r="EH128" s="52"/>
      <c r="EI128" s="52"/>
      <c r="EJ128" s="52"/>
      <c r="EK128" s="52"/>
      <c r="EL128" s="52"/>
      <c r="EM128" s="52"/>
      <c r="EN128" s="52"/>
      <c r="EO128" s="52"/>
      <c r="EP128" s="52"/>
      <c r="EQ128" s="52"/>
      <c r="ER128" s="52"/>
      <c r="ES128" s="52"/>
      <c r="ET128" s="52"/>
      <c r="EU128" s="52"/>
      <c r="EV128" s="52"/>
      <c r="EW128" s="52"/>
      <c r="EX128" s="52"/>
      <c r="EY128" s="52"/>
      <c r="EZ128" s="52"/>
      <c r="FA128" s="52"/>
      <c r="FB128" s="52"/>
      <c r="FC128" s="52"/>
      <c r="FD128" s="52"/>
      <c r="FE128" s="52"/>
      <c r="FF128" s="52"/>
      <c r="FG128" s="52"/>
      <c r="FH128" s="52"/>
      <c r="FI128" s="52"/>
      <c r="FJ128" s="52"/>
      <c r="FK128" s="52"/>
      <c r="FL128" s="52"/>
      <c r="FM128" s="52"/>
      <c r="FN128" s="52"/>
      <c r="FO128" s="52"/>
      <c r="FP128" s="52"/>
    </row>
    <row r="129" spans="1:172" s="12" customFormat="1" ht="14" customHeight="1" x14ac:dyDescent="0.15">
      <c r="A129" s="10" t="s">
        <v>309</v>
      </c>
      <c r="B129" s="9">
        <v>48</v>
      </c>
      <c r="C129" s="9">
        <v>52</v>
      </c>
      <c r="D129" s="13">
        <v>50</v>
      </c>
      <c r="E129" s="9">
        <v>46.2</v>
      </c>
      <c r="F129" s="9">
        <v>248.5</v>
      </c>
      <c r="G129" s="34">
        <v>16</v>
      </c>
      <c r="H129" s="9">
        <v>343</v>
      </c>
      <c r="I129" s="9">
        <v>61</v>
      </c>
      <c r="J129" s="9">
        <v>46.14</v>
      </c>
      <c r="K129" s="9">
        <v>4</v>
      </c>
      <c r="L129" s="13">
        <v>-77.099999999999994</v>
      </c>
      <c r="M129" s="13">
        <v>325.8</v>
      </c>
      <c r="N129" s="9"/>
      <c r="O129" s="9"/>
      <c r="P129" s="9">
        <v>26.602934504070664</v>
      </c>
      <c r="Q129" s="9">
        <v>7.2860490193285417</v>
      </c>
      <c r="R129" s="7">
        <v>101</v>
      </c>
      <c r="S129" s="13">
        <v>-78.070812977442401</v>
      </c>
      <c r="T129" s="13">
        <v>358.98800020237502</v>
      </c>
      <c r="U129" s="9">
        <v>75.947185699323896</v>
      </c>
      <c r="V129" s="9">
        <v>-3.4967624341860999</v>
      </c>
      <c r="W129" s="9">
        <v>16.257550769276101</v>
      </c>
      <c r="X129" s="7" t="s">
        <v>824</v>
      </c>
      <c r="Y129" s="7"/>
      <c r="Z129" s="7"/>
      <c r="AA129" s="10" t="b">
        <v>1</v>
      </c>
      <c r="AB129" s="7">
        <v>0</v>
      </c>
      <c r="AC129" s="14" t="s">
        <v>310</v>
      </c>
      <c r="AD129" s="7">
        <v>1348</v>
      </c>
      <c r="AE129" s="7" t="s">
        <v>176</v>
      </c>
      <c r="AF129" s="10" t="s">
        <v>311</v>
      </c>
      <c r="AG129" s="14"/>
      <c r="AH129" s="10"/>
      <c r="AI129" s="40"/>
      <c r="AJ129" s="32"/>
      <c r="AK129" s="40"/>
      <c r="AL129" s="40"/>
      <c r="AM129" s="40"/>
      <c r="AN129" s="40"/>
      <c r="AO129" s="40"/>
      <c r="AP129" s="40"/>
      <c r="AQ129" s="40"/>
      <c r="AR129" s="40"/>
      <c r="AS129" s="40"/>
      <c r="AT129" s="40"/>
      <c r="AU129" s="40"/>
      <c r="AV129" s="40"/>
      <c r="AW129" s="40"/>
      <c r="AX129" s="40"/>
      <c r="AY129" s="40"/>
      <c r="AZ129" s="40"/>
      <c r="BA129" s="40"/>
      <c r="BB129" s="40"/>
      <c r="BC129" s="40"/>
      <c r="BD129" s="40"/>
      <c r="BE129" s="40"/>
      <c r="BF129" s="40"/>
      <c r="BG129" s="40"/>
      <c r="BH129" s="40"/>
      <c r="BI129" s="40"/>
      <c r="BJ129" s="40"/>
      <c r="BK129" s="40"/>
      <c r="BL129" s="40"/>
      <c r="BM129" s="40"/>
      <c r="BN129" s="40"/>
      <c r="BO129" s="40"/>
      <c r="BP129" s="40"/>
      <c r="BQ129" s="40"/>
      <c r="BR129" s="40"/>
      <c r="BS129" s="40"/>
      <c r="BT129" s="40"/>
      <c r="BU129" s="40"/>
      <c r="BV129" s="40"/>
      <c r="BW129" s="40"/>
      <c r="BX129" s="40"/>
      <c r="BY129" s="40"/>
      <c r="BZ129" s="40"/>
      <c r="CA129" s="40"/>
      <c r="CB129" s="40"/>
      <c r="CC129" s="40"/>
      <c r="CD129" s="40"/>
      <c r="CE129" s="40"/>
      <c r="CF129" s="40"/>
      <c r="CG129" s="40"/>
      <c r="CH129" s="40"/>
      <c r="CI129" s="40"/>
      <c r="CJ129" s="40"/>
      <c r="CK129" s="40"/>
      <c r="CL129" s="40"/>
      <c r="CM129" s="40"/>
      <c r="CN129" s="40"/>
      <c r="CO129" s="40"/>
      <c r="CP129" s="40"/>
      <c r="CQ129" s="40"/>
      <c r="CR129" s="40"/>
      <c r="CS129" s="40"/>
      <c r="CT129" s="40"/>
      <c r="CU129" s="40"/>
      <c r="CV129" s="40"/>
      <c r="CW129" s="40"/>
      <c r="CX129" s="40"/>
      <c r="CY129" s="40"/>
      <c r="CZ129" s="40"/>
      <c r="DA129" s="40"/>
      <c r="DB129" s="40"/>
      <c r="DC129" s="40"/>
      <c r="DD129" s="40"/>
      <c r="DE129" s="40"/>
      <c r="DF129" s="40"/>
      <c r="DG129" s="40"/>
      <c r="DH129" s="40"/>
      <c r="DI129" s="40"/>
      <c r="DJ129" s="40"/>
      <c r="DK129" s="40"/>
      <c r="DL129" s="40"/>
      <c r="DM129" s="40"/>
      <c r="DN129" s="40"/>
      <c r="DO129" s="40"/>
      <c r="DP129" s="40"/>
      <c r="DQ129" s="40"/>
      <c r="DR129" s="40"/>
      <c r="DS129" s="40"/>
      <c r="DT129" s="40"/>
      <c r="DU129" s="40"/>
      <c r="DV129" s="40"/>
      <c r="DW129" s="40"/>
      <c r="DX129" s="40"/>
      <c r="DY129" s="40"/>
      <c r="DZ129" s="40"/>
      <c r="EA129" s="40"/>
      <c r="EB129" s="40"/>
      <c r="EC129" s="40"/>
      <c r="ED129" s="40"/>
      <c r="EE129" s="40"/>
      <c r="EF129" s="40"/>
      <c r="EG129" s="40"/>
      <c r="EH129" s="40"/>
      <c r="EI129" s="40"/>
      <c r="EJ129" s="40"/>
      <c r="EK129" s="40"/>
      <c r="EL129" s="40"/>
      <c r="EM129" s="40"/>
      <c r="EN129" s="40"/>
      <c r="EO129" s="40"/>
      <c r="EP129" s="40"/>
      <c r="EQ129" s="40"/>
      <c r="ER129" s="40"/>
      <c r="ES129" s="40"/>
      <c r="ET129" s="40"/>
      <c r="EU129" s="40"/>
      <c r="EV129" s="40"/>
      <c r="EW129" s="40"/>
      <c r="EX129" s="40"/>
      <c r="EY129" s="40"/>
      <c r="EZ129" s="40"/>
      <c r="FA129" s="40"/>
      <c r="FB129" s="40"/>
      <c r="FC129" s="40"/>
      <c r="FD129" s="40"/>
      <c r="FE129" s="40"/>
      <c r="FF129" s="40"/>
      <c r="FG129" s="40"/>
      <c r="FH129" s="40"/>
      <c r="FI129" s="40"/>
      <c r="FJ129" s="40"/>
      <c r="FK129" s="40"/>
      <c r="FL129" s="40"/>
      <c r="FM129" s="40"/>
      <c r="FN129" s="40"/>
      <c r="FO129" s="40"/>
      <c r="FP129" s="40"/>
    </row>
    <row r="130" spans="1:172" s="12" customFormat="1" ht="14" customHeight="1" x14ac:dyDescent="0.15">
      <c r="A130" s="10" t="s">
        <v>312</v>
      </c>
      <c r="B130" s="9">
        <v>45</v>
      </c>
      <c r="C130" s="9">
        <v>55</v>
      </c>
      <c r="D130" s="13">
        <v>50</v>
      </c>
      <c r="E130" s="9">
        <v>44.5</v>
      </c>
      <c r="F130" s="9">
        <v>249.8</v>
      </c>
      <c r="G130" s="34">
        <v>42</v>
      </c>
      <c r="H130" s="9">
        <v>171.6</v>
      </c>
      <c r="I130" s="9">
        <v>-61.8</v>
      </c>
      <c r="J130" s="9">
        <v>13.5</v>
      </c>
      <c r="K130" s="9">
        <v>6.2</v>
      </c>
      <c r="L130" s="13">
        <v>-83.1</v>
      </c>
      <c r="M130" s="13">
        <v>326.3</v>
      </c>
      <c r="N130" s="9">
        <v>13.5</v>
      </c>
      <c r="O130" s="9">
        <v>6.2</v>
      </c>
      <c r="P130" s="9" t="s">
        <v>825</v>
      </c>
      <c r="Q130" s="9" t="s">
        <v>825</v>
      </c>
      <c r="R130" s="7">
        <v>101</v>
      </c>
      <c r="S130" s="13">
        <v>-83.487545547490797</v>
      </c>
      <c r="T130" s="13">
        <v>15.897250498341</v>
      </c>
      <c r="U130" s="9">
        <v>75.947185699323896</v>
      </c>
      <c r="V130" s="9">
        <v>-3.4967624341860999</v>
      </c>
      <c r="W130" s="9">
        <v>16.257550769276101</v>
      </c>
      <c r="X130" s="7" t="s">
        <v>824</v>
      </c>
      <c r="Y130" s="7"/>
      <c r="Z130" s="7"/>
      <c r="AA130" s="10" t="b">
        <v>1</v>
      </c>
      <c r="AB130" s="7">
        <v>0</v>
      </c>
      <c r="AC130" s="14" t="s">
        <v>313</v>
      </c>
      <c r="AD130" s="7"/>
      <c r="AE130" s="7" t="s">
        <v>176</v>
      </c>
      <c r="AF130" s="10" t="s">
        <v>905</v>
      </c>
      <c r="AG130" s="14" t="s">
        <v>904</v>
      </c>
      <c r="AH130" s="10" t="s">
        <v>896</v>
      </c>
      <c r="AI130" s="16"/>
      <c r="AJ130" s="32"/>
      <c r="AK130" s="16"/>
      <c r="AL130" s="16"/>
      <c r="AM130" s="16"/>
      <c r="AN130" s="16"/>
      <c r="AO130" s="16"/>
      <c r="AP130" s="16"/>
      <c r="AQ130" s="16"/>
      <c r="AR130" s="16"/>
      <c r="AS130" s="16"/>
      <c r="AT130" s="16"/>
      <c r="AU130" s="16"/>
      <c r="AV130" s="16"/>
      <c r="AW130" s="16"/>
      <c r="AX130" s="16"/>
      <c r="AY130" s="16"/>
      <c r="AZ130" s="16"/>
      <c r="BA130" s="16"/>
      <c r="BB130" s="16"/>
      <c r="BC130" s="16"/>
      <c r="BD130" s="16"/>
      <c r="BE130" s="16"/>
      <c r="BF130" s="16"/>
      <c r="BG130" s="16"/>
      <c r="BH130" s="16"/>
      <c r="BI130" s="16"/>
      <c r="BJ130" s="16"/>
      <c r="BK130" s="16"/>
      <c r="BL130" s="16"/>
      <c r="BM130" s="16"/>
      <c r="BN130" s="16"/>
      <c r="BO130" s="16"/>
      <c r="BP130" s="16"/>
      <c r="BQ130" s="16"/>
      <c r="BR130" s="16"/>
      <c r="BS130" s="16"/>
      <c r="BT130" s="16"/>
      <c r="BU130" s="16"/>
      <c r="BV130" s="16"/>
      <c r="BW130" s="16"/>
      <c r="BX130" s="16"/>
      <c r="BY130" s="16"/>
      <c r="BZ130" s="16"/>
      <c r="CA130" s="16"/>
      <c r="CB130" s="16"/>
      <c r="CC130" s="16"/>
      <c r="CD130" s="16"/>
      <c r="CE130" s="16"/>
      <c r="CF130" s="16"/>
      <c r="CG130" s="16"/>
      <c r="CH130" s="16"/>
      <c r="CI130" s="16"/>
      <c r="CJ130" s="16"/>
      <c r="CK130" s="16"/>
      <c r="CL130" s="16"/>
      <c r="CM130" s="16"/>
      <c r="CN130" s="16"/>
      <c r="CO130" s="16"/>
      <c r="CP130" s="16"/>
      <c r="CQ130" s="16"/>
      <c r="CR130" s="16"/>
      <c r="CS130" s="16"/>
      <c r="CT130" s="16"/>
      <c r="CU130" s="16"/>
      <c r="CV130" s="16"/>
      <c r="CW130" s="16"/>
      <c r="CX130" s="16"/>
      <c r="CY130" s="16"/>
      <c r="CZ130" s="16"/>
      <c r="DA130" s="16"/>
      <c r="DB130" s="16"/>
      <c r="DC130" s="16"/>
      <c r="DD130" s="16"/>
      <c r="DE130" s="16"/>
      <c r="DF130" s="16"/>
      <c r="DG130" s="16"/>
      <c r="DH130" s="16"/>
      <c r="DI130" s="16"/>
      <c r="DJ130" s="16"/>
      <c r="DK130" s="16"/>
      <c r="DL130" s="16"/>
      <c r="DM130" s="16"/>
      <c r="DN130" s="16"/>
      <c r="DO130" s="16"/>
      <c r="DP130" s="16"/>
      <c r="DQ130" s="16"/>
      <c r="DR130" s="16"/>
      <c r="DS130" s="16"/>
      <c r="DT130" s="16"/>
      <c r="DU130" s="16"/>
      <c r="DV130" s="16"/>
      <c r="DW130" s="16"/>
      <c r="DX130" s="16"/>
      <c r="DY130" s="16"/>
      <c r="DZ130" s="16"/>
      <c r="EA130" s="16"/>
      <c r="EB130" s="16"/>
      <c r="EC130" s="16"/>
      <c r="ED130" s="16"/>
      <c r="EE130" s="16"/>
      <c r="EF130" s="16"/>
      <c r="EG130" s="16"/>
      <c r="EH130" s="16"/>
      <c r="EI130" s="16"/>
      <c r="EJ130" s="16"/>
      <c r="EK130" s="16"/>
      <c r="EL130" s="16"/>
      <c r="EM130" s="16"/>
      <c r="EN130" s="16"/>
      <c r="EO130" s="16"/>
      <c r="EP130" s="16"/>
      <c r="EQ130" s="16"/>
      <c r="ER130" s="16"/>
      <c r="ES130" s="16"/>
      <c r="ET130" s="16"/>
      <c r="EU130" s="16"/>
      <c r="EV130" s="16"/>
      <c r="EW130" s="16"/>
      <c r="EX130" s="16"/>
      <c r="EY130" s="16"/>
      <c r="EZ130" s="16"/>
      <c r="FA130" s="16"/>
      <c r="FB130" s="16"/>
      <c r="FC130" s="16"/>
      <c r="FD130" s="16"/>
      <c r="FE130" s="16"/>
      <c r="FF130" s="16"/>
      <c r="FG130" s="16"/>
      <c r="FH130" s="16"/>
      <c r="FI130" s="16"/>
      <c r="FJ130" s="16"/>
      <c r="FK130" s="16"/>
      <c r="FL130" s="16"/>
      <c r="FM130" s="16"/>
      <c r="FN130" s="16"/>
      <c r="FO130" s="16"/>
      <c r="FP130" s="16"/>
    </row>
    <row r="131" spans="1:172" s="12" customFormat="1" ht="14" customHeight="1" x14ac:dyDescent="0.15">
      <c r="A131" s="10" t="s">
        <v>314</v>
      </c>
      <c r="B131" s="9">
        <v>47</v>
      </c>
      <c r="C131" s="9">
        <v>54</v>
      </c>
      <c r="D131" s="13">
        <v>50.5</v>
      </c>
      <c r="E131" s="9">
        <v>47.9</v>
      </c>
      <c r="F131" s="9">
        <v>249.9</v>
      </c>
      <c r="G131" s="34">
        <v>94</v>
      </c>
      <c r="H131" s="9">
        <v>348.7</v>
      </c>
      <c r="I131" s="9">
        <v>65.8</v>
      </c>
      <c r="J131" s="9">
        <v>32.700000000000003</v>
      </c>
      <c r="K131" s="9">
        <v>2.6</v>
      </c>
      <c r="L131" s="13">
        <v>-82.7</v>
      </c>
      <c r="M131" s="13">
        <v>347.2</v>
      </c>
      <c r="N131" s="9">
        <v>18.600000000000001</v>
      </c>
      <c r="O131" s="9">
        <v>3.5</v>
      </c>
      <c r="P131" s="9" t="s">
        <v>825</v>
      </c>
      <c r="Q131" s="9" t="s">
        <v>825</v>
      </c>
      <c r="R131" s="7">
        <v>101</v>
      </c>
      <c r="S131" s="13">
        <v>-81.8354524137835</v>
      </c>
      <c r="T131" s="13">
        <v>31.400084759135598</v>
      </c>
      <c r="U131" s="9">
        <v>76.231850632127902</v>
      </c>
      <c r="V131" s="9">
        <v>-3.14304275302724</v>
      </c>
      <c r="W131" s="9">
        <v>16.3955683529692</v>
      </c>
      <c r="X131" s="7" t="s">
        <v>824</v>
      </c>
      <c r="Y131" s="7"/>
      <c r="Z131" s="7"/>
      <c r="AA131" s="10" t="b">
        <v>1</v>
      </c>
      <c r="AB131" s="7">
        <v>0</v>
      </c>
      <c r="AC131" s="14" t="s">
        <v>315</v>
      </c>
      <c r="AD131" s="7">
        <v>1270</v>
      </c>
      <c r="AE131" s="7" t="s">
        <v>176</v>
      </c>
      <c r="AF131" s="10" t="s">
        <v>916</v>
      </c>
      <c r="AG131" s="14"/>
      <c r="AH131" s="10"/>
      <c r="AI131" s="16"/>
      <c r="AJ131" s="32"/>
      <c r="AK131" s="16"/>
      <c r="AL131" s="16"/>
      <c r="AM131" s="16"/>
      <c r="AN131" s="16"/>
      <c r="AO131" s="16"/>
      <c r="AP131" s="16"/>
      <c r="AQ131" s="16"/>
      <c r="AR131" s="16"/>
      <c r="AS131" s="16"/>
      <c r="AT131" s="16"/>
      <c r="AU131" s="16"/>
      <c r="AV131" s="16"/>
      <c r="AW131" s="16"/>
      <c r="AX131" s="16"/>
      <c r="AY131" s="16"/>
      <c r="AZ131" s="16"/>
      <c r="BA131" s="16"/>
      <c r="BB131" s="16"/>
      <c r="BC131" s="16"/>
      <c r="BD131" s="16"/>
      <c r="BE131" s="16"/>
      <c r="BF131" s="16"/>
      <c r="BG131" s="16"/>
      <c r="BH131" s="16"/>
      <c r="BI131" s="16"/>
      <c r="BJ131" s="16"/>
      <c r="BK131" s="16"/>
      <c r="BL131" s="16"/>
      <c r="BM131" s="16"/>
      <c r="BN131" s="16"/>
      <c r="BO131" s="16"/>
      <c r="BP131" s="16"/>
      <c r="BQ131" s="16"/>
      <c r="BR131" s="16"/>
      <c r="BS131" s="16"/>
      <c r="BT131" s="16"/>
      <c r="BU131" s="16"/>
      <c r="BV131" s="16"/>
      <c r="BW131" s="16"/>
      <c r="BX131" s="16"/>
      <c r="BY131" s="16"/>
      <c r="BZ131" s="16"/>
      <c r="CA131" s="16"/>
      <c r="CB131" s="16"/>
      <c r="CC131" s="16"/>
      <c r="CD131" s="16"/>
      <c r="CE131" s="16"/>
      <c r="CF131" s="16"/>
      <c r="CG131" s="16"/>
      <c r="CH131" s="16"/>
      <c r="CI131" s="16"/>
      <c r="CJ131" s="16"/>
      <c r="CK131" s="16"/>
      <c r="CL131" s="16"/>
      <c r="CM131" s="16"/>
      <c r="CN131" s="16"/>
      <c r="CO131" s="16"/>
      <c r="CP131" s="16"/>
      <c r="CQ131" s="16"/>
      <c r="CR131" s="16"/>
      <c r="CS131" s="16"/>
      <c r="CT131" s="16"/>
      <c r="CU131" s="16"/>
      <c r="CV131" s="16"/>
      <c r="CW131" s="16"/>
      <c r="CX131" s="16"/>
      <c r="CY131" s="16"/>
      <c r="CZ131" s="16"/>
      <c r="DA131" s="16"/>
      <c r="DB131" s="16"/>
      <c r="DC131" s="16"/>
      <c r="DD131" s="16"/>
      <c r="DE131" s="16"/>
      <c r="DF131" s="16"/>
      <c r="DG131" s="16"/>
      <c r="DH131" s="16"/>
      <c r="DI131" s="16"/>
      <c r="DJ131" s="16"/>
      <c r="DK131" s="16"/>
      <c r="DL131" s="16"/>
      <c r="DM131" s="16"/>
      <c r="DN131" s="16"/>
      <c r="DO131" s="16"/>
      <c r="DP131" s="16"/>
      <c r="DQ131" s="16"/>
      <c r="DR131" s="16"/>
      <c r="DS131" s="16"/>
      <c r="DT131" s="16"/>
      <c r="DU131" s="16"/>
      <c r="DV131" s="16"/>
      <c r="DW131" s="16"/>
      <c r="DX131" s="16"/>
      <c r="DY131" s="16"/>
      <c r="DZ131" s="16"/>
      <c r="EA131" s="16"/>
      <c r="EB131" s="16"/>
      <c r="EC131" s="16"/>
      <c r="ED131" s="16"/>
      <c r="EE131" s="16"/>
      <c r="EF131" s="16"/>
      <c r="EG131" s="16"/>
      <c r="EH131" s="16"/>
      <c r="EI131" s="16"/>
      <c r="EJ131" s="16"/>
      <c r="EK131" s="16"/>
      <c r="EL131" s="16"/>
      <c r="EM131" s="16"/>
      <c r="EN131" s="16"/>
      <c r="EO131" s="16"/>
      <c r="EP131" s="16"/>
      <c r="EQ131" s="16"/>
      <c r="ER131" s="16"/>
      <c r="ES131" s="16"/>
      <c r="ET131" s="16"/>
      <c r="EU131" s="16"/>
      <c r="EV131" s="16"/>
      <c r="EW131" s="16"/>
      <c r="EX131" s="16"/>
      <c r="EY131" s="16"/>
      <c r="EZ131" s="16"/>
      <c r="FA131" s="16"/>
      <c r="FB131" s="16"/>
      <c r="FC131" s="16"/>
      <c r="FD131" s="16"/>
      <c r="FE131" s="16"/>
      <c r="FF131" s="16"/>
      <c r="FG131" s="16"/>
      <c r="FH131" s="16"/>
      <c r="FI131" s="16"/>
      <c r="FJ131" s="16"/>
      <c r="FK131" s="16"/>
      <c r="FL131" s="16"/>
      <c r="FM131" s="16"/>
      <c r="FN131" s="16"/>
      <c r="FO131" s="16"/>
      <c r="FP131" s="16"/>
    </row>
    <row r="132" spans="1:172" s="17" customFormat="1" ht="14" customHeight="1" x14ac:dyDescent="0.15">
      <c r="A132" s="10" t="s">
        <v>316</v>
      </c>
      <c r="B132" s="9">
        <v>47.8</v>
      </c>
      <c r="C132" s="9">
        <v>56</v>
      </c>
      <c r="D132" s="13">
        <v>51.9</v>
      </c>
      <c r="E132" s="9">
        <v>-62.08</v>
      </c>
      <c r="F132" s="9">
        <v>301.67</v>
      </c>
      <c r="G132" s="34">
        <v>22</v>
      </c>
      <c r="H132" s="9">
        <v>342</v>
      </c>
      <c r="I132" s="9">
        <v>-70</v>
      </c>
      <c r="J132" s="9">
        <v>42</v>
      </c>
      <c r="K132" s="9">
        <v>5</v>
      </c>
      <c r="L132" s="13">
        <v>-79</v>
      </c>
      <c r="M132" s="13">
        <v>48</v>
      </c>
      <c r="N132" s="10"/>
      <c r="O132" s="10"/>
      <c r="P132" s="9">
        <v>16.673759611973598</v>
      </c>
      <c r="Q132" s="9">
        <v>7.8247860266192228</v>
      </c>
      <c r="R132" s="7">
        <v>803</v>
      </c>
      <c r="S132" s="13">
        <v>-69.610363310208101</v>
      </c>
      <c r="T132" s="13">
        <v>49.982056608767003</v>
      </c>
      <c r="U132" s="9">
        <v>8.8540228496274391</v>
      </c>
      <c r="V132" s="9">
        <v>-40.1264237758935</v>
      </c>
      <c r="W132" s="9">
        <v>9.5041612120755996</v>
      </c>
      <c r="X132" s="7" t="s">
        <v>824</v>
      </c>
      <c r="Y132" s="10"/>
      <c r="Z132" s="10"/>
      <c r="AA132" s="10" t="b">
        <v>1</v>
      </c>
      <c r="AB132" s="7">
        <v>0</v>
      </c>
      <c r="AC132" s="14" t="s">
        <v>936</v>
      </c>
      <c r="AD132" s="7"/>
      <c r="AE132" s="7" t="s">
        <v>949</v>
      </c>
      <c r="AF132" s="10" t="s">
        <v>317</v>
      </c>
      <c r="AG132" s="14"/>
      <c r="AH132" s="10"/>
      <c r="AI132" s="40"/>
      <c r="AJ132" s="32"/>
      <c r="AK132" s="40"/>
      <c r="AL132" s="40"/>
      <c r="AM132" s="40"/>
      <c r="AN132" s="40"/>
      <c r="AO132" s="40"/>
      <c r="AP132" s="40"/>
      <c r="AQ132" s="40"/>
      <c r="AR132" s="40"/>
      <c r="AS132" s="40"/>
      <c r="AT132" s="40"/>
      <c r="AU132" s="40"/>
      <c r="AV132" s="40"/>
      <c r="AW132" s="40"/>
      <c r="AX132" s="40"/>
      <c r="AY132" s="40"/>
      <c r="AZ132" s="40"/>
      <c r="BA132" s="40"/>
      <c r="BB132" s="40"/>
      <c r="BC132" s="40"/>
      <c r="BD132" s="40"/>
      <c r="BE132" s="40"/>
      <c r="BF132" s="40"/>
      <c r="BG132" s="40"/>
      <c r="BH132" s="40"/>
      <c r="BI132" s="40"/>
      <c r="BJ132" s="40"/>
      <c r="BK132" s="40"/>
      <c r="BL132" s="40"/>
      <c r="BM132" s="40"/>
      <c r="BN132" s="40"/>
      <c r="BO132" s="40"/>
      <c r="BP132" s="40"/>
      <c r="BQ132" s="40"/>
      <c r="BR132" s="40"/>
      <c r="BS132" s="40"/>
      <c r="BT132" s="40"/>
      <c r="BU132" s="40"/>
      <c r="BV132" s="40"/>
      <c r="BW132" s="40"/>
      <c r="BX132" s="40"/>
      <c r="BY132" s="40"/>
      <c r="BZ132" s="40"/>
      <c r="CA132" s="40"/>
      <c r="CB132" s="40"/>
      <c r="CC132" s="40"/>
      <c r="CD132" s="40"/>
      <c r="CE132" s="40"/>
      <c r="CF132" s="40"/>
      <c r="CG132" s="40"/>
      <c r="CH132" s="40"/>
      <c r="CI132" s="40"/>
      <c r="CJ132" s="40"/>
      <c r="CK132" s="40"/>
      <c r="CL132" s="40"/>
      <c r="CM132" s="40"/>
      <c r="CN132" s="40"/>
      <c r="CO132" s="40"/>
      <c r="CP132" s="40"/>
      <c r="CQ132" s="40"/>
      <c r="CR132" s="40"/>
      <c r="CS132" s="40"/>
      <c r="CT132" s="40"/>
      <c r="CU132" s="40"/>
      <c r="CV132" s="40"/>
      <c r="CW132" s="40"/>
      <c r="CX132" s="40"/>
      <c r="CY132" s="40"/>
      <c r="CZ132" s="40"/>
      <c r="DA132" s="40"/>
      <c r="DB132" s="40"/>
      <c r="DC132" s="40"/>
      <c r="DD132" s="40"/>
      <c r="DE132" s="40"/>
      <c r="DF132" s="40"/>
      <c r="DG132" s="40"/>
      <c r="DH132" s="40"/>
      <c r="DI132" s="40"/>
      <c r="DJ132" s="40"/>
      <c r="DK132" s="40"/>
      <c r="DL132" s="40"/>
      <c r="DM132" s="40"/>
      <c r="DN132" s="40"/>
      <c r="DO132" s="40"/>
      <c r="DP132" s="40"/>
      <c r="DQ132" s="40"/>
      <c r="DR132" s="40"/>
      <c r="DS132" s="40"/>
      <c r="DT132" s="40"/>
      <c r="DU132" s="40"/>
      <c r="DV132" s="40"/>
      <c r="DW132" s="40"/>
      <c r="DX132" s="40"/>
      <c r="DY132" s="40"/>
      <c r="DZ132" s="40"/>
      <c r="EA132" s="40"/>
      <c r="EB132" s="40"/>
      <c r="EC132" s="40"/>
      <c r="ED132" s="40"/>
      <c r="EE132" s="40"/>
      <c r="EF132" s="40"/>
      <c r="EG132" s="40"/>
      <c r="EH132" s="40"/>
      <c r="EI132" s="40"/>
      <c r="EJ132" s="40"/>
      <c r="EK132" s="40"/>
      <c r="EL132" s="40"/>
      <c r="EM132" s="40"/>
      <c r="EN132" s="40"/>
      <c r="EO132" s="40"/>
      <c r="EP132" s="40"/>
      <c r="EQ132" s="40"/>
      <c r="ER132" s="40"/>
      <c r="ES132" s="40"/>
      <c r="ET132" s="40"/>
      <c r="EU132" s="40"/>
      <c r="EV132" s="40"/>
      <c r="EW132" s="40"/>
      <c r="EX132" s="40"/>
      <c r="EY132" s="40"/>
      <c r="EZ132" s="40"/>
      <c r="FA132" s="40"/>
      <c r="FB132" s="40"/>
      <c r="FC132" s="40"/>
      <c r="FD132" s="40"/>
      <c r="FE132" s="40"/>
      <c r="FF132" s="40"/>
      <c r="FG132" s="40"/>
      <c r="FH132" s="40"/>
      <c r="FI132" s="40"/>
      <c r="FJ132" s="40"/>
      <c r="FK132" s="40"/>
      <c r="FL132" s="40"/>
      <c r="FM132" s="40"/>
      <c r="FN132" s="40"/>
      <c r="FO132" s="40"/>
      <c r="FP132" s="40"/>
    </row>
    <row r="133" spans="1:172" s="17" customFormat="1" ht="14" customHeight="1" x14ac:dyDescent="0.15">
      <c r="A133" s="10" t="s">
        <v>969</v>
      </c>
      <c r="B133" s="9">
        <v>52</v>
      </c>
      <c r="C133" s="9">
        <v>54</v>
      </c>
      <c r="D133" s="13">
        <v>53</v>
      </c>
      <c r="E133" s="9">
        <v>-32</v>
      </c>
      <c r="F133" s="9">
        <v>151.4</v>
      </c>
      <c r="G133" s="34">
        <v>33</v>
      </c>
      <c r="H133" s="9">
        <v>193</v>
      </c>
      <c r="I133" s="9">
        <v>65.5</v>
      </c>
      <c r="J133" s="9">
        <v>48.5</v>
      </c>
      <c r="K133" s="9">
        <v>3.6</v>
      </c>
      <c r="L133" s="13">
        <v>-70.5</v>
      </c>
      <c r="M133" s="13">
        <v>125.6</v>
      </c>
      <c r="N133" s="9">
        <v>23.2</v>
      </c>
      <c r="O133" s="9">
        <v>5.3</v>
      </c>
      <c r="P133" s="9" t="s">
        <v>825</v>
      </c>
      <c r="Q133" s="9" t="s">
        <v>825</v>
      </c>
      <c r="R133" s="7">
        <v>801</v>
      </c>
      <c r="S133" s="13">
        <v>-79.792100224875597</v>
      </c>
      <c r="T133" s="13">
        <v>21.498775206799799</v>
      </c>
      <c r="U133" s="9">
        <v>-13.679215760056801</v>
      </c>
      <c r="V133" s="9">
        <v>-121.28805097886899</v>
      </c>
      <c r="W133" s="9">
        <v>24.145732730566401</v>
      </c>
      <c r="X133" s="7" t="s">
        <v>824</v>
      </c>
      <c r="Y133" s="7"/>
      <c r="Z133" s="7"/>
      <c r="AA133" s="10" t="b">
        <v>1</v>
      </c>
      <c r="AB133" s="7">
        <v>0</v>
      </c>
      <c r="AC133" s="14" t="s">
        <v>318</v>
      </c>
      <c r="AD133" s="30">
        <v>592</v>
      </c>
      <c r="AE133" s="7" t="s">
        <v>176</v>
      </c>
      <c r="AF133" s="14" t="s">
        <v>906</v>
      </c>
      <c r="AG133" s="10"/>
      <c r="AH133" s="10"/>
      <c r="AI133" s="40"/>
      <c r="AJ133" s="32"/>
      <c r="AK133" s="40"/>
      <c r="AL133" s="40"/>
      <c r="AM133" s="40"/>
      <c r="AN133" s="40"/>
      <c r="AO133" s="40"/>
      <c r="AP133" s="40"/>
      <c r="AQ133" s="40"/>
      <c r="AR133" s="40"/>
      <c r="AS133" s="40"/>
      <c r="AT133" s="40"/>
      <c r="AU133" s="40"/>
      <c r="AV133" s="40"/>
      <c r="AW133" s="40"/>
      <c r="AX133" s="40"/>
      <c r="AY133" s="40"/>
      <c r="AZ133" s="40"/>
      <c r="BA133" s="40"/>
      <c r="BB133" s="40"/>
      <c r="BC133" s="40"/>
      <c r="BD133" s="40"/>
      <c r="BE133" s="40"/>
      <c r="BF133" s="40"/>
      <c r="BG133" s="40"/>
      <c r="BH133" s="40"/>
      <c r="BI133" s="40"/>
      <c r="BJ133" s="40"/>
      <c r="BK133" s="40"/>
      <c r="BL133" s="40"/>
      <c r="BM133" s="40"/>
      <c r="BN133" s="40"/>
      <c r="BO133" s="40"/>
      <c r="BP133" s="40"/>
      <c r="BQ133" s="40"/>
      <c r="BR133" s="40"/>
      <c r="BS133" s="40"/>
      <c r="BT133" s="40"/>
      <c r="BU133" s="40"/>
      <c r="BV133" s="40"/>
      <c r="BW133" s="40"/>
      <c r="BX133" s="40"/>
      <c r="BY133" s="40"/>
      <c r="BZ133" s="40"/>
      <c r="CA133" s="40"/>
      <c r="CB133" s="40"/>
      <c r="CC133" s="40"/>
      <c r="CD133" s="40"/>
      <c r="CE133" s="40"/>
      <c r="CF133" s="40"/>
      <c r="CG133" s="40"/>
      <c r="CH133" s="40"/>
      <c r="CI133" s="40"/>
      <c r="CJ133" s="40"/>
      <c r="CK133" s="40"/>
      <c r="CL133" s="40"/>
      <c r="CM133" s="40"/>
      <c r="CN133" s="40"/>
      <c r="CO133" s="40"/>
      <c r="CP133" s="40"/>
      <c r="CQ133" s="40"/>
      <c r="CR133" s="40"/>
      <c r="CS133" s="40"/>
      <c r="CT133" s="40"/>
      <c r="CU133" s="40"/>
      <c r="CV133" s="40"/>
      <c r="CW133" s="40"/>
      <c r="CX133" s="40"/>
      <c r="CY133" s="40"/>
      <c r="CZ133" s="40"/>
      <c r="DA133" s="40"/>
      <c r="DB133" s="40"/>
      <c r="DC133" s="40"/>
      <c r="DD133" s="40"/>
      <c r="DE133" s="40"/>
      <c r="DF133" s="40"/>
      <c r="DG133" s="40"/>
      <c r="DH133" s="40"/>
      <c r="DI133" s="40"/>
      <c r="DJ133" s="40"/>
      <c r="DK133" s="40"/>
      <c r="DL133" s="40"/>
      <c r="DM133" s="40"/>
      <c r="DN133" s="40"/>
      <c r="DO133" s="40"/>
      <c r="DP133" s="40"/>
      <c r="DQ133" s="40"/>
      <c r="DR133" s="40"/>
      <c r="DS133" s="40"/>
      <c r="DT133" s="40"/>
      <c r="DU133" s="40"/>
      <c r="DV133" s="40"/>
      <c r="DW133" s="40"/>
      <c r="DX133" s="40"/>
      <c r="DY133" s="40"/>
      <c r="DZ133" s="40"/>
      <c r="EA133" s="40"/>
      <c r="EB133" s="40"/>
      <c r="EC133" s="40"/>
      <c r="ED133" s="40"/>
      <c r="EE133" s="40"/>
      <c r="EF133" s="40"/>
      <c r="EG133" s="40"/>
      <c r="EH133" s="40"/>
      <c r="EI133" s="40"/>
      <c r="EJ133" s="40"/>
      <c r="EK133" s="40"/>
      <c r="EL133" s="40"/>
      <c r="EM133" s="40"/>
      <c r="EN133" s="40"/>
      <c r="EO133" s="40"/>
      <c r="EP133" s="40"/>
      <c r="EQ133" s="40"/>
      <c r="ER133" s="40"/>
      <c r="ES133" s="40"/>
      <c r="ET133" s="40"/>
      <c r="EU133" s="40"/>
      <c r="EV133" s="40"/>
      <c r="EW133" s="40"/>
      <c r="EX133" s="40"/>
      <c r="EY133" s="40"/>
      <c r="EZ133" s="40"/>
      <c r="FA133" s="40"/>
      <c r="FB133" s="40"/>
      <c r="FC133" s="40"/>
      <c r="FD133" s="40"/>
      <c r="FE133" s="40"/>
      <c r="FF133" s="40"/>
      <c r="FG133" s="40"/>
      <c r="FH133" s="40"/>
      <c r="FI133" s="40"/>
      <c r="FJ133" s="40"/>
      <c r="FK133" s="40"/>
      <c r="FL133" s="40"/>
      <c r="FM133" s="40"/>
      <c r="FN133" s="40"/>
      <c r="FO133" s="40"/>
      <c r="FP133" s="40"/>
    </row>
    <row r="134" spans="1:172" s="12" customFormat="1" ht="14" customHeight="1" x14ac:dyDescent="0.15">
      <c r="A134" s="14" t="s">
        <v>319</v>
      </c>
      <c r="B134" s="9">
        <v>53</v>
      </c>
      <c r="C134" s="9">
        <v>55</v>
      </c>
      <c r="D134" s="13">
        <v>54</v>
      </c>
      <c r="E134" s="9">
        <v>70.709999999999994</v>
      </c>
      <c r="F134" s="9">
        <f>360-54.55</f>
        <v>305.45</v>
      </c>
      <c r="G134" s="34">
        <v>20</v>
      </c>
      <c r="H134" s="9">
        <v>344</v>
      </c>
      <c r="I134" s="9">
        <v>70.7</v>
      </c>
      <c r="J134" s="9">
        <v>27.8</v>
      </c>
      <c r="K134" s="9">
        <v>6.3</v>
      </c>
      <c r="L134" s="13">
        <v>-74.599999999999994</v>
      </c>
      <c r="M134" s="13">
        <v>339.4</v>
      </c>
      <c r="N134" s="9">
        <v>11.1</v>
      </c>
      <c r="O134" s="9">
        <v>10.3</v>
      </c>
      <c r="P134" s="9" t="s">
        <v>825</v>
      </c>
      <c r="Q134" s="9" t="s">
        <v>825</v>
      </c>
      <c r="R134" s="7">
        <v>102</v>
      </c>
      <c r="S134" s="13">
        <v>-77.615543042939706</v>
      </c>
      <c r="T134" s="13">
        <v>11.025378490314999</v>
      </c>
      <c r="U134" s="9">
        <v>70.588932825113602</v>
      </c>
      <c r="V134" s="9">
        <v>30.676517001670799</v>
      </c>
      <c r="W134" s="9">
        <v>15.5026118279697</v>
      </c>
      <c r="X134" s="7" t="s">
        <v>824</v>
      </c>
      <c r="Y134" s="7"/>
      <c r="Z134" s="7"/>
      <c r="AA134" s="10" t="b">
        <v>1</v>
      </c>
      <c r="AB134" s="7">
        <v>0</v>
      </c>
      <c r="AC134" s="14" t="s">
        <v>320</v>
      </c>
      <c r="AD134" s="7"/>
      <c r="AE134" s="7" t="s">
        <v>176</v>
      </c>
      <c r="AF134" s="10" t="s">
        <v>938</v>
      </c>
      <c r="AG134" s="14"/>
      <c r="AH134" s="10"/>
      <c r="AI134" s="16"/>
      <c r="AJ134" s="32"/>
      <c r="AK134" s="16"/>
      <c r="AL134" s="16"/>
      <c r="AM134" s="16"/>
      <c r="AN134" s="16"/>
      <c r="AO134" s="16"/>
      <c r="AP134" s="16"/>
      <c r="AQ134" s="16"/>
      <c r="AR134" s="16"/>
      <c r="AS134" s="16"/>
      <c r="AT134" s="16"/>
      <c r="AU134" s="16"/>
      <c r="AV134" s="16"/>
      <c r="AW134" s="16"/>
      <c r="AX134" s="16"/>
      <c r="AY134" s="16"/>
      <c r="AZ134" s="16"/>
      <c r="BA134" s="16"/>
      <c r="BB134" s="16"/>
      <c r="BC134" s="16"/>
      <c r="BD134" s="16"/>
      <c r="BE134" s="16"/>
      <c r="BF134" s="16"/>
      <c r="BG134" s="16"/>
      <c r="BH134" s="16"/>
      <c r="BI134" s="16"/>
      <c r="BJ134" s="16"/>
      <c r="BK134" s="16"/>
      <c r="BL134" s="16"/>
      <c r="BM134" s="16"/>
      <c r="BN134" s="16"/>
      <c r="BO134" s="16"/>
      <c r="BP134" s="16"/>
      <c r="BQ134" s="16"/>
      <c r="BR134" s="16"/>
      <c r="BS134" s="16"/>
      <c r="BT134" s="16"/>
      <c r="BU134" s="16"/>
      <c r="BV134" s="16"/>
      <c r="BW134" s="16"/>
      <c r="BX134" s="16"/>
      <c r="BY134" s="16"/>
      <c r="BZ134" s="16"/>
      <c r="CA134" s="16"/>
      <c r="CB134" s="16"/>
      <c r="CC134" s="16"/>
      <c r="CD134" s="16"/>
      <c r="CE134" s="16"/>
      <c r="CF134" s="16"/>
      <c r="CG134" s="16"/>
      <c r="CH134" s="16"/>
      <c r="CI134" s="16"/>
      <c r="CJ134" s="16"/>
      <c r="CK134" s="16"/>
      <c r="CL134" s="16"/>
      <c r="CM134" s="16"/>
      <c r="CN134" s="16"/>
      <c r="CO134" s="16"/>
      <c r="CP134" s="16"/>
      <c r="CQ134" s="16"/>
      <c r="CR134" s="16"/>
      <c r="CS134" s="16"/>
      <c r="CT134" s="16"/>
      <c r="CU134" s="16"/>
      <c r="CV134" s="16"/>
      <c r="CW134" s="16"/>
      <c r="CX134" s="16"/>
      <c r="CY134" s="16"/>
      <c r="CZ134" s="16"/>
      <c r="DA134" s="16"/>
      <c r="DB134" s="16"/>
      <c r="DC134" s="16"/>
      <c r="DD134" s="16"/>
      <c r="DE134" s="16"/>
      <c r="DF134" s="16"/>
      <c r="DG134" s="16"/>
      <c r="DH134" s="16"/>
      <c r="DI134" s="16"/>
      <c r="DJ134" s="16"/>
      <c r="DK134" s="16"/>
      <c r="DL134" s="16"/>
      <c r="DM134" s="16"/>
      <c r="DN134" s="16"/>
      <c r="DO134" s="16"/>
      <c r="DP134" s="16"/>
      <c r="DQ134" s="16"/>
      <c r="DR134" s="16"/>
      <c r="DS134" s="16"/>
      <c r="DT134" s="16"/>
      <c r="DU134" s="16"/>
      <c r="DV134" s="16"/>
      <c r="DW134" s="16"/>
      <c r="DX134" s="16"/>
      <c r="DY134" s="16"/>
      <c r="DZ134" s="16"/>
      <c r="EA134" s="16"/>
      <c r="EB134" s="16"/>
      <c r="EC134" s="16"/>
      <c r="ED134" s="16"/>
      <c r="EE134" s="16"/>
      <c r="EF134" s="16"/>
      <c r="EG134" s="16"/>
      <c r="EH134" s="16"/>
      <c r="EI134" s="16"/>
      <c r="EJ134" s="16"/>
      <c r="EK134" s="16"/>
      <c r="EL134" s="16"/>
      <c r="EM134" s="16"/>
      <c r="EN134" s="16"/>
      <c r="EO134" s="16"/>
      <c r="EP134" s="16"/>
      <c r="EQ134" s="16"/>
      <c r="ER134" s="16"/>
      <c r="ES134" s="16"/>
      <c r="ET134" s="16"/>
      <c r="EU134" s="16"/>
      <c r="EV134" s="16"/>
      <c r="EW134" s="16"/>
      <c r="EX134" s="16"/>
      <c r="EY134" s="16"/>
      <c r="EZ134" s="16"/>
      <c r="FA134" s="16"/>
      <c r="FB134" s="16"/>
      <c r="FC134" s="16"/>
      <c r="FD134" s="16"/>
      <c r="FE134" s="16"/>
      <c r="FF134" s="16"/>
      <c r="FG134" s="16"/>
      <c r="FH134" s="16"/>
      <c r="FI134" s="16"/>
      <c r="FJ134" s="16"/>
      <c r="FK134" s="16"/>
      <c r="FL134" s="16"/>
      <c r="FM134" s="16"/>
      <c r="FN134" s="16"/>
      <c r="FO134" s="16"/>
      <c r="FP134" s="16"/>
    </row>
    <row r="135" spans="1:172" s="12" customFormat="1" ht="14" customHeight="1" x14ac:dyDescent="0.15">
      <c r="A135" s="10" t="s">
        <v>321</v>
      </c>
      <c r="B135" s="9">
        <v>52.2</v>
      </c>
      <c r="C135" s="9">
        <v>56.5</v>
      </c>
      <c r="D135" s="13">
        <v>54.4</v>
      </c>
      <c r="E135" s="9">
        <v>-62.2</v>
      </c>
      <c r="F135" s="9">
        <v>301</v>
      </c>
      <c r="G135" s="34">
        <v>15</v>
      </c>
      <c r="H135" s="9">
        <v>343.4</v>
      </c>
      <c r="I135" s="9">
        <v>-76.900000000000006</v>
      </c>
      <c r="J135" s="9"/>
      <c r="K135" s="9"/>
      <c r="L135" s="13">
        <v>-82.12</v>
      </c>
      <c r="M135" s="13">
        <v>2.61</v>
      </c>
      <c r="N135" s="9">
        <v>8</v>
      </c>
      <c r="O135" s="9">
        <v>14.4</v>
      </c>
      <c r="P135" s="9" t="s">
        <v>825</v>
      </c>
      <c r="Q135" s="9" t="s">
        <v>825</v>
      </c>
      <c r="R135" s="30">
        <v>803</v>
      </c>
      <c r="S135" s="13">
        <v>-73.401094856444004</v>
      </c>
      <c r="T135" s="13">
        <v>31.215563936305099</v>
      </c>
      <c r="U135" s="9">
        <v>3.9176665307063199</v>
      </c>
      <c r="V135" s="9">
        <v>-37.838413222172797</v>
      </c>
      <c r="W135" s="9">
        <v>10.3777118865942</v>
      </c>
      <c r="X135" s="7" t="s">
        <v>824</v>
      </c>
      <c r="Y135" s="10"/>
      <c r="Z135" s="10"/>
      <c r="AA135" s="10" t="b">
        <v>1</v>
      </c>
      <c r="AB135" s="7">
        <v>0</v>
      </c>
      <c r="AC135" s="14" t="s">
        <v>937</v>
      </c>
      <c r="AD135" s="7"/>
      <c r="AE135" s="7" t="s">
        <v>949</v>
      </c>
      <c r="AF135" s="10" t="s">
        <v>322</v>
      </c>
      <c r="AG135" s="14"/>
      <c r="AH135" s="10"/>
      <c r="AI135" s="16"/>
      <c r="AJ135" s="32"/>
      <c r="AK135" s="16"/>
      <c r="AL135" s="16"/>
      <c r="AM135" s="16"/>
      <c r="AN135" s="16"/>
      <c r="AO135" s="16"/>
      <c r="AP135" s="16"/>
      <c r="AQ135" s="16"/>
      <c r="AR135" s="16"/>
      <c r="AS135" s="16"/>
      <c r="AT135" s="16"/>
      <c r="AU135" s="16"/>
      <c r="AV135" s="16"/>
      <c r="AW135" s="16"/>
      <c r="AX135" s="16"/>
      <c r="AY135" s="16"/>
      <c r="AZ135" s="16"/>
      <c r="BA135" s="16"/>
      <c r="BB135" s="16"/>
      <c r="BC135" s="16"/>
      <c r="BD135" s="16"/>
      <c r="BE135" s="16"/>
      <c r="BF135" s="16"/>
      <c r="BG135" s="16"/>
      <c r="BH135" s="16"/>
      <c r="BI135" s="16"/>
      <c r="BJ135" s="16"/>
      <c r="BK135" s="16"/>
      <c r="BL135" s="16"/>
      <c r="BM135" s="16"/>
      <c r="BN135" s="16"/>
      <c r="BO135" s="16"/>
      <c r="BP135" s="16"/>
      <c r="BQ135" s="16"/>
      <c r="BR135" s="16"/>
      <c r="BS135" s="16"/>
      <c r="BT135" s="16"/>
      <c r="BU135" s="16"/>
      <c r="BV135" s="16"/>
      <c r="BW135" s="16"/>
      <c r="BX135" s="16"/>
      <c r="BY135" s="16"/>
      <c r="BZ135" s="16"/>
      <c r="CA135" s="16"/>
      <c r="CB135" s="16"/>
      <c r="CC135" s="16"/>
      <c r="CD135" s="16"/>
      <c r="CE135" s="16"/>
      <c r="CF135" s="16"/>
      <c r="CG135" s="16"/>
      <c r="CH135" s="16"/>
      <c r="CI135" s="16"/>
      <c r="CJ135" s="16"/>
      <c r="CK135" s="16"/>
      <c r="CL135" s="16"/>
      <c r="CM135" s="16"/>
      <c r="CN135" s="16"/>
      <c r="CO135" s="16"/>
      <c r="CP135" s="16"/>
      <c r="CQ135" s="16"/>
      <c r="CR135" s="16"/>
      <c r="CS135" s="16"/>
      <c r="CT135" s="16"/>
      <c r="CU135" s="16"/>
      <c r="CV135" s="16"/>
      <c r="CW135" s="16"/>
      <c r="CX135" s="16"/>
      <c r="CY135" s="16"/>
      <c r="CZ135" s="16"/>
      <c r="DA135" s="16"/>
      <c r="DB135" s="16"/>
      <c r="DC135" s="16"/>
      <c r="DD135" s="16"/>
      <c r="DE135" s="16"/>
      <c r="DF135" s="16"/>
      <c r="DG135" s="16"/>
      <c r="DH135" s="16"/>
      <c r="DI135" s="16"/>
      <c r="DJ135" s="16"/>
      <c r="DK135" s="16"/>
      <c r="DL135" s="16"/>
      <c r="DM135" s="16"/>
      <c r="DN135" s="16"/>
      <c r="DO135" s="16"/>
      <c r="DP135" s="16"/>
      <c r="DQ135" s="16"/>
      <c r="DR135" s="16"/>
      <c r="DS135" s="16"/>
      <c r="DT135" s="16"/>
      <c r="DU135" s="16"/>
      <c r="DV135" s="16"/>
      <c r="DW135" s="16"/>
      <c r="DX135" s="16"/>
      <c r="DY135" s="16"/>
      <c r="DZ135" s="16"/>
      <c r="EA135" s="16"/>
      <c r="EB135" s="16"/>
      <c r="EC135" s="16"/>
      <c r="ED135" s="16"/>
      <c r="EE135" s="16"/>
      <c r="EF135" s="16"/>
      <c r="EG135" s="16"/>
      <c r="EH135" s="16"/>
      <c r="EI135" s="16"/>
      <c r="EJ135" s="16"/>
      <c r="EK135" s="16"/>
      <c r="EL135" s="16"/>
      <c r="EM135" s="16"/>
      <c r="EN135" s="16"/>
      <c r="EO135" s="16"/>
      <c r="EP135" s="16"/>
      <c r="EQ135" s="16"/>
      <c r="ER135" s="16"/>
      <c r="ES135" s="16"/>
      <c r="ET135" s="16"/>
      <c r="EU135" s="16"/>
      <c r="EV135" s="16"/>
      <c r="EW135" s="16"/>
      <c r="EX135" s="16"/>
      <c r="EY135" s="16"/>
      <c r="EZ135" s="16"/>
      <c r="FA135" s="16"/>
      <c r="FB135" s="16"/>
      <c r="FC135" s="16"/>
      <c r="FD135" s="16"/>
      <c r="FE135" s="16"/>
      <c r="FF135" s="16"/>
      <c r="FG135" s="16"/>
      <c r="FH135" s="16"/>
      <c r="FI135" s="16"/>
      <c r="FJ135" s="16"/>
      <c r="FK135" s="16"/>
      <c r="FL135" s="16"/>
      <c r="FM135" s="16"/>
      <c r="FN135" s="16"/>
      <c r="FO135" s="16"/>
      <c r="FP135" s="16"/>
    </row>
    <row r="136" spans="1:172" s="17" customFormat="1" ht="14" customHeight="1" x14ac:dyDescent="0.15">
      <c r="A136" s="14" t="s">
        <v>323</v>
      </c>
      <c r="B136" s="9">
        <v>53</v>
      </c>
      <c r="C136" s="9">
        <v>54</v>
      </c>
      <c r="D136" s="13">
        <v>54.5</v>
      </c>
      <c r="E136" s="9">
        <v>68.2</v>
      </c>
      <c r="F136" s="9">
        <v>329</v>
      </c>
      <c r="G136" s="34">
        <v>11</v>
      </c>
      <c r="H136" s="9">
        <v>340.9</v>
      </c>
      <c r="I136" s="9">
        <v>62</v>
      </c>
      <c r="J136" s="9">
        <v>57.5</v>
      </c>
      <c r="K136" s="9">
        <v>6.1</v>
      </c>
      <c r="L136" s="13">
        <v>-62.9</v>
      </c>
      <c r="M136" s="13">
        <v>0.4</v>
      </c>
      <c r="N136" s="9"/>
      <c r="O136" s="9"/>
      <c r="P136" s="37">
        <v>31.77472605528709</v>
      </c>
      <c r="Q136" s="37">
        <v>8.2255572413398266</v>
      </c>
      <c r="R136" s="7">
        <v>102</v>
      </c>
      <c r="S136" s="13">
        <v>-64.425092362597496</v>
      </c>
      <c r="T136" s="13">
        <v>25.349616187467699</v>
      </c>
      <c r="U136" s="9">
        <v>70.847886785130299</v>
      </c>
      <c r="V136" s="9">
        <v>29.947623786603899</v>
      </c>
      <c r="W136" s="9">
        <v>15.808378620744801</v>
      </c>
      <c r="X136" s="7" t="s">
        <v>824</v>
      </c>
      <c r="Y136" s="7"/>
      <c r="Z136" s="7"/>
      <c r="AA136" s="10" t="b">
        <v>1</v>
      </c>
      <c r="AB136" s="7">
        <v>0</v>
      </c>
      <c r="AC136" s="14" t="s">
        <v>324</v>
      </c>
      <c r="AD136" s="30">
        <v>1604</v>
      </c>
      <c r="AE136" s="7" t="s">
        <v>176</v>
      </c>
      <c r="AF136" s="10" t="s">
        <v>907</v>
      </c>
      <c r="AG136" s="14"/>
      <c r="AH136" s="10"/>
      <c r="AI136" s="16"/>
      <c r="AJ136" s="32"/>
      <c r="AK136" s="16"/>
      <c r="AL136" s="16"/>
      <c r="AM136" s="16"/>
      <c r="AN136" s="16"/>
      <c r="AO136" s="16"/>
      <c r="AP136" s="16"/>
      <c r="AQ136" s="16"/>
      <c r="AR136" s="16"/>
      <c r="AS136" s="16"/>
      <c r="AT136" s="16"/>
      <c r="AU136" s="16"/>
      <c r="AV136" s="16"/>
      <c r="AW136" s="16"/>
      <c r="AX136" s="16"/>
      <c r="AY136" s="16"/>
      <c r="AZ136" s="16"/>
      <c r="BA136" s="16"/>
      <c r="BB136" s="16"/>
      <c r="BC136" s="16"/>
      <c r="BD136" s="16"/>
      <c r="BE136" s="16"/>
      <c r="BF136" s="16"/>
      <c r="BG136" s="16"/>
      <c r="BH136" s="16"/>
      <c r="BI136" s="16"/>
      <c r="BJ136" s="16"/>
      <c r="BK136" s="16"/>
      <c r="BL136" s="16"/>
      <c r="BM136" s="16"/>
      <c r="BN136" s="16"/>
      <c r="BO136" s="16"/>
      <c r="BP136" s="16"/>
      <c r="BQ136" s="16"/>
      <c r="BR136" s="16"/>
      <c r="BS136" s="16"/>
      <c r="BT136" s="16"/>
      <c r="BU136" s="16"/>
      <c r="BV136" s="16"/>
      <c r="BW136" s="16"/>
      <c r="BX136" s="16"/>
      <c r="BY136" s="16"/>
      <c r="BZ136" s="16"/>
      <c r="CA136" s="16"/>
      <c r="CB136" s="16"/>
      <c r="CC136" s="16"/>
      <c r="CD136" s="16"/>
      <c r="CE136" s="16"/>
      <c r="CF136" s="16"/>
      <c r="CG136" s="16"/>
      <c r="CH136" s="16"/>
      <c r="CI136" s="16"/>
      <c r="CJ136" s="16"/>
      <c r="CK136" s="16"/>
      <c r="CL136" s="16"/>
      <c r="CM136" s="16"/>
      <c r="CN136" s="16"/>
      <c r="CO136" s="16"/>
      <c r="CP136" s="16"/>
      <c r="CQ136" s="16"/>
      <c r="CR136" s="16"/>
      <c r="CS136" s="16"/>
      <c r="CT136" s="16"/>
      <c r="CU136" s="16"/>
      <c r="CV136" s="16"/>
      <c r="CW136" s="16"/>
      <c r="CX136" s="16"/>
      <c r="CY136" s="16"/>
      <c r="CZ136" s="16"/>
      <c r="DA136" s="16"/>
      <c r="DB136" s="16"/>
      <c r="DC136" s="16"/>
      <c r="DD136" s="16"/>
      <c r="DE136" s="16"/>
      <c r="DF136" s="16"/>
      <c r="DG136" s="16"/>
      <c r="DH136" s="16"/>
      <c r="DI136" s="16"/>
      <c r="DJ136" s="16"/>
      <c r="DK136" s="16"/>
      <c r="DL136" s="16"/>
      <c r="DM136" s="16"/>
      <c r="DN136" s="16"/>
      <c r="DO136" s="16"/>
      <c r="DP136" s="16"/>
      <c r="DQ136" s="16"/>
      <c r="DR136" s="16"/>
      <c r="DS136" s="16"/>
      <c r="DT136" s="16"/>
      <c r="DU136" s="16"/>
      <c r="DV136" s="16"/>
      <c r="DW136" s="16"/>
      <c r="DX136" s="16"/>
      <c r="DY136" s="16"/>
      <c r="DZ136" s="16"/>
      <c r="EA136" s="16"/>
      <c r="EB136" s="16"/>
      <c r="EC136" s="16"/>
      <c r="ED136" s="16"/>
      <c r="EE136" s="16"/>
      <c r="EF136" s="16"/>
      <c r="EG136" s="16"/>
      <c r="EH136" s="16"/>
      <c r="EI136" s="16"/>
      <c r="EJ136" s="16"/>
      <c r="EK136" s="16"/>
      <c r="EL136" s="16"/>
      <c r="EM136" s="16"/>
      <c r="EN136" s="16"/>
      <c r="EO136" s="16"/>
      <c r="EP136" s="16"/>
      <c r="EQ136" s="16"/>
      <c r="ER136" s="16"/>
      <c r="ES136" s="16"/>
      <c r="ET136" s="16"/>
      <c r="EU136" s="16"/>
      <c r="EV136" s="16"/>
      <c r="EW136" s="16"/>
      <c r="EX136" s="16"/>
      <c r="EY136" s="16"/>
      <c r="EZ136" s="16"/>
      <c r="FA136" s="16"/>
      <c r="FB136" s="16"/>
      <c r="FC136" s="16"/>
      <c r="FD136" s="16"/>
      <c r="FE136" s="16"/>
      <c r="FF136" s="16"/>
      <c r="FG136" s="16"/>
      <c r="FH136" s="16"/>
      <c r="FI136" s="16"/>
      <c r="FJ136" s="16"/>
      <c r="FK136" s="16"/>
      <c r="FL136" s="16"/>
      <c r="FM136" s="16"/>
      <c r="FN136" s="16"/>
      <c r="FO136" s="16"/>
      <c r="FP136" s="16"/>
    </row>
    <row r="137" spans="1:172" s="17" customFormat="1" ht="14" customHeight="1" x14ac:dyDescent="0.15">
      <c r="A137" s="14" t="s">
        <v>325</v>
      </c>
      <c r="B137" s="9">
        <v>55</v>
      </c>
      <c r="C137" s="9">
        <v>56</v>
      </c>
      <c r="D137" s="13">
        <v>55.5</v>
      </c>
      <c r="E137" s="9">
        <v>68.2</v>
      </c>
      <c r="F137" s="9">
        <v>328.3</v>
      </c>
      <c r="G137" s="34">
        <v>30</v>
      </c>
      <c r="H137" s="9">
        <v>350</v>
      </c>
      <c r="I137" s="9">
        <v>59</v>
      </c>
      <c r="J137" s="9">
        <v>40</v>
      </c>
      <c r="K137" s="9">
        <v>4.2</v>
      </c>
      <c r="L137" s="13">
        <v>-61</v>
      </c>
      <c r="M137" s="13">
        <v>345</v>
      </c>
      <c r="N137" s="9"/>
      <c r="O137" s="9"/>
      <c r="P137" s="9">
        <v>25.103319592611967</v>
      </c>
      <c r="Q137" s="9">
        <v>5.3513106052188064</v>
      </c>
      <c r="R137" s="7">
        <v>102</v>
      </c>
      <c r="S137" s="13">
        <v>-63.745931251634303</v>
      </c>
      <c r="T137" s="13">
        <v>9.1260109705386494</v>
      </c>
      <c r="U137" s="9">
        <v>71.322896167447496</v>
      </c>
      <c r="V137" s="9">
        <v>28.531404738486501</v>
      </c>
      <c r="W137" s="9">
        <v>16.4222054891565</v>
      </c>
      <c r="X137" s="7" t="s">
        <v>824</v>
      </c>
      <c r="Y137" s="7"/>
      <c r="Z137" s="7"/>
      <c r="AA137" s="10" t="b">
        <v>1</v>
      </c>
      <c r="AB137" s="7">
        <v>0</v>
      </c>
      <c r="AC137" s="14" t="s">
        <v>326</v>
      </c>
      <c r="AD137" s="30">
        <v>1432</v>
      </c>
      <c r="AE137" s="7" t="s">
        <v>176</v>
      </c>
      <c r="AF137" s="10" t="s">
        <v>917</v>
      </c>
      <c r="AG137" s="14"/>
      <c r="AH137" s="10"/>
      <c r="AI137" s="16"/>
      <c r="AJ137" s="32"/>
      <c r="AK137" s="16"/>
      <c r="AL137" s="16"/>
      <c r="AM137" s="16"/>
      <c r="AN137" s="16"/>
      <c r="AO137" s="16"/>
      <c r="AP137" s="16"/>
      <c r="AQ137" s="16"/>
      <c r="AR137" s="16"/>
      <c r="AS137" s="16"/>
      <c r="AT137" s="16"/>
      <c r="AU137" s="16"/>
      <c r="AV137" s="16"/>
      <c r="AW137" s="16"/>
      <c r="AX137" s="16"/>
      <c r="AY137" s="16"/>
      <c r="AZ137" s="16"/>
      <c r="BA137" s="16"/>
      <c r="BB137" s="16"/>
      <c r="BC137" s="16"/>
      <c r="BD137" s="16"/>
      <c r="BE137" s="16"/>
      <c r="BF137" s="16"/>
      <c r="BG137" s="16"/>
      <c r="BH137" s="16"/>
      <c r="BI137" s="16"/>
      <c r="BJ137" s="16"/>
      <c r="BK137" s="16"/>
      <c r="BL137" s="16"/>
      <c r="BM137" s="16"/>
      <c r="BN137" s="16"/>
      <c r="BO137" s="16"/>
      <c r="BP137" s="16"/>
      <c r="BQ137" s="16"/>
      <c r="BR137" s="16"/>
      <c r="BS137" s="16"/>
      <c r="BT137" s="16"/>
      <c r="BU137" s="16"/>
      <c r="BV137" s="16"/>
      <c r="BW137" s="16"/>
      <c r="BX137" s="16"/>
      <c r="BY137" s="16"/>
      <c r="BZ137" s="16"/>
      <c r="CA137" s="16"/>
      <c r="CB137" s="16"/>
      <c r="CC137" s="16"/>
      <c r="CD137" s="16"/>
      <c r="CE137" s="16"/>
      <c r="CF137" s="16"/>
      <c r="CG137" s="16"/>
      <c r="CH137" s="16"/>
      <c r="CI137" s="16"/>
      <c r="CJ137" s="16"/>
      <c r="CK137" s="16"/>
      <c r="CL137" s="16"/>
      <c r="CM137" s="16"/>
      <c r="CN137" s="16"/>
      <c r="CO137" s="16"/>
      <c r="CP137" s="16"/>
      <c r="CQ137" s="16"/>
      <c r="CR137" s="16"/>
      <c r="CS137" s="16"/>
      <c r="CT137" s="16"/>
      <c r="CU137" s="16"/>
      <c r="CV137" s="16"/>
      <c r="CW137" s="16"/>
      <c r="CX137" s="16"/>
      <c r="CY137" s="16"/>
      <c r="CZ137" s="16"/>
      <c r="DA137" s="16"/>
      <c r="DB137" s="16"/>
      <c r="DC137" s="16"/>
      <c r="DD137" s="16"/>
      <c r="DE137" s="16"/>
      <c r="DF137" s="16"/>
      <c r="DG137" s="16"/>
      <c r="DH137" s="16"/>
      <c r="DI137" s="16"/>
      <c r="DJ137" s="16"/>
      <c r="DK137" s="16"/>
      <c r="DL137" s="16"/>
      <c r="DM137" s="16"/>
      <c r="DN137" s="16"/>
      <c r="DO137" s="16"/>
      <c r="DP137" s="16"/>
      <c r="DQ137" s="16"/>
      <c r="DR137" s="16"/>
      <c r="DS137" s="16"/>
      <c r="DT137" s="16"/>
      <c r="DU137" s="16"/>
      <c r="DV137" s="16"/>
      <c r="DW137" s="16"/>
      <c r="DX137" s="16"/>
      <c r="DY137" s="16"/>
      <c r="DZ137" s="16"/>
      <c r="EA137" s="16"/>
      <c r="EB137" s="16"/>
      <c r="EC137" s="16"/>
      <c r="ED137" s="16"/>
      <c r="EE137" s="16"/>
      <c r="EF137" s="16"/>
      <c r="EG137" s="16"/>
      <c r="EH137" s="16"/>
      <c r="EI137" s="16"/>
      <c r="EJ137" s="16"/>
      <c r="EK137" s="16"/>
      <c r="EL137" s="16"/>
      <c r="EM137" s="16"/>
      <c r="EN137" s="16"/>
      <c r="EO137" s="16"/>
      <c r="EP137" s="16"/>
      <c r="EQ137" s="16"/>
      <c r="ER137" s="16"/>
      <c r="ES137" s="16"/>
      <c r="ET137" s="16"/>
      <c r="EU137" s="16"/>
      <c r="EV137" s="16"/>
      <c r="EW137" s="16"/>
      <c r="EX137" s="16"/>
      <c r="EY137" s="16"/>
      <c r="EZ137" s="16"/>
      <c r="FA137" s="16"/>
      <c r="FB137" s="16"/>
      <c r="FC137" s="16"/>
      <c r="FD137" s="16"/>
      <c r="FE137" s="16"/>
      <c r="FF137" s="16"/>
      <c r="FG137" s="16"/>
      <c r="FH137" s="16"/>
      <c r="FI137" s="16"/>
      <c r="FJ137" s="16"/>
      <c r="FK137" s="16"/>
      <c r="FL137" s="16"/>
      <c r="FM137" s="16"/>
      <c r="FN137" s="16"/>
      <c r="FO137" s="16"/>
      <c r="FP137" s="16"/>
    </row>
    <row r="138" spans="1:172" s="12" customFormat="1" ht="14" customHeight="1" x14ac:dyDescent="0.15">
      <c r="A138" s="14" t="s">
        <v>328</v>
      </c>
      <c r="B138" s="7">
        <v>56.3</v>
      </c>
      <c r="C138" s="7">
        <v>57.9</v>
      </c>
      <c r="D138" s="13">
        <v>57.1</v>
      </c>
      <c r="E138" s="7">
        <v>43.2</v>
      </c>
      <c r="F138" s="7">
        <v>104.6</v>
      </c>
      <c r="G138" s="34">
        <v>14</v>
      </c>
      <c r="H138" s="7">
        <v>205.2</v>
      </c>
      <c r="I138" s="7">
        <v>-71.2</v>
      </c>
      <c r="J138" s="7">
        <v>92</v>
      </c>
      <c r="K138" s="7">
        <v>4.2</v>
      </c>
      <c r="L138" s="13">
        <v>-69.599999999999994</v>
      </c>
      <c r="M138" s="6">
        <f>328</f>
        <v>328</v>
      </c>
      <c r="N138" s="7"/>
      <c r="O138" s="7"/>
      <c r="P138" s="9">
        <v>34.865351406032048</v>
      </c>
      <c r="Q138" s="9">
        <v>6.8272659427388058</v>
      </c>
      <c r="R138" s="7">
        <v>301</v>
      </c>
      <c r="S138" s="13">
        <v>-69.194760821645005</v>
      </c>
      <c r="T138" s="13">
        <v>358.804743628854</v>
      </c>
      <c r="U138" s="9">
        <v>30.5017566990254</v>
      </c>
      <c r="V138" s="9">
        <v>-19.002486543030901</v>
      </c>
      <c r="W138" s="9">
        <v>10.9175300555075</v>
      </c>
      <c r="X138" s="7" t="s">
        <v>824</v>
      </c>
      <c r="Y138" s="10"/>
      <c r="Z138" s="10"/>
      <c r="AA138" s="10" t="b">
        <v>1</v>
      </c>
      <c r="AB138" s="7">
        <v>0</v>
      </c>
      <c r="AC138" s="14" t="s">
        <v>329</v>
      </c>
      <c r="AD138" s="7"/>
      <c r="AE138" s="7" t="s">
        <v>949</v>
      </c>
      <c r="AF138" s="10" t="s">
        <v>330</v>
      </c>
      <c r="AG138" s="14"/>
      <c r="AH138" s="10"/>
      <c r="AI138" s="16"/>
      <c r="AJ138" s="32"/>
      <c r="AK138" s="16"/>
      <c r="AL138" s="16"/>
      <c r="AM138" s="16"/>
      <c r="AN138" s="16"/>
      <c r="AO138" s="16"/>
      <c r="AP138" s="16"/>
      <c r="AQ138" s="16"/>
      <c r="AR138" s="16"/>
      <c r="AS138" s="16"/>
      <c r="AT138" s="16"/>
      <c r="AU138" s="16"/>
      <c r="AV138" s="16"/>
      <c r="AW138" s="16"/>
      <c r="AX138" s="16"/>
      <c r="AY138" s="16"/>
      <c r="AZ138" s="16"/>
      <c r="BA138" s="16"/>
      <c r="BB138" s="16"/>
      <c r="BC138" s="16"/>
      <c r="BD138" s="16"/>
      <c r="BE138" s="16"/>
      <c r="BF138" s="16"/>
      <c r="BG138" s="16"/>
      <c r="BH138" s="16"/>
      <c r="BI138" s="16"/>
      <c r="BJ138" s="16"/>
      <c r="BK138" s="16"/>
      <c r="BL138" s="16"/>
      <c r="BM138" s="16"/>
      <c r="BN138" s="16"/>
      <c r="BO138" s="16"/>
      <c r="BP138" s="16"/>
      <c r="BQ138" s="16"/>
      <c r="BR138" s="16"/>
      <c r="BS138" s="16"/>
      <c r="BT138" s="16"/>
      <c r="BU138" s="16"/>
      <c r="BV138" s="16"/>
      <c r="BW138" s="16"/>
      <c r="BX138" s="16"/>
      <c r="BY138" s="16"/>
      <c r="BZ138" s="16"/>
      <c r="CA138" s="16"/>
      <c r="CB138" s="16"/>
      <c r="CC138" s="16"/>
      <c r="CD138" s="16"/>
      <c r="CE138" s="16"/>
      <c r="CF138" s="16"/>
      <c r="CG138" s="16"/>
      <c r="CH138" s="16"/>
      <c r="CI138" s="16"/>
      <c r="CJ138" s="16"/>
      <c r="CK138" s="16"/>
      <c r="CL138" s="16"/>
      <c r="CM138" s="16"/>
      <c r="CN138" s="16"/>
      <c r="CO138" s="16"/>
      <c r="CP138" s="16"/>
      <c r="CQ138" s="16"/>
      <c r="CR138" s="16"/>
      <c r="CS138" s="16"/>
      <c r="CT138" s="16"/>
      <c r="CU138" s="16"/>
      <c r="CV138" s="16"/>
      <c r="CW138" s="16"/>
      <c r="CX138" s="16"/>
      <c r="CY138" s="16"/>
      <c r="CZ138" s="16"/>
      <c r="DA138" s="16"/>
      <c r="DB138" s="16"/>
      <c r="DC138" s="16"/>
      <c r="DD138" s="16"/>
      <c r="DE138" s="16"/>
      <c r="DF138" s="16"/>
      <c r="DG138" s="16"/>
      <c r="DH138" s="16"/>
      <c r="DI138" s="16"/>
      <c r="DJ138" s="16"/>
      <c r="DK138" s="16"/>
      <c r="DL138" s="16"/>
      <c r="DM138" s="16"/>
      <c r="DN138" s="16"/>
      <c r="DO138" s="16"/>
      <c r="DP138" s="16"/>
      <c r="DQ138" s="16"/>
      <c r="DR138" s="16"/>
      <c r="DS138" s="16"/>
      <c r="DT138" s="16"/>
      <c r="DU138" s="16"/>
      <c r="DV138" s="16"/>
      <c r="DW138" s="16"/>
      <c r="DX138" s="16"/>
      <c r="DY138" s="16"/>
      <c r="DZ138" s="16"/>
      <c r="EA138" s="16"/>
      <c r="EB138" s="16"/>
      <c r="EC138" s="16"/>
      <c r="ED138" s="16"/>
      <c r="EE138" s="16"/>
      <c r="EF138" s="16"/>
      <c r="EG138" s="16"/>
      <c r="EH138" s="16"/>
      <c r="EI138" s="16"/>
      <c r="EJ138" s="16"/>
      <c r="EK138" s="16"/>
      <c r="EL138" s="16"/>
      <c r="EM138" s="16"/>
      <c r="EN138" s="16"/>
      <c r="EO138" s="16"/>
      <c r="EP138" s="16"/>
      <c r="EQ138" s="16"/>
      <c r="ER138" s="16"/>
      <c r="ES138" s="16"/>
      <c r="ET138" s="16"/>
      <c r="EU138" s="16"/>
      <c r="EV138" s="16"/>
      <c r="EW138" s="16"/>
      <c r="EX138" s="16"/>
      <c r="EY138" s="16"/>
      <c r="EZ138" s="16"/>
      <c r="FA138" s="16"/>
      <c r="FB138" s="16"/>
      <c r="FC138" s="16"/>
      <c r="FD138" s="16"/>
      <c r="FE138" s="16"/>
      <c r="FF138" s="16"/>
      <c r="FG138" s="16"/>
      <c r="FH138" s="16"/>
      <c r="FI138" s="16"/>
      <c r="FJ138" s="16"/>
      <c r="FK138" s="16"/>
      <c r="FL138" s="16"/>
      <c r="FM138" s="16"/>
      <c r="FN138" s="16"/>
      <c r="FO138" s="16"/>
      <c r="FP138" s="16"/>
    </row>
    <row r="139" spans="1:172" s="12" customFormat="1" ht="14" customHeight="1" x14ac:dyDescent="0.2">
      <c r="A139" s="10" t="s">
        <v>331</v>
      </c>
      <c r="B139" s="9">
        <v>54</v>
      </c>
      <c r="C139" s="9">
        <v>61.5</v>
      </c>
      <c r="D139" s="13">
        <v>57.75</v>
      </c>
      <c r="E139" s="9">
        <v>71.38</v>
      </c>
      <c r="F139" s="9">
        <f>360-54.52</f>
        <v>305.48</v>
      </c>
      <c r="G139" s="34">
        <v>30</v>
      </c>
      <c r="H139" s="9">
        <v>331.4</v>
      </c>
      <c r="I139" s="9">
        <v>64.900000000000006</v>
      </c>
      <c r="J139" s="9">
        <v>19</v>
      </c>
      <c r="K139" s="9">
        <v>6.2</v>
      </c>
      <c r="L139" s="13">
        <v>-62</v>
      </c>
      <c r="M139" s="13">
        <v>349.7</v>
      </c>
      <c r="N139" s="9"/>
      <c r="O139" s="9"/>
      <c r="P139" s="9">
        <v>9.2884555822927339</v>
      </c>
      <c r="Q139" s="9">
        <v>9.1199201807892862</v>
      </c>
      <c r="R139" s="30">
        <v>102</v>
      </c>
      <c r="S139" s="13">
        <v>-64.217846461768502</v>
      </c>
      <c r="T139" s="13">
        <v>16.0178105390982</v>
      </c>
      <c r="U139" s="9">
        <v>71.882742509583494</v>
      </c>
      <c r="V139" s="9">
        <v>26.9926852669964</v>
      </c>
      <c r="W139" s="9">
        <v>17.430778056181001</v>
      </c>
      <c r="X139" s="7" t="s">
        <v>824</v>
      </c>
      <c r="Y139" s="10"/>
      <c r="Z139" s="10"/>
      <c r="AA139" s="10" t="b">
        <v>1</v>
      </c>
      <c r="AB139" s="7">
        <v>0</v>
      </c>
      <c r="AC139" s="14" t="s">
        <v>327</v>
      </c>
      <c r="AD139" s="7"/>
      <c r="AE139" s="7" t="s">
        <v>949</v>
      </c>
      <c r="AF139" s="10" t="s">
        <v>973</v>
      </c>
      <c r="AG139" s="14"/>
      <c r="AH139" s="10"/>
      <c r="AI139" s="39"/>
      <c r="AJ139" s="32"/>
      <c r="AK139" s="39"/>
      <c r="AL139" s="39"/>
      <c r="AM139" s="39"/>
      <c r="AN139" s="39"/>
      <c r="AO139" s="39"/>
      <c r="AP139" s="39"/>
      <c r="AQ139" s="39"/>
      <c r="AR139" s="39"/>
      <c r="AS139" s="39"/>
      <c r="AT139" s="39"/>
      <c r="AU139" s="39"/>
      <c r="AV139" s="39"/>
      <c r="AW139" s="39"/>
      <c r="AX139" s="39"/>
      <c r="AY139" s="39"/>
      <c r="AZ139" s="39"/>
      <c r="BA139" s="39"/>
      <c r="BB139" s="39"/>
      <c r="BC139" s="39"/>
      <c r="BD139" s="39"/>
      <c r="BE139" s="39"/>
      <c r="BF139" s="39"/>
      <c r="BG139" s="39"/>
      <c r="BH139" s="39"/>
      <c r="BI139" s="39"/>
      <c r="BJ139" s="39"/>
      <c r="BK139" s="39"/>
      <c r="BL139" s="39"/>
      <c r="BM139" s="39"/>
      <c r="BN139" s="39"/>
      <c r="BO139" s="39"/>
      <c r="BP139" s="39"/>
      <c r="BQ139" s="39"/>
      <c r="BR139" s="39"/>
      <c r="BS139" s="39"/>
      <c r="BT139" s="39"/>
      <c r="BU139" s="39"/>
      <c r="BV139" s="39"/>
      <c r="BW139" s="39"/>
      <c r="BX139" s="39"/>
      <c r="BY139" s="39"/>
      <c r="BZ139" s="39"/>
      <c r="CA139" s="39"/>
      <c r="CB139" s="39"/>
      <c r="CC139" s="39"/>
      <c r="CD139" s="39"/>
      <c r="CE139" s="39"/>
      <c r="CF139" s="39"/>
      <c r="CG139" s="39"/>
      <c r="CH139" s="39"/>
      <c r="CI139" s="39"/>
      <c r="CJ139" s="39"/>
      <c r="CK139" s="39"/>
      <c r="CL139" s="39"/>
      <c r="CM139" s="39"/>
      <c r="CN139" s="39"/>
      <c r="CO139" s="39"/>
      <c r="CP139" s="39"/>
      <c r="CQ139" s="39"/>
      <c r="CR139" s="39"/>
      <c r="CS139" s="39"/>
      <c r="CT139" s="39"/>
      <c r="CU139" s="39"/>
      <c r="CV139" s="39"/>
      <c r="CW139" s="39"/>
      <c r="CX139" s="39"/>
      <c r="CY139" s="39"/>
      <c r="CZ139" s="39"/>
      <c r="DA139" s="39"/>
      <c r="DB139" s="39"/>
      <c r="DC139" s="39"/>
      <c r="DD139" s="39"/>
      <c r="DE139" s="39"/>
      <c r="DF139" s="39"/>
      <c r="DG139" s="39"/>
      <c r="DH139" s="39"/>
      <c r="DI139" s="39"/>
      <c r="DJ139" s="39"/>
      <c r="DK139" s="39"/>
      <c r="DL139" s="39"/>
      <c r="DM139" s="39"/>
      <c r="DN139" s="39"/>
      <c r="DO139" s="39"/>
      <c r="DP139" s="39"/>
      <c r="DQ139" s="39"/>
      <c r="DR139" s="39"/>
      <c r="DS139" s="39"/>
      <c r="DT139" s="39"/>
      <c r="DU139" s="39"/>
      <c r="DV139" s="39"/>
      <c r="DW139" s="39"/>
      <c r="DX139" s="39"/>
      <c r="DY139" s="39"/>
      <c r="DZ139" s="39"/>
      <c r="EA139" s="39"/>
      <c r="EB139" s="39"/>
      <c r="EC139" s="39"/>
      <c r="ED139" s="39"/>
      <c r="EE139" s="39"/>
      <c r="EF139" s="39"/>
      <c r="EG139" s="39"/>
      <c r="EH139" s="39"/>
      <c r="EI139" s="39"/>
      <c r="EJ139" s="39"/>
      <c r="EK139" s="39"/>
      <c r="EL139" s="39"/>
      <c r="EM139" s="39"/>
      <c r="EN139" s="39"/>
      <c r="EO139" s="39"/>
      <c r="EP139" s="39"/>
      <c r="EQ139" s="39"/>
      <c r="ER139" s="39"/>
      <c r="ES139" s="39"/>
      <c r="ET139" s="39"/>
      <c r="EU139" s="39"/>
      <c r="EV139" s="39"/>
      <c r="EW139" s="39"/>
      <c r="EX139" s="39"/>
      <c r="EY139" s="39"/>
      <c r="EZ139" s="39"/>
      <c r="FA139" s="39"/>
      <c r="FB139" s="39"/>
      <c r="FC139" s="39"/>
      <c r="FD139" s="39"/>
      <c r="FE139" s="39"/>
      <c r="FF139" s="39"/>
      <c r="FG139" s="39"/>
      <c r="FH139" s="39"/>
      <c r="FI139" s="39"/>
      <c r="FJ139" s="39"/>
      <c r="FK139" s="39"/>
      <c r="FL139" s="39"/>
      <c r="FM139" s="39"/>
      <c r="FN139" s="39"/>
      <c r="FO139" s="39"/>
      <c r="FP139" s="39"/>
    </row>
    <row r="140" spans="1:172" s="12" customFormat="1" ht="14" customHeight="1" x14ac:dyDescent="0.2">
      <c r="A140" s="14" t="s">
        <v>332</v>
      </c>
      <c r="B140" s="9">
        <v>53</v>
      </c>
      <c r="C140" s="9">
        <v>60</v>
      </c>
      <c r="D140" s="13">
        <v>59</v>
      </c>
      <c r="E140" s="9">
        <v>68.2</v>
      </c>
      <c r="F140" s="9">
        <v>329</v>
      </c>
      <c r="G140" s="34">
        <v>22</v>
      </c>
      <c r="H140" s="9">
        <v>344.4</v>
      </c>
      <c r="I140" s="9">
        <v>65.3</v>
      </c>
      <c r="J140" s="9">
        <v>69.3</v>
      </c>
      <c r="K140" s="9">
        <v>3.7</v>
      </c>
      <c r="L140" s="13">
        <v>-67.7</v>
      </c>
      <c r="M140" s="13">
        <v>357.7</v>
      </c>
      <c r="N140" s="9"/>
      <c r="O140" s="9"/>
      <c r="P140" s="37">
        <v>33.315307803749313</v>
      </c>
      <c r="Q140" s="37">
        <v>5.4513589967245721</v>
      </c>
      <c r="R140" s="7">
        <v>102</v>
      </c>
      <c r="S140" s="13">
        <v>-69.169297853334697</v>
      </c>
      <c r="T140" s="13">
        <v>27.6716197773499</v>
      </c>
      <c r="U140" s="9">
        <v>71.695737357034204</v>
      </c>
      <c r="V140" s="9">
        <v>28.154863446791101</v>
      </c>
      <c r="W140" s="9">
        <v>17.469866833446901</v>
      </c>
      <c r="X140" s="7" t="s">
        <v>824</v>
      </c>
      <c r="Y140" s="7"/>
      <c r="Z140" s="7"/>
      <c r="AA140" s="10" t="b">
        <v>1</v>
      </c>
      <c r="AB140" s="7">
        <v>0</v>
      </c>
      <c r="AC140" s="14" t="s">
        <v>324</v>
      </c>
      <c r="AD140" s="30">
        <v>1604</v>
      </c>
      <c r="AE140" s="7" t="s">
        <v>176</v>
      </c>
      <c r="AF140" s="10"/>
      <c r="AG140" s="14" t="s">
        <v>930</v>
      </c>
      <c r="AH140" s="10"/>
      <c r="AI140" s="39"/>
      <c r="AJ140" s="32"/>
      <c r="AK140" s="39"/>
      <c r="AL140" s="39"/>
      <c r="AM140" s="39"/>
      <c r="AN140" s="39"/>
      <c r="AO140" s="39"/>
      <c r="AP140" s="39"/>
      <c r="AQ140" s="39"/>
      <c r="AR140" s="39"/>
      <c r="AS140" s="39"/>
      <c r="AT140" s="39"/>
      <c r="AU140" s="39"/>
      <c r="AV140" s="39"/>
      <c r="AW140" s="39"/>
      <c r="AX140" s="39"/>
      <c r="AY140" s="39"/>
      <c r="AZ140" s="39"/>
      <c r="BA140" s="39"/>
      <c r="BB140" s="39"/>
      <c r="BC140" s="39"/>
      <c r="BD140" s="39"/>
      <c r="BE140" s="39"/>
      <c r="BF140" s="39"/>
      <c r="BG140" s="39"/>
      <c r="BH140" s="39"/>
      <c r="BI140" s="39"/>
      <c r="BJ140" s="39"/>
      <c r="BK140" s="39"/>
      <c r="BL140" s="39"/>
      <c r="BM140" s="39"/>
      <c r="BN140" s="39"/>
      <c r="BO140" s="39"/>
      <c r="BP140" s="39"/>
      <c r="BQ140" s="39"/>
      <c r="BR140" s="39"/>
      <c r="BS140" s="39"/>
      <c r="BT140" s="39"/>
      <c r="BU140" s="39"/>
      <c r="BV140" s="39"/>
      <c r="BW140" s="39"/>
      <c r="BX140" s="39"/>
      <c r="BY140" s="39"/>
      <c r="BZ140" s="39"/>
      <c r="CA140" s="39"/>
      <c r="CB140" s="39"/>
      <c r="CC140" s="39"/>
      <c r="CD140" s="39"/>
      <c r="CE140" s="39"/>
      <c r="CF140" s="39"/>
      <c r="CG140" s="39"/>
      <c r="CH140" s="39"/>
      <c r="CI140" s="39"/>
      <c r="CJ140" s="39"/>
      <c r="CK140" s="39"/>
      <c r="CL140" s="39"/>
      <c r="CM140" s="39"/>
      <c r="CN140" s="39"/>
      <c r="CO140" s="39"/>
      <c r="CP140" s="39"/>
      <c r="CQ140" s="39"/>
      <c r="CR140" s="39"/>
      <c r="CS140" s="39"/>
      <c r="CT140" s="39"/>
      <c r="CU140" s="39"/>
      <c r="CV140" s="39"/>
      <c r="CW140" s="39"/>
      <c r="CX140" s="39"/>
      <c r="CY140" s="39"/>
      <c r="CZ140" s="39"/>
      <c r="DA140" s="39"/>
      <c r="DB140" s="39"/>
      <c r="DC140" s="39"/>
      <c r="DD140" s="39"/>
      <c r="DE140" s="39"/>
      <c r="DF140" s="39"/>
      <c r="DG140" s="39"/>
      <c r="DH140" s="39"/>
      <c r="DI140" s="39"/>
      <c r="DJ140" s="39"/>
      <c r="DK140" s="39"/>
      <c r="DL140" s="39"/>
      <c r="DM140" s="39"/>
      <c r="DN140" s="39"/>
      <c r="DO140" s="39"/>
      <c r="DP140" s="39"/>
      <c r="DQ140" s="39"/>
      <c r="DR140" s="39"/>
      <c r="DS140" s="39"/>
      <c r="DT140" s="39"/>
      <c r="DU140" s="39"/>
      <c r="DV140" s="39"/>
      <c r="DW140" s="39"/>
      <c r="DX140" s="39"/>
      <c r="DY140" s="39"/>
      <c r="DZ140" s="39"/>
      <c r="EA140" s="39"/>
      <c r="EB140" s="39"/>
      <c r="EC140" s="39"/>
      <c r="ED140" s="39"/>
      <c r="EE140" s="39"/>
      <c r="EF140" s="39"/>
      <c r="EG140" s="39"/>
      <c r="EH140" s="39"/>
      <c r="EI140" s="39"/>
      <c r="EJ140" s="39"/>
      <c r="EK140" s="39"/>
      <c r="EL140" s="39"/>
      <c r="EM140" s="39"/>
      <c r="EN140" s="39"/>
      <c r="EO140" s="39"/>
      <c r="EP140" s="39"/>
      <c r="EQ140" s="39"/>
      <c r="ER140" s="39"/>
      <c r="ES140" s="39"/>
      <c r="ET140" s="39"/>
      <c r="EU140" s="39"/>
      <c r="EV140" s="39"/>
      <c r="EW140" s="39"/>
      <c r="EX140" s="39"/>
      <c r="EY140" s="39"/>
      <c r="EZ140" s="39"/>
      <c r="FA140" s="39"/>
      <c r="FB140" s="39"/>
      <c r="FC140" s="39"/>
      <c r="FD140" s="39"/>
      <c r="FE140" s="39"/>
      <c r="FF140" s="39"/>
      <c r="FG140" s="39"/>
      <c r="FH140" s="39"/>
      <c r="FI140" s="39"/>
      <c r="FJ140" s="39"/>
      <c r="FK140" s="39"/>
      <c r="FL140" s="39"/>
      <c r="FM140" s="39"/>
      <c r="FN140" s="39"/>
      <c r="FO140" s="39"/>
      <c r="FP140" s="39"/>
    </row>
    <row r="141" spans="1:172" s="17" customFormat="1" ht="14" customHeight="1" x14ac:dyDescent="0.2">
      <c r="A141" s="14" t="s">
        <v>333</v>
      </c>
      <c r="B141" s="9">
        <v>57.3</v>
      </c>
      <c r="C141" s="9">
        <v>60.7</v>
      </c>
      <c r="D141" s="13">
        <v>59</v>
      </c>
      <c r="E141" s="9">
        <v>23.25</v>
      </c>
      <c r="F141" s="9">
        <v>27.33</v>
      </c>
      <c r="G141" s="34">
        <v>13</v>
      </c>
      <c r="H141" s="9">
        <v>1.2</v>
      </c>
      <c r="I141" s="9">
        <v>9.8000000000000007</v>
      </c>
      <c r="J141" s="9">
        <v>47</v>
      </c>
      <c r="K141" s="9">
        <v>6.3</v>
      </c>
      <c r="L141" s="13">
        <v>-71.7</v>
      </c>
      <c r="M141" s="13">
        <v>23.5</v>
      </c>
      <c r="N141" s="9">
        <v>80</v>
      </c>
      <c r="O141" s="9">
        <v>4.7</v>
      </c>
      <c r="P141" s="9" t="s">
        <v>825</v>
      </c>
      <c r="Q141" s="9" t="s">
        <v>825</v>
      </c>
      <c r="R141" s="7">
        <v>715</v>
      </c>
      <c r="S141" s="13">
        <v>-71.7</v>
      </c>
      <c r="T141" s="13">
        <v>23.5</v>
      </c>
      <c r="U141" s="9">
        <v>0</v>
      </c>
      <c r="V141" s="9">
        <v>0</v>
      </c>
      <c r="W141" s="9">
        <v>0</v>
      </c>
      <c r="X141" s="7" t="s">
        <v>824</v>
      </c>
      <c r="Y141" s="7"/>
      <c r="Z141" s="7"/>
      <c r="AA141" s="10" t="b">
        <v>1</v>
      </c>
      <c r="AB141" s="7">
        <v>0</v>
      </c>
      <c r="AC141" s="14" t="s">
        <v>334</v>
      </c>
      <c r="AD141" s="30"/>
      <c r="AE141" s="7" t="s">
        <v>949</v>
      </c>
      <c r="AF141" s="10" t="s">
        <v>335</v>
      </c>
      <c r="AG141" s="14"/>
      <c r="AH141" s="10"/>
      <c r="AI141" s="39"/>
      <c r="AJ141" s="32"/>
      <c r="AK141" s="39"/>
      <c r="AL141" s="39"/>
      <c r="AM141" s="39"/>
      <c r="AN141" s="39"/>
      <c r="AO141" s="39"/>
      <c r="AP141" s="39"/>
      <c r="AQ141" s="39"/>
      <c r="AR141" s="39"/>
      <c r="AS141" s="39"/>
      <c r="AT141" s="39"/>
      <c r="AU141" s="39"/>
      <c r="AV141" s="39"/>
      <c r="AW141" s="39"/>
      <c r="AX141" s="39"/>
      <c r="AY141" s="39"/>
      <c r="AZ141" s="39"/>
      <c r="BA141" s="39"/>
      <c r="BB141" s="39"/>
      <c r="BC141" s="39"/>
      <c r="BD141" s="39"/>
      <c r="BE141" s="39"/>
      <c r="BF141" s="39"/>
      <c r="BG141" s="39"/>
      <c r="BH141" s="39"/>
      <c r="BI141" s="39"/>
      <c r="BJ141" s="39"/>
      <c r="BK141" s="39"/>
      <c r="BL141" s="39"/>
      <c r="BM141" s="39"/>
      <c r="BN141" s="39"/>
      <c r="BO141" s="39"/>
      <c r="BP141" s="39"/>
      <c r="BQ141" s="39"/>
      <c r="BR141" s="39"/>
      <c r="BS141" s="39"/>
      <c r="BT141" s="39"/>
      <c r="BU141" s="39"/>
      <c r="BV141" s="39"/>
      <c r="BW141" s="39"/>
      <c r="BX141" s="39"/>
      <c r="BY141" s="39"/>
      <c r="BZ141" s="39"/>
      <c r="CA141" s="39"/>
      <c r="CB141" s="39"/>
      <c r="CC141" s="39"/>
      <c r="CD141" s="39"/>
      <c r="CE141" s="39"/>
      <c r="CF141" s="39"/>
      <c r="CG141" s="39"/>
      <c r="CH141" s="39"/>
      <c r="CI141" s="39"/>
      <c r="CJ141" s="39"/>
      <c r="CK141" s="39"/>
      <c r="CL141" s="39"/>
      <c r="CM141" s="39"/>
      <c r="CN141" s="39"/>
      <c r="CO141" s="39"/>
      <c r="CP141" s="39"/>
      <c r="CQ141" s="39"/>
      <c r="CR141" s="39"/>
      <c r="CS141" s="39"/>
      <c r="CT141" s="39"/>
      <c r="CU141" s="39"/>
      <c r="CV141" s="39"/>
      <c r="CW141" s="39"/>
      <c r="CX141" s="39"/>
      <c r="CY141" s="39"/>
      <c r="CZ141" s="39"/>
      <c r="DA141" s="39"/>
      <c r="DB141" s="39"/>
      <c r="DC141" s="39"/>
      <c r="DD141" s="39"/>
      <c r="DE141" s="39"/>
      <c r="DF141" s="39"/>
      <c r="DG141" s="39"/>
      <c r="DH141" s="39"/>
      <c r="DI141" s="39"/>
      <c r="DJ141" s="39"/>
      <c r="DK141" s="39"/>
      <c r="DL141" s="39"/>
      <c r="DM141" s="39"/>
      <c r="DN141" s="39"/>
      <c r="DO141" s="39"/>
      <c r="DP141" s="39"/>
      <c r="DQ141" s="39"/>
      <c r="DR141" s="39"/>
      <c r="DS141" s="39"/>
      <c r="DT141" s="39"/>
      <c r="DU141" s="39"/>
      <c r="DV141" s="39"/>
      <c r="DW141" s="39"/>
      <c r="DX141" s="39"/>
      <c r="DY141" s="39"/>
      <c r="DZ141" s="39"/>
      <c r="EA141" s="39"/>
      <c r="EB141" s="39"/>
      <c r="EC141" s="39"/>
      <c r="ED141" s="39"/>
      <c r="EE141" s="39"/>
      <c r="EF141" s="39"/>
      <c r="EG141" s="39"/>
      <c r="EH141" s="39"/>
      <c r="EI141" s="39"/>
      <c r="EJ141" s="39"/>
      <c r="EK141" s="39"/>
      <c r="EL141" s="39"/>
      <c r="EM141" s="39"/>
      <c r="EN141" s="39"/>
      <c r="EO141" s="39"/>
      <c r="EP141" s="39"/>
      <c r="EQ141" s="39"/>
      <c r="ER141" s="39"/>
      <c r="ES141" s="39"/>
      <c r="ET141" s="39"/>
      <c r="EU141" s="39"/>
      <c r="EV141" s="39"/>
      <c r="EW141" s="39"/>
      <c r="EX141" s="39"/>
      <c r="EY141" s="39"/>
      <c r="EZ141" s="39"/>
      <c r="FA141" s="39"/>
      <c r="FB141" s="39"/>
      <c r="FC141" s="39"/>
      <c r="FD141" s="39"/>
      <c r="FE141" s="39"/>
      <c r="FF141" s="39"/>
      <c r="FG141" s="39"/>
      <c r="FH141" s="39"/>
      <c r="FI141" s="39"/>
      <c r="FJ141" s="39"/>
      <c r="FK141" s="39"/>
      <c r="FL141" s="39"/>
      <c r="FM141" s="39"/>
      <c r="FN141" s="39"/>
      <c r="FO141" s="39"/>
      <c r="FP141" s="39"/>
    </row>
    <row r="142" spans="1:172" s="12" customFormat="1" ht="14" customHeight="1" x14ac:dyDescent="0.2">
      <c r="A142" s="10" t="s">
        <v>336</v>
      </c>
      <c r="B142" s="9">
        <v>58.8</v>
      </c>
      <c r="C142" s="9">
        <v>60</v>
      </c>
      <c r="D142" s="13">
        <v>59.4</v>
      </c>
      <c r="E142" s="9">
        <v>55.6</v>
      </c>
      <c r="F142" s="9">
        <v>354.8</v>
      </c>
      <c r="G142" s="34">
        <v>413</v>
      </c>
      <c r="H142" s="9">
        <v>359</v>
      </c>
      <c r="I142" s="9">
        <v>65.2</v>
      </c>
      <c r="J142" s="9">
        <v>36.799999999999997</v>
      </c>
      <c r="K142" s="9">
        <v>1.2</v>
      </c>
      <c r="L142" s="13">
        <v>-81.7</v>
      </c>
      <c r="M142" s="13">
        <v>359.8</v>
      </c>
      <c r="N142" s="9"/>
      <c r="O142" s="9"/>
      <c r="P142" s="37">
        <v>17.765450949681135</v>
      </c>
      <c r="Q142" s="37">
        <v>1.688421126475991</v>
      </c>
      <c r="R142" s="7">
        <v>301</v>
      </c>
      <c r="S142" s="13">
        <v>-75.0795801715322</v>
      </c>
      <c r="T142" s="13">
        <v>42.845717501639903</v>
      </c>
      <c r="U142" s="9">
        <v>31.113220549499001</v>
      </c>
      <c r="V142" s="9">
        <v>-18.639059486542401</v>
      </c>
      <c r="W142" s="9">
        <v>11.402949076130801</v>
      </c>
      <c r="X142" s="7" t="s">
        <v>824</v>
      </c>
      <c r="Y142" s="7"/>
      <c r="Z142" s="7"/>
      <c r="AA142" s="10" t="b">
        <v>1</v>
      </c>
      <c r="AB142" s="7">
        <v>0</v>
      </c>
      <c r="AC142" s="14" t="s">
        <v>337</v>
      </c>
      <c r="AD142" s="7">
        <v>1041</v>
      </c>
      <c r="AE142" s="7" t="s">
        <v>176</v>
      </c>
      <c r="AF142" s="14" t="s">
        <v>928</v>
      </c>
      <c r="AG142" s="14"/>
      <c r="AH142" s="10"/>
      <c r="AI142" s="39"/>
      <c r="AJ142" s="32"/>
      <c r="AK142" s="39"/>
      <c r="AL142" s="39"/>
      <c r="AM142" s="39"/>
      <c r="AN142" s="39"/>
      <c r="AO142" s="39"/>
      <c r="AP142" s="39"/>
      <c r="AQ142" s="39"/>
      <c r="AR142" s="39"/>
      <c r="AS142" s="39"/>
      <c r="AT142" s="39"/>
      <c r="AU142" s="39"/>
      <c r="AV142" s="39"/>
      <c r="AW142" s="39"/>
      <c r="AX142" s="39"/>
      <c r="AY142" s="39"/>
      <c r="AZ142" s="39"/>
      <c r="BA142" s="39"/>
      <c r="BB142" s="39"/>
      <c r="BC142" s="39"/>
      <c r="BD142" s="39"/>
      <c r="BE142" s="39"/>
      <c r="BF142" s="39"/>
      <c r="BG142" s="39"/>
      <c r="BH142" s="39"/>
      <c r="BI142" s="39"/>
      <c r="BJ142" s="39"/>
      <c r="BK142" s="39"/>
      <c r="BL142" s="39"/>
      <c r="BM142" s="39"/>
      <c r="BN142" s="39"/>
      <c r="BO142" s="39"/>
      <c r="BP142" s="39"/>
      <c r="BQ142" s="39"/>
      <c r="BR142" s="39"/>
      <c r="BS142" s="39"/>
      <c r="BT142" s="39"/>
      <c r="BU142" s="39"/>
      <c r="BV142" s="39"/>
      <c r="BW142" s="39"/>
      <c r="BX142" s="39"/>
      <c r="BY142" s="39"/>
      <c r="BZ142" s="39"/>
      <c r="CA142" s="39"/>
      <c r="CB142" s="39"/>
      <c r="CC142" s="39"/>
      <c r="CD142" s="39"/>
      <c r="CE142" s="39"/>
      <c r="CF142" s="39"/>
      <c r="CG142" s="39"/>
      <c r="CH142" s="39"/>
      <c r="CI142" s="39"/>
      <c r="CJ142" s="39"/>
      <c r="CK142" s="39"/>
      <c r="CL142" s="39"/>
      <c r="CM142" s="39"/>
      <c r="CN142" s="39"/>
      <c r="CO142" s="39"/>
      <c r="CP142" s="39"/>
      <c r="CQ142" s="39"/>
      <c r="CR142" s="39"/>
      <c r="CS142" s="39"/>
      <c r="CT142" s="39"/>
      <c r="CU142" s="39"/>
      <c r="CV142" s="39"/>
      <c r="CW142" s="39"/>
      <c r="CX142" s="39"/>
      <c r="CY142" s="39"/>
      <c r="CZ142" s="39"/>
      <c r="DA142" s="39"/>
      <c r="DB142" s="39"/>
      <c r="DC142" s="39"/>
      <c r="DD142" s="39"/>
      <c r="DE142" s="39"/>
      <c r="DF142" s="39"/>
      <c r="DG142" s="39"/>
      <c r="DH142" s="39"/>
      <c r="DI142" s="39"/>
      <c r="DJ142" s="39"/>
      <c r="DK142" s="39"/>
      <c r="DL142" s="39"/>
      <c r="DM142" s="39"/>
      <c r="DN142" s="39"/>
      <c r="DO142" s="39"/>
      <c r="DP142" s="39"/>
      <c r="DQ142" s="39"/>
      <c r="DR142" s="39"/>
      <c r="DS142" s="39"/>
      <c r="DT142" s="39"/>
      <c r="DU142" s="39"/>
      <c r="DV142" s="39"/>
      <c r="DW142" s="39"/>
      <c r="DX142" s="39"/>
      <c r="DY142" s="39"/>
      <c r="DZ142" s="39"/>
      <c r="EA142" s="39"/>
      <c r="EB142" s="39"/>
      <c r="EC142" s="39"/>
      <c r="ED142" s="39"/>
      <c r="EE142" s="39"/>
      <c r="EF142" s="39"/>
      <c r="EG142" s="39"/>
      <c r="EH142" s="39"/>
      <c r="EI142" s="39"/>
      <c r="EJ142" s="39"/>
      <c r="EK142" s="39"/>
      <c r="EL142" s="39"/>
      <c r="EM142" s="39"/>
      <c r="EN142" s="39"/>
      <c r="EO142" s="39"/>
      <c r="EP142" s="39"/>
      <c r="EQ142" s="39"/>
      <c r="ER142" s="39"/>
      <c r="ES142" s="39"/>
      <c r="ET142" s="39"/>
      <c r="EU142" s="39"/>
      <c r="EV142" s="39"/>
      <c r="EW142" s="39"/>
      <c r="EX142" s="39"/>
      <c r="EY142" s="39"/>
      <c r="EZ142" s="39"/>
      <c r="FA142" s="39"/>
      <c r="FB142" s="39"/>
      <c r="FC142" s="39"/>
      <c r="FD142" s="39"/>
      <c r="FE142" s="39"/>
      <c r="FF142" s="39"/>
      <c r="FG142" s="39"/>
      <c r="FH142" s="39"/>
      <c r="FI142" s="39"/>
      <c r="FJ142" s="39"/>
      <c r="FK142" s="39"/>
      <c r="FL142" s="39"/>
      <c r="FM142" s="39"/>
      <c r="FN142" s="39"/>
      <c r="FO142" s="39"/>
      <c r="FP142" s="39"/>
    </row>
    <row r="143" spans="1:172" s="17" customFormat="1" ht="14" customHeight="1" x14ac:dyDescent="0.2">
      <c r="A143" s="14" t="s">
        <v>338</v>
      </c>
      <c r="B143" s="9">
        <v>59</v>
      </c>
      <c r="C143" s="9">
        <v>60</v>
      </c>
      <c r="D143" s="13">
        <v>59.5</v>
      </c>
      <c r="E143" s="9">
        <v>68.2</v>
      </c>
      <c r="F143" s="9">
        <v>329</v>
      </c>
      <c r="G143" s="34">
        <v>39</v>
      </c>
      <c r="H143" s="9">
        <v>357</v>
      </c>
      <c r="I143" s="9">
        <v>56</v>
      </c>
      <c r="J143" s="9">
        <v>15.6</v>
      </c>
      <c r="K143" s="9">
        <v>6</v>
      </c>
      <c r="L143" s="13">
        <v>-56</v>
      </c>
      <c r="M143" s="13">
        <v>3</v>
      </c>
      <c r="N143" s="9"/>
      <c r="O143" s="9"/>
      <c r="P143" s="9">
        <v>11.103852598557827</v>
      </c>
      <c r="Q143" s="9">
        <v>7.2021897746749071</v>
      </c>
      <c r="R143" s="7">
        <v>102</v>
      </c>
      <c r="S143" s="13">
        <v>-57.2627607301377</v>
      </c>
      <c r="T143" s="13">
        <v>27.740082749527499</v>
      </c>
      <c r="U143" s="9">
        <v>71.619885344701302</v>
      </c>
      <c r="V143" s="9">
        <v>28.6132911834545</v>
      </c>
      <c r="W143" s="9">
        <v>17.485654010775601</v>
      </c>
      <c r="X143" s="7" t="s">
        <v>824</v>
      </c>
      <c r="Y143" s="7"/>
      <c r="Z143" s="7"/>
      <c r="AA143" s="10" t="b">
        <v>1</v>
      </c>
      <c r="AB143" s="7">
        <v>0</v>
      </c>
      <c r="AC143" s="14" t="s">
        <v>324</v>
      </c>
      <c r="AD143" s="30">
        <v>1604</v>
      </c>
      <c r="AE143" s="7" t="s">
        <v>176</v>
      </c>
      <c r="AF143" s="14" t="s">
        <v>941</v>
      </c>
      <c r="AG143" s="14"/>
      <c r="AH143" s="10"/>
      <c r="AI143" s="39"/>
      <c r="AJ143" s="32"/>
      <c r="AK143" s="39"/>
      <c r="AL143" s="39"/>
      <c r="AM143" s="39"/>
      <c r="AN143" s="39"/>
      <c r="AO143" s="39"/>
      <c r="AP143" s="39"/>
      <c r="AQ143" s="39"/>
      <c r="AR143" s="39"/>
      <c r="AS143" s="39"/>
      <c r="AT143" s="39"/>
      <c r="AU143" s="39"/>
      <c r="AV143" s="39"/>
      <c r="AW143" s="39"/>
      <c r="AX143" s="39"/>
      <c r="AY143" s="39"/>
      <c r="AZ143" s="39"/>
      <c r="BA143" s="39"/>
      <c r="BB143" s="39"/>
      <c r="BC143" s="39"/>
      <c r="BD143" s="39"/>
      <c r="BE143" s="39"/>
      <c r="BF143" s="39"/>
      <c r="BG143" s="39"/>
      <c r="BH143" s="39"/>
      <c r="BI143" s="39"/>
      <c r="BJ143" s="39"/>
      <c r="BK143" s="39"/>
      <c r="BL143" s="39"/>
      <c r="BM143" s="39"/>
      <c r="BN143" s="39"/>
      <c r="BO143" s="39"/>
      <c r="BP143" s="39"/>
      <c r="BQ143" s="39"/>
      <c r="BR143" s="39"/>
      <c r="BS143" s="39"/>
      <c r="BT143" s="39"/>
      <c r="BU143" s="39"/>
      <c r="BV143" s="39"/>
      <c r="BW143" s="39"/>
      <c r="BX143" s="39"/>
      <c r="BY143" s="39"/>
      <c r="BZ143" s="39"/>
      <c r="CA143" s="39"/>
      <c r="CB143" s="39"/>
      <c r="CC143" s="39"/>
      <c r="CD143" s="39"/>
      <c r="CE143" s="39"/>
      <c r="CF143" s="39"/>
      <c r="CG143" s="39"/>
      <c r="CH143" s="39"/>
      <c r="CI143" s="39"/>
      <c r="CJ143" s="39"/>
      <c r="CK143" s="39"/>
      <c r="CL143" s="39"/>
      <c r="CM143" s="39"/>
      <c r="CN143" s="39"/>
      <c r="CO143" s="39"/>
      <c r="CP143" s="39"/>
      <c r="CQ143" s="39"/>
      <c r="CR143" s="39"/>
      <c r="CS143" s="39"/>
      <c r="CT143" s="39"/>
      <c r="CU143" s="39"/>
      <c r="CV143" s="39"/>
      <c r="CW143" s="39"/>
      <c r="CX143" s="39"/>
      <c r="CY143" s="39"/>
      <c r="CZ143" s="39"/>
      <c r="DA143" s="39"/>
      <c r="DB143" s="39"/>
      <c r="DC143" s="39"/>
      <c r="DD143" s="39"/>
      <c r="DE143" s="39"/>
      <c r="DF143" s="39"/>
      <c r="DG143" s="39"/>
      <c r="DH143" s="39"/>
      <c r="DI143" s="39"/>
      <c r="DJ143" s="39"/>
      <c r="DK143" s="39"/>
      <c r="DL143" s="39"/>
      <c r="DM143" s="39"/>
      <c r="DN143" s="39"/>
      <c r="DO143" s="39"/>
      <c r="DP143" s="39"/>
      <c r="DQ143" s="39"/>
      <c r="DR143" s="39"/>
      <c r="DS143" s="39"/>
      <c r="DT143" s="39"/>
      <c r="DU143" s="39"/>
      <c r="DV143" s="39"/>
      <c r="DW143" s="39"/>
      <c r="DX143" s="39"/>
      <c r="DY143" s="39"/>
      <c r="DZ143" s="39"/>
      <c r="EA143" s="39"/>
      <c r="EB143" s="39"/>
      <c r="EC143" s="39"/>
      <c r="ED143" s="39"/>
      <c r="EE143" s="39"/>
      <c r="EF143" s="39"/>
      <c r="EG143" s="39"/>
      <c r="EH143" s="39"/>
      <c r="EI143" s="39"/>
      <c r="EJ143" s="39"/>
      <c r="EK143" s="39"/>
      <c r="EL143" s="39"/>
      <c r="EM143" s="39"/>
      <c r="EN143" s="39"/>
      <c r="EO143" s="39"/>
      <c r="EP143" s="39"/>
      <c r="EQ143" s="39"/>
      <c r="ER143" s="39"/>
      <c r="ES143" s="39"/>
      <c r="ET143" s="39"/>
      <c r="EU143" s="39"/>
      <c r="EV143" s="39"/>
      <c r="EW143" s="39"/>
      <c r="EX143" s="39"/>
      <c r="EY143" s="39"/>
      <c r="EZ143" s="39"/>
      <c r="FA143" s="39"/>
      <c r="FB143" s="39"/>
      <c r="FC143" s="39"/>
      <c r="FD143" s="39"/>
      <c r="FE143" s="39"/>
      <c r="FF143" s="39"/>
      <c r="FG143" s="39"/>
      <c r="FH143" s="39"/>
      <c r="FI143" s="39"/>
      <c r="FJ143" s="39"/>
      <c r="FK143" s="39"/>
      <c r="FL143" s="39"/>
      <c r="FM143" s="39"/>
      <c r="FN143" s="39"/>
      <c r="FO143" s="39"/>
      <c r="FP143" s="39"/>
    </row>
    <row r="144" spans="1:172" s="12" customFormat="1" ht="14" customHeight="1" x14ac:dyDescent="0.2">
      <c r="A144" s="10" t="s">
        <v>339</v>
      </c>
      <c r="B144" s="9">
        <v>58</v>
      </c>
      <c r="C144" s="9">
        <v>61</v>
      </c>
      <c r="D144" s="13">
        <v>59.5</v>
      </c>
      <c r="E144" s="9">
        <v>55.5</v>
      </c>
      <c r="F144" s="9">
        <v>354.8</v>
      </c>
      <c r="G144" s="34">
        <v>165</v>
      </c>
      <c r="H144" s="9">
        <v>3.7</v>
      </c>
      <c r="I144" s="9">
        <v>64.2</v>
      </c>
      <c r="J144" s="9">
        <v>54.5</v>
      </c>
      <c r="K144" s="9">
        <v>2.82</v>
      </c>
      <c r="L144" s="13">
        <v>-80.2</v>
      </c>
      <c r="M144" s="13">
        <v>339.6</v>
      </c>
      <c r="N144" s="9"/>
      <c r="O144" s="9"/>
      <c r="P144" s="9">
        <v>27.439218881228651</v>
      </c>
      <c r="Q144" s="9">
        <v>2.1329685479331748</v>
      </c>
      <c r="R144" s="7">
        <v>301</v>
      </c>
      <c r="S144" s="13">
        <v>-76.053832243353398</v>
      </c>
      <c r="T144" s="13">
        <v>29.428710139275399</v>
      </c>
      <c r="U144" s="9">
        <v>31.143780150144298</v>
      </c>
      <c r="V144" s="9">
        <v>-18.6145610423515</v>
      </c>
      <c r="W144" s="9">
        <v>11.420905062109499</v>
      </c>
      <c r="X144" s="7" t="s">
        <v>824</v>
      </c>
      <c r="Y144" s="7"/>
      <c r="Z144" s="7"/>
      <c r="AA144" s="10" t="b">
        <v>1</v>
      </c>
      <c r="AB144" s="7">
        <v>0</v>
      </c>
      <c r="AC144" s="10" t="s">
        <v>340</v>
      </c>
      <c r="AD144" s="30">
        <v>3433</v>
      </c>
      <c r="AE144" s="7" t="s">
        <v>176</v>
      </c>
      <c r="AF144" s="10" t="s">
        <v>939</v>
      </c>
      <c r="AG144" s="14"/>
      <c r="AH144" s="10"/>
      <c r="AJ144" s="32"/>
    </row>
    <row r="145" spans="1:172" s="12" customFormat="1" ht="14" customHeight="1" x14ac:dyDescent="0.15">
      <c r="A145" s="10" t="s">
        <v>341</v>
      </c>
      <c r="B145" s="9">
        <v>59.6</v>
      </c>
      <c r="C145" s="9">
        <v>60.4</v>
      </c>
      <c r="D145" s="13">
        <v>60</v>
      </c>
      <c r="E145" s="9">
        <v>56.7</v>
      </c>
      <c r="F145" s="9">
        <v>353.8</v>
      </c>
      <c r="G145" s="34">
        <v>62</v>
      </c>
      <c r="H145" s="9">
        <v>0</v>
      </c>
      <c r="I145" s="9">
        <v>63</v>
      </c>
      <c r="J145" s="9">
        <v>44.9</v>
      </c>
      <c r="K145" s="9">
        <v>2.7</v>
      </c>
      <c r="L145" s="13">
        <v>-77</v>
      </c>
      <c r="M145" s="13">
        <v>355</v>
      </c>
      <c r="N145" s="9"/>
      <c r="O145" s="9"/>
      <c r="P145" s="37">
        <v>23.781782327530891</v>
      </c>
      <c r="Q145" s="37">
        <v>3.7772724920168819</v>
      </c>
      <c r="R145" s="7">
        <v>301</v>
      </c>
      <c r="S145" s="13">
        <v>-71.651332694052897</v>
      </c>
      <c r="T145" s="13">
        <v>31.2534637953455</v>
      </c>
      <c r="U145" s="9">
        <v>31.2951941185385</v>
      </c>
      <c r="V145" s="9">
        <v>-18.492341076251201</v>
      </c>
      <c r="W145" s="9">
        <v>11.5107228521516</v>
      </c>
      <c r="X145" s="7" t="s">
        <v>824</v>
      </c>
      <c r="Y145" s="10"/>
      <c r="Z145" s="10"/>
      <c r="AA145" s="10" t="b">
        <v>1</v>
      </c>
      <c r="AB145" s="7">
        <v>0</v>
      </c>
      <c r="AC145" s="14" t="s">
        <v>342</v>
      </c>
      <c r="AD145" s="7">
        <v>1377</v>
      </c>
      <c r="AE145" s="7" t="s">
        <v>176</v>
      </c>
      <c r="AF145" s="14" t="s">
        <v>929</v>
      </c>
      <c r="AG145" s="16"/>
      <c r="AH145" s="10"/>
      <c r="AJ145" s="32"/>
    </row>
    <row r="146" spans="1:172" s="17" customFormat="1" ht="14" customHeight="1" x14ac:dyDescent="0.15">
      <c r="A146" s="10" t="s">
        <v>343</v>
      </c>
      <c r="B146" s="9">
        <v>59.5</v>
      </c>
      <c r="C146" s="9">
        <v>60.7</v>
      </c>
      <c r="D146" s="13">
        <v>60.1</v>
      </c>
      <c r="E146" s="9">
        <v>61.9</v>
      </c>
      <c r="F146" s="9">
        <v>353.1</v>
      </c>
      <c r="G146" s="34">
        <v>43</v>
      </c>
      <c r="H146" s="9">
        <v>7.7</v>
      </c>
      <c r="I146" s="9">
        <v>60.9</v>
      </c>
      <c r="J146" s="9">
        <v>24.5</v>
      </c>
      <c r="K146" s="9">
        <v>4.5</v>
      </c>
      <c r="L146" s="13">
        <v>-71.400000000000006</v>
      </c>
      <c r="M146" s="6">
        <v>334.7</v>
      </c>
      <c r="N146" s="9">
        <v>14.2</v>
      </c>
      <c r="O146" s="9">
        <v>6</v>
      </c>
      <c r="P146" s="9" t="s">
        <v>825</v>
      </c>
      <c r="Q146" s="9" t="s">
        <v>825</v>
      </c>
      <c r="R146" s="7">
        <v>301</v>
      </c>
      <c r="S146" s="13">
        <v>-69.628549888834598</v>
      </c>
      <c r="T146" s="13">
        <v>8.4397804059364994</v>
      </c>
      <c r="U146" s="9">
        <v>31.325203023107601</v>
      </c>
      <c r="V146" s="9">
        <v>-18.467951024978898</v>
      </c>
      <c r="W146" s="9">
        <v>11.528693876190699</v>
      </c>
      <c r="X146" s="7" t="s">
        <v>824</v>
      </c>
      <c r="Y146" s="10"/>
      <c r="Z146" s="10"/>
      <c r="AA146" s="10" t="b">
        <v>1</v>
      </c>
      <c r="AB146" s="7">
        <v>0</v>
      </c>
      <c r="AC146" s="14" t="s">
        <v>344</v>
      </c>
      <c r="AD146" s="7">
        <v>3494</v>
      </c>
      <c r="AE146" s="7" t="s">
        <v>176</v>
      </c>
      <c r="AF146" s="14" t="s">
        <v>928</v>
      </c>
      <c r="AG146" s="16"/>
      <c r="AH146" s="10"/>
      <c r="AI146" s="12"/>
      <c r="AJ146" s="32"/>
      <c r="AK146" s="12"/>
      <c r="AL146" s="12"/>
      <c r="AM146" s="12"/>
      <c r="AN146" s="12"/>
      <c r="AO146" s="12"/>
      <c r="AP146" s="12"/>
      <c r="AQ146" s="12"/>
      <c r="AR146" s="12"/>
      <c r="AS146" s="12"/>
      <c r="AT146" s="12"/>
      <c r="AU146" s="12"/>
      <c r="AV146" s="12"/>
      <c r="AW146" s="12"/>
      <c r="AX146" s="12"/>
      <c r="AY146" s="12"/>
      <c r="AZ146" s="12"/>
      <c r="BA146" s="12"/>
      <c r="BB146" s="12"/>
      <c r="BC146" s="12"/>
      <c r="BD146" s="12"/>
      <c r="BE146" s="12"/>
      <c r="BF146" s="12"/>
      <c r="BG146" s="12"/>
      <c r="BH146" s="12"/>
      <c r="BI146" s="12"/>
      <c r="BJ146" s="12"/>
      <c r="BK146" s="12"/>
      <c r="BL146" s="12"/>
      <c r="BM146" s="12"/>
      <c r="BN146" s="12"/>
      <c r="BO146" s="12"/>
      <c r="BP146" s="12"/>
      <c r="BQ146" s="12"/>
      <c r="BR146" s="12"/>
      <c r="BS146" s="12"/>
      <c r="BT146" s="12"/>
      <c r="BU146" s="12"/>
      <c r="BV146" s="12"/>
      <c r="BW146" s="12"/>
      <c r="BX146" s="12"/>
      <c r="BY146" s="12"/>
      <c r="BZ146" s="12"/>
      <c r="CA146" s="12"/>
      <c r="CB146" s="12"/>
      <c r="CC146" s="12"/>
      <c r="CD146" s="12"/>
      <c r="CE146" s="12"/>
      <c r="CF146" s="12"/>
      <c r="CG146" s="12"/>
      <c r="CH146" s="12"/>
      <c r="CI146" s="12"/>
      <c r="CJ146" s="12"/>
      <c r="CK146" s="12"/>
      <c r="CL146" s="12"/>
      <c r="CM146" s="12"/>
      <c r="CN146" s="12"/>
      <c r="CO146" s="12"/>
      <c r="CP146" s="12"/>
      <c r="CQ146" s="12"/>
      <c r="CR146" s="12"/>
      <c r="CS146" s="12"/>
      <c r="CT146" s="12"/>
      <c r="CU146" s="12"/>
      <c r="CV146" s="12"/>
      <c r="CW146" s="12"/>
      <c r="CX146" s="12"/>
      <c r="CY146" s="12"/>
      <c r="CZ146" s="12"/>
      <c r="DA146" s="12"/>
      <c r="DB146" s="12"/>
      <c r="DC146" s="12"/>
      <c r="DD146" s="12"/>
      <c r="DE146" s="12"/>
      <c r="DF146" s="12"/>
      <c r="DG146" s="12"/>
      <c r="DH146" s="12"/>
      <c r="DI146" s="12"/>
      <c r="DJ146" s="12"/>
      <c r="DK146" s="12"/>
      <c r="DL146" s="12"/>
      <c r="DM146" s="12"/>
      <c r="DN146" s="12"/>
      <c r="DO146" s="12"/>
      <c r="DP146" s="12"/>
      <c r="DQ146" s="12"/>
      <c r="DR146" s="12"/>
      <c r="DS146" s="12"/>
      <c r="DT146" s="12"/>
      <c r="DU146" s="12"/>
      <c r="DV146" s="12"/>
      <c r="DW146" s="12"/>
      <c r="DX146" s="12"/>
      <c r="DY146" s="12"/>
      <c r="DZ146" s="12"/>
      <c r="EA146" s="12"/>
      <c r="EB146" s="12"/>
      <c r="EC146" s="12"/>
      <c r="ED146" s="12"/>
      <c r="EE146" s="12"/>
      <c r="EF146" s="12"/>
      <c r="EG146" s="12"/>
      <c r="EH146" s="12"/>
      <c r="EI146" s="12"/>
      <c r="EJ146" s="12"/>
      <c r="EK146" s="12"/>
      <c r="EL146" s="12"/>
      <c r="EM146" s="12"/>
      <c r="EN146" s="12"/>
      <c r="EO146" s="12"/>
      <c r="EP146" s="12"/>
      <c r="EQ146" s="12"/>
      <c r="ER146" s="12"/>
      <c r="ES146" s="12"/>
      <c r="ET146" s="12"/>
      <c r="EU146" s="12"/>
      <c r="EV146" s="12"/>
      <c r="EW146" s="12"/>
      <c r="EX146" s="12"/>
      <c r="EY146" s="12"/>
      <c r="EZ146" s="12"/>
      <c r="FA146" s="12"/>
      <c r="FB146" s="12"/>
      <c r="FC146" s="12"/>
      <c r="FD146" s="12"/>
      <c r="FE146" s="12"/>
      <c r="FF146" s="12"/>
      <c r="FG146" s="12"/>
      <c r="FH146" s="12"/>
      <c r="FI146" s="12"/>
      <c r="FJ146" s="12"/>
      <c r="FK146" s="12"/>
      <c r="FL146" s="12"/>
      <c r="FM146" s="12"/>
      <c r="FN146" s="12"/>
      <c r="FO146" s="12"/>
      <c r="FP146" s="12"/>
    </row>
    <row r="147" spans="1:172" s="12" customFormat="1" ht="14" customHeight="1" x14ac:dyDescent="0.2">
      <c r="A147" s="14" t="s">
        <v>345</v>
      </c>
      <c r="B147" s="9">
        <v>60</v>
      </c>
      <c r="C147" s="9">
        <v>61</v>
      </c>
      <c r="D147" s="13">
        <v>60.5</v>
      </c>
      <c r="E147" s="9">
        <v>71.599999999999994</v>
      </c>
      <c r="F147" s="9">
        <v>305.89999999999998</v>
      </c>
      <c r="G147" s="34">
        <v>10</v>
      </c>
      <c r="H147" s="9">
        <v>319.89999999999998</v>
      </c>
      <c r="I147" s="9">
        <v>77.7</v>
      </c>
      <c r="J147" s="9">
        <v>65.599999999999994</v>
      </c>
      <c r="K147" s="9">
        <v>6</v>
      </c>
      <c r="L147" s="13">
        <v>-76.2</v>
      </c>
      <c r="M147" s="6">
        <v>37.9</v>
      </c>
      <c r="N147" s="9">
        <v>25.1</v>
      </c>
      <c r="O147" s="9">
        <v>9.8000000000000007</v>
      </c>
      <c r="P147" s="9" t="s">
        <v>825</v>
      </c>
      <c r="Q147" s="9" t="s">
        <v>825</v>
      </c>
      <c r="R147" s="7">
        <v>102</v>
      </c>
      <c r="S147" s="13">
        <v>-73.731525549729895</v>
      </c>
      <c r="T147" s="13">
        <v>73.1829613262219</v>
      </c>
      <c r="U147" s="9">
        <v>71.466454734056896</v>
      </c>
      <c r="V147" s="9">
        <v>29.5192244846743</v>
      </c>
      <c r="W147" s="9">
        <v>17.517486241643098</v>
      </c>
      <c r="X147" s="7" t="s">
        <v>824</v>
      </c>
      <c r="Y147" s="10"/>
      <c r="Z147" s="10"/>
      <c r="AA147" s="10" t="b">
        <v>1</v>
      </c>
      <c r="AB147" s="7">
        <v>0</v>
      </c>
      <c r="AC147" s="14" t="s">
        <v>320</v>
      </c>
      <c r="AD147" s="7"/>
      <c r="AE147" s="7" t="s">
        <v>176</v>
      </c>
      <c r="AF147" s="10" t="s">
        <v>940</v>
      </c>
      <c r="AG147" s="14"/>
      <c r="AH147" s="10"/>
      <c r="AJ147" s="32"/>
    </row>
    <row r="148" spans="1:172" s="12" customFormat="1" ht="14" customHeight="1" x14ac:dyDescent="0.2">
      <c r="A148" s="14" t="s">
        <v>346</v>
      </c>
      <c r="B148" s="9">
        <v>60</v>
      </c>
      <c r="C148" s="9">
        <v>61</v>
      </c>
      <c r="D148" s="13">
        <v>60.5</v>
      </c>
      <c r="E148" s="9">
        <v>70.34</v>
      </c>
      <c r="F148" s="9">
        <v>305.10000000000002</v>
      </c>
      <c r="G148" s="34">
        <v>14</v>
      </c>
      <c r="H148" s="9">
        <v>349.8</v>
      </c>
      <c r="I148" s="9">
        <v>62.6</v>
      </c>
      <c r="J148" s="9">
        <v>34.1</v>
      </c>
      <c r="K148" s="9">
        <v>6.9</v>
      </c>
      <c r="L148" s="13">
        <v>-64.8</v>
      </c>
      <c r="M148" s="6">
        <v>321.5</v>
      </c>
      <c r="N148" s="9">
        <v>19.8</v>
      </c>
      <c r="O148" s="9">
        <v>9.1999999999999993</v>
      </c>
      <c r="P148" s="9" t="s">
        <v>825</v>
      </c>
      <c r="Q148" s="9" t="s">
        <v>825</v>
      </c>
      <c r="R148" s="7">
        <v>102</v>
      </c>
      <c r="S148" s="13">
        <v>-69.412350848742605</v>
      </c>
      <c r="T148" s="13">
        <v>345.47412165514498</v>
      </c>
      <c r="U148" s="9">
        <v>71.466454734056896</v>
      </c>
      <c r="V148" s="9">
        <v>29.5192244846743</v>
      </c>
      <c r="W148" s="9">
        <v>17.517486241643098</v>
      </c>
      <c r="X148" s="7" t="s">
        <v>824</v>
      </c>
      <c r="Y148" s="10"/>
      <c r="Z148" s="10"/>
      <c r="AA148" s="10" t="b">
        <v>1</v>
      </c>
      <c r="AB148" s="7">
        <v>0</v>
      </c>
      <c r="AC148" s="14" t="s">
        <v>347</v>
      </c>
      <c r="AD148" s="7"/>
      <c r="AE148" s="7" t="s">
        <v>176</v>
      </c>
      <c r="AF148" s="10" t="s">
        <v>940</v>
      </c>
      <c r="AG148" s="14"/>
      <c r="AH148" s="10"/>
      <c r="AJ148" s="32"/>
    </row>
    <row r="149" spans="1:172" s="12" customFormat="1" ht="14" customHeight="1" x14ac:dyDescent="0.2">
      <c r="A149" s="10" t="s">
        <v>348</v>
      </c>
      <c r="B149" s="9">
        <v>59.7</v>
      </c>
      <c r="C149" s="9">
        <v>61.7</v>
      </c>
      <c r="D149" s="13">
        <v>60.7</v>
      </c>
      <c r="E149" s="9">
        <v>57</v>
      </c>
      <c r="F149" s="9">
        <v>353.5</v>
      </c>
      <c r="G149" s="34">
        <v>107</v>
      </c>
      <c r="H149" s="9">
        <v>358.7</v>
      </c>
      <c r="I149" s="9">
        <v>65.900000000000006</v>
      </c>
      <c r="J149" s="9">
        <v>33.5</v>
      </c>
      <c r="K149" s="9">
        <v>2.4</v>
      </c>
      <c r="L149" s="13">
        <v>-81</v>
      </c>
      <c r="M149" s="13">
        <v>359</v>
      </c>
      <c r="N149" s="9"/>
      <c r="O149" s="9"/>
      <c r="P149" s="9">
        <v>15.706496854658019</v>
      </c>
      <c r="Q149" s="9">
        <v>3.5600018900221979</v>
      </c>
      <c r="R149" s="7">
        <v>301</v>
      </c>
      <c r="S149" s="13">
        <v>-74.483546776078597</v>
      </c>
      <c r="T149" s="13">
        <v>41.482350755263703</v>
      </c>
      <c r="U149" s="9">
        <v>31.503373583040599</v>
      </c>
      <c r="V149" s="9">
        <v>-18.321982303237899</v>
      </c>
      <c r="W149" s="9">
        <v>11.6365710344405</v>
      </c>
      <c r="X149" s="7" t="s">
        <v>824</v>
      </c>
      <c r="Y149" s="10"/>
      <c r="Z149" s="10"/>
      <c r="AA149" s="10" t="b">
        <v>1</v>
      </c>
      <c r="AB149" s="7">
        <v>0</v>
      </c>
      <c r="AC149" s="14" t="s">
        <v>349</v>
      </c>
      <c r="AD149" s="7">
        <v>1169</v>
      </c>
      <c r="AE149" s="7" t="s">
        <v>176</v>
      </c>
      <c r="AF149" s="14" t="s">
        <v>924</v>
      </c>
      <c r="AG149" s="39"/>
      <c r="AH149" s="10"/>
      <c r="AJ149" s="32"/>
    </row>
    <row r="150" spans="1:172" s="17" customFormat="1" ht="14" customHeight="1" x14ac:dyDescent="0.2">
      <c r="A150" s="10" t="s">
        <v>350</v>
      </c>
      <c r="B150" s="9">
        <v>59.72</v>
      </c>
      <c r="C150" s="9">
        <v>62.04</v>
      </c>
      <c r="D150" s="13">
        <v>60.88</v>
      </c>
      <c r="E150" s="9">
        <v>56.25</v>
      </c>
      <c r="F150" s="9">
        <v>353.9</v>
      </c>
      <c r="G150" s="34">
        <v>26</v>
      </c>
      <c r="H150" s="9">
        <v>2.9</v>
      </c>
      <c r="I150" s="9">
        <v>58.9</v>
      </c>
      <c r="J150" s="9">
        <v>36.9</v>
      </c>
      <c r="K150" s="9">
        <v>4.7</v>
      </c>
      <c r="L150" s="13">
        <v>-73.3</v>
      </c>
      <c r="M150" s="6">
        <v>346.2</v>
      </c>
      <c r="N150" s="9"/>
      <c r="O150" s="9"/>
      <c r="P150" s="9">
        <v>23.25591300168055</v>
      </c>
      <c r="Q150" s="9">
        <v>6.0068103538837319</v>
      </c>
      <c r="R150" s="7">
        <v>301</v>
      </c>
      <c r="S150" s="13">
        <v>-69.544009165665699</v>
      </c>
      <c r="T150" s="13">
        <v>20.183025537260701</v>
      </c>
      <c r="U150" s="9">
        <v>31.5562035897755</v>
      </c>
      <c r="V150" s="9">
        <v>-18.278314455490801</v>
      </c>
      <c r="W150" s="9">
        <v>11.668950935242099</v>
      </c>
      <c r="X150" s="7" t="s">
        <v>824</v>
      </c>
      <c r="Y150" s="10"/>
      <c r="Z150" s="10"/>
      <c r="AA150" s="10" t="b">
        <v>1</v>
      </c>
      <c r="AB150" s="7">
        <v>0</v>
      </c>
      <c r="AC150" s="14" t="s">
        <v>351</v>
      </c>
      <c r="AD150" s="7"/>
      <c r="AE150" s="7" t="s">
        <v>176</v>
      </c>
      <c r="AF150" s="14" t="s">
        <v>925</v>
      </c>
      <c r="AG150" s="39"/>
      <c r="AH150" s="10"/>
      <c r="AI150" s="12"/>
      <c r="AJ150" s="32"/>
      <c r="AK150" s="12"/>
      <c r="AL150" s="12"/>
      <c r="AM150" s="12"/>
      <c r="AN150" s="12"/>
      <c r="AO150" s="12"/>
      <c r="AP150" s="12"/>
      <c r="AQ150" s="12"/>
      <c r="AR150" s="12"/>
      <c r="AS150" s="12"/>
      <c r="AT150" s="12"/>
      <c r="AU150" s="12"/>
      <c r="AV150" s="12"/>
      <c r="AW150" s="12"/>
      <c r="AX150" s="12"/>
      <c r="AY150" s="12"/>
      <c r="AZ150" s="12"/>
      <c r="BA150" s="12"/>
      <c r="BB150" s="12"/>
      <c r="BC150" s="12"/>
      <c r="BD150" s="12"/>
      <c r="BE150" s="12"/>
      <c r="BF150" s="12"/>
      <c r="BG150" s="12"/>
      <c r="BH150" s="12"/>
      <c r="BI150" s="12"/>
      <c r="BJ150" s="12"/>
      <c r="BK150" s="12"/>
      <c r="BL150" s="12"/>
      <c r="BM150" s="12"/>
      <c r="BN150" s="12"/>
      <c r="BO150" s="12"/>
      <c r="BP150" s="12"/>
      <c r="BQ150" s="12"/>
      <c r="BR150" s="12"/>
      <c r="BS150" s="12"/>
      <c r="BT150" s="12"/>
      <c r="BU150" s="12"/>
      <c r="BV150" s="12"/>
      <c r="BW150" s="12"/>
      <c r="BX150" s="12"/>
      <c r="BY150" s="12"/>
      <c r="BZ150" s="12"/>
      <c r="CA150" s="12"/>
      <c r="CB150" s="12"/>
      <c r="CC150" s="12"/>
      <c r="CD150" s="12"/>
      <c r="CE150" s="12"/>
      <c r="CF150" s="12"/>
      <c r="CG150" s="12"/>
      <c r="CH150" s="12"/>
      <c r="CI150" s="12"/>
      <c r="CJ150" s="12"/>
      <c r="CK150" s="12"/>
      <c r="CL150" s="12"/>
      <c r="CM150" s="12"/>
      <c r="CN150" s="12"/>
      <c r="CO150" s="12"/>
      <c r="CP150" s="12"/>
      <c r="CQ150" s="12"/>
      <c r="CR150" s="12"/>
      <c r="CS150" s="12"/>
      <c r="CT150" s="12"/>
      <c r="CU150" s="12"/>
      <c r="CV150" s="12"/>
      <c r="CW150" s="12"/>
      <c r="CX150" s="12"/>
      <c r="CY150" s="12"/>
      <c r="CZ150" s="12"/>
      <c r="DA150" s="12"/>
      <c r="DB150" s="12"/>
      <c r="DC150" s="12"/>
      <c r="DD150" s="12"/>
      <c r="DE150" s="12"/>
      <c r="DF150" s="12"/>
      <c r="DG150" s="12"/>
      <c r="DH150" s="12"/>
      <c r="DI150" s="12"/>
      <c r="DJ150" s="12"/>
      <c r="DK150" s="12"/>
      <c r="DL150" s="12"/>
      <c r="DM150" s="12"/>
      <c r="DN150" s="12"/>
      <c r="DO150" s="12"/>
      <c r="DP150" s="12"/>
      <c r="DQ150" s="12"/>
      <c r="DR150" s="12"/>
      <c r="DS150" s="12"/>
      <c r="DT150" s="12"/>
      <c r="DU150" s="12"/>
      <c r="DV150" s="12"/>
      <c r="DW150" s="12"/>
      <c r="DX150" s="12"/>
      <c r="DY150" s="12"/>
      <c r="DZ150" s="12"/>
      <c r="EA150" s="12"/>
      <c r="EB150" s="12"/>
      <c r="EC150" s="12"/>
      <c r="ED150" s="12"/>
      <c r="EE150" s="12"/>
      <c r="EF150" s="12"/>
      <c r="EG150" s="12"/>
      <c r="EH150" s="12"/>
      <c r="EI150" s="12"/>
      <c r="EJ150" s="12"/>
      <c r="EK150" s="12"/>
      <c r="EL150" s="12"/>
      <c r="EM150" s="12"/>
      <c r="EN150" s="12"/>
      <c r="EO150" s="12"/>
      <c r="EP150" s="12"/>
      <c r="EQ150" s="12"/>
      <c r="ER150" s="12"/>
      <c r="ES150" s="12"/>
      <c r="ET150" s="12"/>
      <c r="EU150" s="12"/>
      <c r="EV150" s="12"/>
      <c r="EW150" s="12"/>
      <c r="EX150" s="12"/>
      <c r="EY150" s="12"/>
      <c r="EZ150" s="12"/>
      <c r="FA150" s="12"/>
      <c r="FB150" s="12"/>
      <c r="FC150" s="12"/>
      <c r="FD150" s="12"/>
      <c r="FE150" s="12"/>
      <c r="FF150" s="12"/>
      <c r="FG150" s="12"/>
      <c r="FH150" s="12"/>
      <c r="FI150" s="12"/>
      <c r="FJ150" s="12"/>
      <c r="FK150" s="12"/>
      <c r="FL150" s="12"/>
      <c r="FM150" s="12"/>
      <c r="FN150" s="12"/>
      <c r="FO150" s="12"/>
      <c r="FP150" s="12"/>
    </row>
    <row r="151" spans="1:172" s="12" customFormat="1" ht="14" customHeight="1" x14ac:dyDescent="0.2">
      <c r="A151" s="10" t="s">
        <v>352</v>
      </c>
      <c r="B151" s="9">
        <v>56</v>
      </c>
      <c r="C151" s="9">
        <v>66</v>
      </c>
      <c r="D151" s="13">
        <v>61</v>
      </c>
      <c r="E151" s="9">
        <v>-62.41</v>
      </c>
      <c r="F151" s="9">
        <v>300.33</v>
      </c>
      <c r="G151" s="34">
        <v>10</v>
      </c>
      <c r="H151" s="9">
        <v>345.18</v>
      </c>
      <c r="I151" s="9">
        <v>-77.41</v>
      </c>
      <c r="J151" s="9"/>
      <c r="K151" s="9"/>
      <c r="L151" s="13">
        <v>-82.68</v>
      </c>
      <c r="M151" s="13">
        <v>355.2</v>
      </c>
      <c r="N151" s="9">
        <v>19.75</v>
      </c>
      <c r="O151" s="9">
        <v>11.14</v>
      </c>
      <c r="P151" s="9" t="s">
        <v>825</v>
      </c>
      <c r="Q151" s="9" t="s">
        <v>825</v>
      </c>
      <c r="R151" s="30">
        <v>803</v>
      </c>
      <c r="S151" s="13">
        <v>-73.409006043016603</v>
      </c>
      <c r="T151" s="13">
        <v>28.040990326762898</v>
      </c>
      <c r="U151" s="9">
        <v>2.0860502542826</v>
      </c>
      <c r="V151" s="9">
        <v>-41.161932983260797</v>
      </c>
      <c r="W151" s="9">
        <v>11.1751402868396</v>
      </c>
      <c r="X151" s="7" t="s">
        <v>824</v>
      </c>
      <c r="Y151" s="10"/>
      <c r="Z151" s="10"/>
      <c r="AA151" s="10" t="b">
        <v>1</v>
      </c>
      <c r="AB151" s="7">
        <v>0</v>
      </c>
      <c r="AC151" s="14" t="s">
        <v>828</v>
      </c>
      <c r="AD151" s="7"/>
      <c r="AE151" s="7" t="s">
        <v>949</v>
      </c>
      <c r="AF151" s="10" t="s">
        <v>353</v>
      </c>
      <c r="AG151" s="14" t="s">
        <v>841</v>
      </c>
      <c r="AH151" s="10"/>
      <c r="AJ151" s="32"/>
    </row>
    <row r="152" spans="1:172" s="12" customFormat="1" ht="14" customHeight="1" x14ac:dyDescent="0.15">
      <c r="A152" s="10" t="s">
        <v>354</v>
      </c>
      <c r="B152" s="9">
        <v>59.6</v>
      </c>
      <c r="C152" s="9">
        <v>62.6</v>
      </c>
      <c r="D152" s="13">
        <v>61.1</v>
      </c>
      <c r="E152" s="9">
        <v>54.88</v>
      </c>
      <c r="F152" s="9">
        <v>353.91</v>
      </c>
      <c r="G152" s="34">
        <v>37</v>
      </c>
      <c r="H152" s="9">
        <v>1.3</v>
      </c>
      <c r="I152" s="9">
        <v>61.3</v>
      </c>
      <c r="J152" s="9">
        <v>25.6</v>
      </c>
      <c r="K152" s="9">
        <v>4.7</v>
      </c>
      <c r="L152" s="13">
        <v>-78.900000000000006</v>
      </c>
      <c r="M152" s="13">
        <v>347</v>
      </c>
      <c r="N152" s="9">
        <v>15</v>
      </c>
      <c r="O152" s="9">
        <v>6.3</v>
      </c>
      <c r="P152" s="9" t="s">
        <v>825</v>
      </c>
      <c r="Q152" s="9" t="s">
        <v>825</v>
      </c>
      <c r="R152" s="7">
        <v>301</v>
      </c>
      <c r="S152" s="13">
        <v>-74.086409744667193</v>
      </c>
      <c r="T152" s="13">
        <v>30.841062561029698</v>
      </c>
      <c r="U152" s="9">
        <v>31.6203900522741</v>
      </c>
      <c r="V152" s="9">
        <v>-18.225018574268098</v>
      </c>
      <c r="W152" s="9">
        <v>11.7085366599484</v>
      </c>
      <c r="X152" s="7" t="s">
        <v>824</v>
      </c>
      <c r="Y152" s="10"/>
      <c r="Z152" s="10"/>
      <c r="AA152" s="10" t="b">
        <v>1</v>
      </c>
      <c r="AB152" s="7">
        <v>0</v>
      </c>
      <c r="AC152" s="14" t="s">
        <v>355</v>
      </c>
      <c r="AD152" s="7"/>
      <c r="AE152" s="7" t="s">
        <v>176</v>
      </c>
      <c r="AF152" s="14" t="s">
        <v>926</v>
      </c>
      <c r="AG152" s="16"/>
      <c r="AH152" s="10"/>
      <c r="AJ152" s="32"/>
    </row>
    <row r="153" spans="1:172" s="12" customFormat="1" ht="14" customHeight="1" x14ac:dyDescent="0.15">
      <c r="A153" s="14" t="s">
        <v>356</v>
      </c>
      <c r="B153" s="9">
        <v>60.89</v>
      </c>
      <c r="C153" s="9">
        <v>61.41</v>
      </c>
      <c r="D153" s="13">
        <v>61.15</v>
      </c>
      <c r="E153" s="9">
        <v>56.9</v>
      </c>
      <c r="F153" s="9">
        <v>353.8</v>
      </c>
      <c r="G153" s="34">
        <v>133</v>
      </c>
      <c r="H153" s="9">
        <v>1</v>
      </c>
      <c r="I153" s="9">
        <v>59.9</v>
      </c>
      <c r="J153" s="9">
        <v>21.5</v>
      </c>
      <c r="K153" s="9">
        <v>2.7</v>
      </c>
      <c r="L153" s="13">
        <v>-74</v>
      </c>
      <c r="M153" s="13">
        <v>351</v>
      </c>
      <c r="N153" s="9"/>
      <c r="O153" s="9"/>
      <c r="P153" s="9">
        <v>12.988543358935932</v>
      </c>
      <c r="Q153" s="9">
        <v>3.5316807836451236</v>
      </c>
      <c r="R153" s="7">
        <v>301</v>
      </c>
      <c r="S153" s="13">
        <v>-69.484588336765995</v>
      </c>
      <c r="T153" s="13">
        <v>24.6513050173488</v>
      </c>
      <c r="U153" s="9">
        <v>31.634919438655601</v>
      </c>
      <c r="V153" s="9">
        <v>-18.212917453516699</v>
      </c>
      <c r="W153" s="9">
        <v>11.717534979905199</v>
      </c>
      <c r="X153" s="7" t="s">
        <v>824</v>
      </c>
      <c r="Y153" s="10"/>
      <c r="Z153" s="10"/>
      <c r="AA153" s="10" t="b">
        <v>1</v>
      </c>
      <c r="AB153" s="7">
        <v>0</v>
      </c>
      <c r="AC153" s="14" t="s">
        <v>357</v>
      </c>
      <c r="AD153" s="7">
        <v>1204</v>
      </c>
      <c r="AE153" s="7" t="s">
        <v>176</v>
      </c>
      <c r="AF153" s="14" t="s">
        <v>927</v>
      </c>
      <c r="AG153" s="16"/>
      <c r="AH153" s="10"/>
      <c r="AJ153" s="32"/>
    </row>
    <row r="154" spans="1:172" s="17" customFormat="1" ht="14" customHeight="1" x14ac:dyDescent="0.2">
      <c r="A154" s="14" t="s">
        <v>358</v>
      </c>
      <c r="B154" s="9">
        <f>62.1-5.9</f>
        <v>56.2</v>
      </c>
      <c r="C154" s="9">
        <f>62.1+5.9</f>
        <v>68</v>
      </c>
      <c r="D154" s="13">
        <v>62.1</v>
      </c>
      <c r="E154" s="30">
        <v>42.6</v>
      </c>
      <c r="F154" s="30">
        <v>104</v>
      </c>
      <c r="G154" s="34">
        <v>14</v>
      </c>
      <c r="H154" s="7">
        <v>358.7</v>
      </c>
      <c r="I154" s="7">
        <v>65.099999999999994</v>
      </c>
      <c r="J154" s="7">
        <v>175.4</v>
      </c>
      <c r="K154" s="7">
        <v>3</v>
      </c>
      <c r="L154" s="6">
        <v>-85.2</v>
      </c>
      <c r="M154" s="6">
        <v>272.5</v>
      </c>
      <c r="N154" s="7"/>
      <c r="O154" s="7"/>
      <c r="P154" s="9">
        <v>85.030981401652127</v>
      </c>
      <c r="Q154" s="9">
        <v>4.3353539574806002</v>
      </c>
      <c r="R154" s="7">
        <v>301</v>
      </c>
      <c r="S154" s="13">
        <v>-83.996751075786094</v>
      </c>
      <c r="T154" s="13">
        <v>56.457916988328002</v>
      </c>
      <c r="U154" s="9">
        <v>31.906938471253302</v>
      </c>
      <c r="V154" s="9">
        <v>-17.983798035487201</v>
      </c>
      <c r="W154" s="9">
        <v>11.8886104683331</v>
      </c>
      <c r="X154" s="7" t="s">
        <v>824</v>
      </c>
      <c r="Y154" s="10"/>
      <c r="Z154" s="10"/>
      <c r="AA154" s="10" t="b">
        <v>1</v>
      </c>
      <c r="AB154" s="7">
        <v>0</v>
      </c>
      <c r="AC154" s="14" t="s">
        <v>329</v>
      </c>
      <c r="AD154" s="7"/>
      <c r="AE154" s="7" t="s">
        <v>949</v>
      </c>
      <c r="AF154" s="10" t="s">
        <v>359</v>
      </c>
      <c r="AG154" s="14"/>
      <c r="AH154" s="10"/>
      <c r="AI154" s="12"/>
      <c r="AJ154" s="32"/>
      <c r="AK154" s="12"/>
      <c r="AL154" s="12"/>
      <c r="AM154" s="12"/>
      <c r="AN154" s="12"/>
      <c r="AO154" s="12"/>
      <c r="AP154" s="12"/>
      <c r="AQ154" s="12"/>
      <c r="AR154" s="12"/>
      <c r="AS154" s="12"/>
      <c r="AT154" s="12"/>
      <c r="AU154" s="12"/>
      <c r="AV154" s="12"/>
      <c r="AW154" s="12"/>
      <c r="AX154" s="12"/>
      <c r="AY154" s="12"/>
      <c r="AZ154" s="12"/>
      <c r="BA154" s="12"/>
      <c r="BB154" s="12"/>
      <c r="BC154" s="12"/>
      <c r="BD154" s="12"/>
      <c r="BE154" s="12"/>
      <c r="BF154" s="12"/>
      <c r="BG154" s="12"/>
      <c r="BH154" s="12"/>
      <c r="BI154" s="12"/>
      <c r="BJ154" s="12"/>
      <c r="BK154" s="12"/>
      <c r="BL154" s="12"/>
      <c r="BM154" s="12"/>
      <c r="BN154" s="12"/>
      <c r="BO154" s="12"/>
      <c r="BP154" s="12"/>
      <c r="BQ154" s="12"/>
      <c r="BR154" s="12"/>
      <c r="BS154" s="12"/>
      <c r="BT154" s="12"/>
      <c r="BU154" s="12"/>
      <c r="BV154" s="12"/>
      <c r="BW154" s="12"/>
      <c r="BX154" s="12"/>
      <c r="BY154" s="12"/>
      <c r="BZ154" s="12"/>
      <c r="CA154" s="12"/>
      <c r="CB154" s="12"/>
      <c r="CC154" s="12"/>
      <c r="CD154" s="12"/>
      <c r="CE154" s="12"/>
      <c r="CF154" s="12"/>
      <c r="CG154" s="12"/>
      <c r="CH154" s="12"/>
      <c r="CI154" s="12"/>
      <c r="CJ154" s="12"/>
      <c r="CK154" s="12"/>
      <c r="CL154" s="12"/>
      <c r="CM154" s="12"/>
      <c r="CN154" s="12"/>
      <c r="CO154" s="12"/>
      <c r="CP154" s="12"/>
      <c r="CQ154" s="12"/>
      <c r="CR154" s="12"/>
      <c r="CS154" s="12"/>
      <c r="CT154" s="12"/>
      <c r="CU154" s="12"/>
      <c r="CV154" s="12"/>
      <c r="CW154" s="12"/>
      <c r="CX154" s="12"/>
      <c r="CY154" s="12"/>
      <c r="CZ154" s="12"/>
      <c r="DA154" s="12"/>
      <c r="DB154" s="12"/>
      <c r="DC154" s="12"/>
      <c r="DD154" s="12"/>
      <c r="DE154" s="12"/>
      <c r="DF154" s="12"/>
      <c r="DG154" s="12"/>
      <c r="DH154" s="12"/>
      <c r="DI154" s="12"/>
      <c r="DJ154" s="12"/>
      <c r="DK154" s="12"/>
      <c r="DL154" s="12"/>
      <c r="DM154" s="12"/>
      <c r="DN154" s="12"/>
      <c r="DO154" s="12"/>
      <c r="DP154" s="12"/>
      <c r="DQ154" s="12"/>
      <c r="DR154" s="12"/>
      <c r="DS154" s="12"/>
      <c r="DT154" s="12"/>
      <c r="DU154" s="12"/>
      <c r="DV154" s="12"/>
      <c r="DW154" s="12"/>
      <c r="DX154" s="12"/>
      <c r="DY154" s="12"/>
      <c r="DZ154" s="12"/>
      <c r="EA154" s="12"/>
      <c r="EB154" s="12"/>
      <c r="EC154" s="12"/>
      <c r="ED154" s="12"/>
      <c r="EE154" s="12"/>
      <c r="EF154" s="12"/>
      <c r="EG154" s="12"/>
      <c r="EH154" s="12"/>
      <c r="EI154" s="12"/>
      <c r="EJ154" s="12"/>
      <c r="EK154" s="12"/>
      <c r="EL154" s="12"/>
      <c r="EM154" s="12"/>
      <c r="EN154" s="12"/>
      <c r="EO154" s="12"/>
      <c r="EP154" s="12"/>
      <c r="EQ154" s="12"/>
      <c r="ER154" s="12"/>
      <c r="ES154" s="12"/>
      <c r="ET154" s="12"/>
      <c r="EU154" s="12"/>
      <c r="EV154" s="12"/>
      <c r="EW154" s="12"/>
      <c r="EX154" s="12"/>
      <c r="EY154" s="12"/>
      <c r="EZ154" s="12"/>
      <c r="FA154" s="12"/>
      <c r="FB154" s="12"/>
      <c r="FC154" s="12"/>
      <c r="FD154" s="12"/>
      <c r="FE154" s="12"/>
      <c r="FF154" s="12"/>
      <c r="FG154" s="12"/>
      <c r="FH154" s="12"/>
      <c r="FI154" s="12"/>
      <c r="FJ154" s="12"/>
      <c r="FK154" s="12"/>
      <c r="FL154" s="12"/>
      <c r="FM154" s="12"/>
      <c r="FN154" s="12"/>
      <c r="FO154" s="12"/>
      <c r="FP154" s="12"/>
    </row>
    <row r="155" spans="1:172" s="12" customFormat="1" ht="14" customHeight="1" x14ac:dyDescent="0.2">
      <c r="A155" s="14" t="s">
        <v>360</v>
      </c>
      <c r="B155" s="9">
        <v>59</v>
      </c>
      <c r="C155" s="9">
        <v>67</v>
      </c>
      <c r="D155" s="13">
        <v>63</v>
      </c>
      <c r="E155" s="9">
        <v>47.6</v>
      </c>
      <c r="F155" s="9">
        <v>251.1</v>
      </c>
      <c r="G155" s="34">
        <v>36</v>
      </c>
      <c r="H155" s="9">
        <v>347.5</v>
      </c>
      <c r="I155" s="9">
        <v>66.2</v>
      </c>
      <c r="J155" s="9">
        <v>43.4</v>
      </c>
      <c r="K155" s="9">
        <v>3.7</v>
      </c>
      <c r="L155" s="13">
        <v>-81.8</v>
      </c>
      <c r="M155" s="6">
        <v>1.4</v>
      </c>
      <c r="N155" s="7">
        <v>20.2</v>
      </c>
      <c r="O155" s="7">
        <v>5.4</v>
      </c>
      <c r="P155" s="9" t="s">
        <v>825</v>
      </c>
      <c r="Q155" s="9" t="s">
        <v>825</v>
      </c>
      <c r="R155" s="7">
        <v>101</v>
      </c>
      <c r="S155" s="13">
        <v>-81.061079948159801</v>
      </c>
      <c r="T155" s="13">
        <v>38.433015023349597</v>
      </c>
      <c r="U155" s="9">
        <v>82.050815263810094</v>
      </c>
      <c r="V155" s="9">
        <v>4.3420113523134596</v>
      </c>
      <c r="W155" s="9">
        <v>19.762482557110001</v>
      </c>
      <c r="X155" s="7" t="s">
        <v>824</v>
      </c>
      <c r="Y155" s="10"/>
      <c r="Z155" s="10"/>
      <c r="AA155" s="10" t="b">
        <v>1</v>
      </c>
      <c r="AB155" s="7">
        <v>0</v>
      </c>
      <c r="AC155" s="14" t="s">
        <v>315</v>
      </c>
      <c r="AD155" s="7">
        <v>1270</v>
      </c>
      <c r="AE155" s="7" t="s">
        <v>176</v>
      </c>
      <c r="AF155" s="10" t="s">
        <v>942</v>
      </c>
      <c r="AG155" s="14"/>
      <c r="AH155" s="10"/>
      <c r="AJ155" s="32"/>
    </row>
    <row r="156" spans="1:172" s="17" customFormat="1" ht="14" customHeight="1" x14ac:dyDescent="0.2">
      <c r="A156" s="10" t="s">
        <v>361</v>
      </c>
      <c r="B156" s="9">
        <v>60</v>
      </c>
      <c r="C156" s="9">
        <v>68</v>
      </c>
      <c r="D156" s="13">
        <v>64</v>
      </c>
      <c r="E156" s="9">
        <v>22.5</v>
      </c>
      <c r="F156" s="9">
        <v>73.5</v>
      </c>
      <c r="G156" s="34">
        <v>16</v>
      </c>
      <c r="H156" s="9">
        <v>154</v>
      </c>
      <c r="I156" s="9">
        <v>38</v>
      </c>
      <c r="J156" s="9">
        <v>38</v>
      </c>
      <c r="K156" s="9">
        <v>5.4</v>
      </c>
      <c r="L156" s="13">
        <v>-39.200000000000003</v>
      </c>
      <c r="M156" s="13">
        <v>105.6</v>
      </c>
      <c r="N156" s="9"/>
      <c r="O156" s="9"/>
      <c r="P156" s="9">
        <v>52.530159837545916</v>
      </c>
      <c r="Q156" s="9">
        <v>5.1371856023366007</v>
      </c>
      <c r="R156" s="30">
        <v>501</v>
      </c>
      <c r="S156" s="13">
        <v>-71.592902615925397</v>
      </c>
      <c r="T156" s="13">
        <v>63.071930734166699</v>
      </c>
      <c r="U156" s="9">
        <v>-17.943781611868399</v>
      </c>
      <c r="V156" s="9">
        <v>-153.05389421551499</v>
      </c>
      <c r="W156" s="9">
        <v>38.786966347565503</v>
      </c>
      <c r="X156" s="9" t="s">
        <v>824</v>
      </c>
      <c r="Y156" s="31"/>
      <c r="Z156" s="31"/>
      <c r="AA156" s="10" t="b">
        <v>1</v>
      </c>
      <c r="AB156" s="7">
        <v>0</v>
      </c>
      <c r="AC156" s="14" t="s">
        <v>362</v>
      </c>
      <c r="AD156" s="7">
        <v>94</v>
      </c>
      <c r="AE156" s="7" t="s">
        <v>176</v>
      </c>
      <c r="AF156" s="10" t="s">
        <v>943</v>
      </c>
      <c r="AG156" s="14"/>
      <c r="AH156" s="10"/>
      <c r="AJ156" s="32"/>
    </row>
    <row r="157" spans="1:172" s="17" customFormat="1" ht="14" customHeight="1" x14ac:dyDescent="0.2">
      <c r="A157" s="10" t="s">
        <v>372</v>
      </c>
      <c r="B157" s="9">
        <v>64</v>
      </c>
      <c r="C157" s="9">
        <v>67</v>
      </c>
      <c r="D157" s="13">
        <v>65.5</v>
      </c>
      <c r="E157" s="9">
        <v>17.920000000000002</v>
      </c>
      <c r="F157" s="9">
        <v>73.58</v>
      </c>
      <c r="G157" s="34">
        <v>28</v>
      </c>
      <c r="H157" s="9">
        <v>160.5</v>
      </c>
      <c r="I157" s="9">
        <v>46.8</v>
      </c>
      <c r="J157" s="9">
        <v>15.6</v>
      </c>
      <c r="K157" s="9">
        <v>6.7</v>
      </c>
      <c r="L157" s="13">
        <v>-40</v>
      </c>
      <c r="M157" s="13">
        <v>96</v>
      </c>
      <c r="N157" s="9">
        <v>12.8</v>
      </c>
      <c r="O157" s="9">
        <v>7.4</v>
      </c>
      <c r="P157" s="9" t="s">
        <v>825</v>
      </c>
      <c r="Q157" s="9" t="s">
        <v>825</v>
      </c>
      <c r="R157" s="30">
        <v>501</v>
      </c>
      <c r="S157" s="13">
        <v>-69.231386709349593</v>
      </c>
      <c r="T157" s="13">
        <v>43.3661171513154</v>
      </c>
      <c r="U157" s="9">
        <v>-19.340767571919798</v>
      </c>
      <c r="V157" s="9">
        <v>-156.446777561403</v>
      </c>
      <c r="W157" s="9">
        <v>40.015518025329598</v>
      </c>
      <c r="X157" s="9" t="s">
        <v>824</v>
      </c>
      <c r="Y157" s="31"/>
      <c r="Z157" s="31"/>
      <c r="AA157" s="10" t="b">
        <v>1</v>
      </c>
      <c r="AB157" s="7">
        <v>0</v>
      </c>
      <c r="AC157" s="14" t="s">
        <v>373</v>
      </c>
      <c r="AD157" s="7">
        <v>107</v>
      </c>
      <c r="AE157" s="7" t="s">
        <v>176</v>
      </c>
      <c r="AF157" s="10" t="s">
        <v>365</v>
      </c>
      <c r="AG157" s="14" t="s">
        <v>374</v>
      </c>
      <c r="AH157" s="10"/>
      <c r="AI157" s="12"/>
      <c r="AJ157" s="32"/>
      <c r="AK157" s="12"/>
      <c r="AL157" s="12"/>
      <c r="AM157" s="12"/>
      <c r="AN157" s="12"/>
      <c r="AO157" s="12"/>
      <c r="AP157" s="12"/>
      <c r="AQ157" s="12"/>
      <c r="AR157" s="12"/>
      <c r="AS157" s="12"/>
      <c r="AT157" s="12"/>
      <c r="AU157" s="12"/>
      <c r="AV157" s="12"/>
      <c r="AW157" s="12"/>
      <c r="AX157" s="12"/>
      <c r="AY157" s="12"/>
      <c r="AZ157" s="12"/>
      <c r="BA157" s="12"/>
      <c r="BB157" s="12"/>
      <c r="BC157" s="12"/>
      <c r="BD157" s="12"/>
      <c r="BE157" s="12"/>
      <c r="BF157" s="12"/>
      <c r="BG157" s="12"/>
      <c r="BH157" s="12"/>
      <c r="BI157" s="12"/>
      <c r="BJ157" s="12"/>
      <c r="BK157" s="12"/>
      <c r="BL157" s="12"/>
      <c r="BM157" s="12"/>
      <c r="BN157" s="12"/>
      <c r="BO157" s="12"/>
      <c r="BP157" s="12"/>
      <c r="BQ157" s="12"/>
      <c r="BR157" s="12"/>
      <c r="BS157" s="12"/>
      <c r="BT157" s="12"/>
      <c r="BU157" s="12"/>
      <c r="BV157" s="12"/>
      <c r="BW157" s="12"/>
      <c r="BX157" s="12"/>
      <c r="BY157" s="12"/>
      <c r="BZ157" s="12"/>
      <c r="CA157" s="12"/>
      <c r="CB157" s="12"/>
      <c r="CC157" s="12"/>
      <c r="CD157" s="12"/>
      <c r="CE157" s="12"/>
      <c r="CF157" s="12"/>
      <c r="CG157" s="12"/>
      <c r="CH157" s="12"/>
      <c r="CI157" s="12"/>
      <c r="CJ157" s="12"/>
      <c r="CK157" s="12"/>
      <c r="CL157" s="12"/>
      <c r="CM157" s="12"/>
      <c r="CN157" s="12"/>
      <c r="CO157" s="12"/>
      <c r="CP157" s="12"/>
      <c r="CQ157" s="12"/>
      <c r="CR157" s="12"/>
      <c r="CS157" s="12"/>
      <c r="CT157" s="12"/>
      <c r="CU157" s="12"/>
      <c r="CV157" s="12"/>
      <c r="CW157" s="12"/>
      <c r="CX157" s="12"/>
      <c r="CY157" s="12"/>
      <c r="CZ157" s="12"/>
      <c r="DA157" s="12"/>
      <c r="DB157" s="12"/>
      <c r="DC157" s="12"/>
      <c r="DD157" s="12"/>
      <c r="DE157" s="12"/>
      <c r="DF157" s="12"/>
      <c r="DG157" s="12"/>
      <c r="DH157" s="12"/>
      <c r="DI157" s="12"/>
      <c r="DJ157" s="12"/>
      <c r="DK157" s="12"/>
      <c r="DL157" s="12"/>
      <c r="DM157" s="12"/>
      <c r="DN157" s="12"/>
      <c r="DO157" s="12"/>
      <c r="DP157" s="12"/>
      <c r="DQ157" s="12"/>
      <c r="DR157" s="12"/>
      <c r="DS157" s="12"/>
      <c r="DT157" s="12"/>
      <c r="DU157" s="12"/>
      <c r="DV157" s="12"/>
      <c r="DW157" s="12"/>
      <c r="DX157" s="12"/>
      <c r="DY157" s="12"/>
      <c r="DZ157" s="12"/>
      <c r="EA157" s="12"/>
      <c r="EB157" s="12"/>
      <c r="EC157" s="12"/>
      <c r="ED157" s="12"/>
      <c r="EE157" s="12"/>
      <c r="EF157" s="12"/>
      <c r="EG157" s="12"/>
      <c r="EH157" s="12"/>
      <c r="EI157" s="12"/>
      <c r="EJ157" s="12"/>
      <c r="EK157" s="12"/>
      <c r="EL157" s="12"/>
      <c r="EM157" s="12"/>
      <c r="EN157" s="12"/>
      <c r="EO157" s="12"/>
      <c r="EP157" s="12"/>
      <c r="EQ157" s="12"/>
      <c r="ER157" s="12"/>
      <c r="ES157" s="12"/>
      <c r="ET157" s="12"/>
      <c r="EU157" s="12"/>
      <c r="EV157" s="12"/>
      <c r="EW157" s="12"/>
      <c r="EX157" s="12"/>
      <c r="EY157" s="12"/>
      <c r="EZ157" s="12"/>
      <c r="FA157" s="12"/>
      <c r="FB157" s="12"/>
      <c r="FC157" s="12"/>
      <c r="FD157" s="12"/>
      <c r="FE157" s="12"/>
      <c r="FF157" s="12"/>
      <c r="FG157" s="12"/>
      <c r="FH157" s="12"/>
      <c r="FI157" s="12"/>
      <c r="FJ157" s="12"/>
      <c r="FK157" s="12"/>
      <c r="FL157" s="12"/>
      <c r="FM157" s="12"/>
      <c r="FN157" s="12"/>
      <c r="FO157" s="12"/>
      <c r="FP157" s="12"/>
    </row>
    <row r="158" spans="1:172" s="17" customFormat="1" ht="14" customHeight="1" x14ac:dyDescent="0.2">
      <c r="A158" s="10" t="s">
        <v>375</v>
      </c>
      <c r="B158" s="9">
        <v>64</v>
      </c>
      <c r="C158" s="9">
        <v>67</v>
      </c>
      <c r="D158" s="13">
        <v>65.5</v>
      </c>
      <c r="E158" s="9">
        <v>20</v>
      </c>
      <c r="F158" s="9">
        <v>75</v>
      </c>
      <c r="G158" s="34">
        <v>16</v>
      </c>
      <c r="H158" s="9">
        <v>156.9</v>
      </c>
      <c r="I158" s="9">
        <v>44.1</v>
      </c>
      <c r="J158" s="9">
        <v>39.5</v>
      </c>
      <c r="K158" s="9">
        <v>5.9</v>
      </c>
      <c r="L158" s="13">
        <v>-38.4</v>
      </c>
      <c r="M158" s="13">
        <v>102.4</v>
      </c>
      <c r="N158" s="9">
        <v>37.9</v>
      </c>
      <c r="O158" s="9">
        <v>6.1</v>
      </c>
      <c r="P158" s="9" t="s">
        <v>825</v>
      </c>
      <c r="Q158" s="9" t="s">
        <v>825</v>
      </c>
      <c r="R158" s="30">
        <v>501</v>
      </c>
      <c r="S158" s="13">
        <v>-71.275256822190997</v>
      </c>
      <c r="T158" s="13">
        <v>57.600895615050398</v>
      </c>
      <c r="U158" s="9">
        <v>-19.340767571919798</v>
      </c>
      <c r="V158" s="9">
        <v>-156.446777561403</v>
      </c>
      <c r="W158" s="9">
        <v>40.015518025329598</v>
      </c>
      <c r="X158" s="9" t="s">
        <v>824</v>
      </c>
      <c r="Y158" s="31"/>
      <c r="Z158" s="31"/>
      <c r="AA158" s="10" t="b">
        <v>1</v>
      </c>
      <c r="AB158" s="7">
        <v>0</v>
      </c>
      <c r="AC158" s="14" t="s">
        <v>376</v>
      </c>
      <c r="AD158" s="7">
        <v>393</v>
      </c>
      <c r="AE158" s="7" t="s">
        <v>176</v>
      </c>
      <c r="AF158" s="10" t="s">
        <v>365</v>
      </c>
      <c r="AG158" s="14"/>
      <c r="AH158" s="10"/>
      <c r="AI158" s="12"/>
      <c r="AJ158" s="32"/>
      <c r="AK158" s="12"/>
      <c r="AL158" s="12"/>
      <c r="AM158" s="12"/>
      <c r="AN158" s="12"/>
      <c r="AO158" s="12"/>
      <c r="AP158" s="12"/>
      <c r="AQ158" s="12"/>
      <c r="AR158" s="12"/>
      <c r="AS158" s="12"/>
      <c r="AT158" s="12"/>
      <c r="AU158" s="12"/>
      <c r="AV158" s="12"/>
      <c r="AW158" s="12"/>
      <c r="AX158" s="12"/>
      <c r="AY158" s="12"/>
      <c r="AZ158" s="12"/>
      <c r="BA158" s="12"/>
      <c r="BB158" s="12"/>
      <c r="BC158" s="12"/>
      <c r="BD158" s="12"/>
      <c r="BE158" s="12"/>
      <c r="BF158" s="12"/>
      <c r="BG158" s="12"/>
      <c r="BH158" s="12"/>
      <c r="BI158" s="12"/>
      <c r="BJ158" s="12"/>
      <c r="BK158" s="12"/>
      <c r="BL158" s="12"/>
      <c r="BM158" s="12"/>
      <c r="BN158" s="12"/>
      <c r="BO158" s="12"/>
      <c r="BP158" s="12"/>
      <c r="BQ158" s="12"/>
      <c r="BR158" s="12"/>
      <c r="BS158" s="12"/>
      <c r="BT158" s="12"/>
      <c r="BU158" s="12"/>
      <c r="BV158" s="12"/>
      <c r="BW158" s="12"/>
      <c r="BX158" s="12"/>
      <c r="BY158" s="12"/>
      <c r="BZ158" s="12"/>
      <c r="CA158" s="12"/>
      <c r="CB158" s="12"/>
      <c r="CC158" s="12"/>
      <c r="CD158" s="12"/>
      <c r="CE158" s="12"/>
      <c r="CF158" s="12"/>
      <c r="CG158" s="12"/>
      <c r="CH158" s="12"/>
      <c r="CI158" s="12"/>
      <c r="CJ158" s="12"/>
      <c r="CK158" s="12"/>
      <c r="CL158" s="12"/>
      <c r="CM158" s="12"/>
      <c r="CN158" s="12"/>
      <c r="CO158" s="12"/>
      <c r="CP158" s="12"/>
      <c r="CQ158" s="12"/>
      <c r="CR158" s="12"/>
      <c r="CS158" s="12"/>
      <c r="CT158" s="12"/>
      <c r="CU158" s="12"/>
      <c r="CV158" s="12"/>
      <c r="CW158" s="12"/>
      <c r="CX158" s="12"/>
      <c r="CY158" s="12"/>
      <c r="CZ158" s="12"/>
      <c r="DA158" s="12"/>
      <c r="DB158" s="12"/>
      <c r="DC158" s="12"/>
      <c r="DD158" s="12"/>
      <c r="DE158" s="12"/>
      <c r="DF158" s="12"/>
      <c r="DG158" s="12"/>
      <c r="DH158" s="12"/>
      <c r="DI158" s="12"/>
      <c r="DJ158" s="12"/>
      <c r="DK158" s="12"/>
      <c r="DL158" s="12"/>
      <c r="DM158" s="12"/>
      <c r="DN158" s="12"/>
      <c r="DO158" s="12"/>
      <c r="DP158" s="12"/>
      <c r="DQ158" s="12"/>
      <c r="DR158" s="12"/>
      <c r="DS158" s="12"/>
      <c r="DT158" s="12"/>
      <c r="DU158" s="12"/>
      <c r="DV158" s="12"/>
      <c r="DW158" s="12"/>
      <c r="DX158" s="12"/>
      <c r="DY158" s="12"/>
      <c r="DZ158" s="12"/>
      <c r="EA158" s="12"/>
      <c r="EB158" s="12"/>
      <c r="EC158" s="12"/>
      <c r="ED158" s="12"/>
      <c r="EE158" s="12"/>
      <c r="EF158" s="12"/>
      <c r="EG158" s="12"/>
      <c r="EH158" s="12"/>
      <c r="EI158" s="12"/>
      <c r="EJ158" s="12"/>
      <c r="EK158" s="12"/>
      <c r="EL158" s="12"/>
      <c r="EM158" s="12"/>
      <c r="EN158" s="12"/>
      <c r="EO158" s="12"/>
      <c r="EP158" s="12"/>
      <c r="EQ158" s="12"/>
      <c r="ER158" s="12"/>
      <c r="ES158" s="12"/>
      <c r="ET158" s="12"/>
      <c r="EU158" s="12"/>
      <c r="EV158" s="12"/>
      <c r="EW158" s="12"/>
      <c r="EX158" s="12"/>
      <c r="EY158" s="12"/>
      <c r="EZ158" s="12"/>
      <c r="FA158" s="12"/>
      <c r="FB158" s="12"/>
      <c r="FC158" s="12"/>
      <c r="FD158" s="12"/>
      <c r="FE158" s="12"/>
      <c r="FF158" s="12"/>
      <c r="FG158" s="12"/>
      <c r="FH158" s="12"/>
      <c r="FI158" s="12"/>
      <c r="FJ158" s="12"/>
      <c r="FK158" s="12"/>
      <c r="FL158" s="12"/>
      <c r="FM158" s="12"/>
      <c r="FN158" s="12"/>
      <c r="FO158" s="12"/>
      <c r="FP158" s="12"/>
    </row>
    <row r="159" spans="1:172" s="17" customFormat="1" ht="14" customHeight="1" x14ac:dyDescent="0.2">
      <c r="A159" s="10" t="s">
        <v>377</v>
      </c>
      <c r="B159" s="9">
        <v>64</v>
      </c>
      <c r="C159" s="9">
        <v>67</v>
      </c>
      <c r="D159" s="13">
        <v>65.5</v>
      </c>
      <c r="E159" s="9">
        <v>21.5</v>
      </c>
      <c r="F159" s="9">
        <v>74.3</v>
      </c>
      <c r="G159" s="34">
        <v>11</v>
      </c>
      <c r="H159" s="9">
        <v>157.5</v>
      </c>
      <c r="I159" s="9">
        <v>43.7</v>
      </c>
      <c r="J159" s="9">
        <v>24.6</v>
      </c>
      <c r="K159" s="9">
        <v>9.4</v>
      </c>
      <c r="L159" s="13">
        <v>-37.200000000000003</v>
      </c>
      <c r="M159" s="13">
        <v>99.5</v>
      </c>
      <c r="N159" s="9">
        <v>23</v>
      </c>
      <c r="O159" s="9">
        <v>9.6999999999999993</v>
      </c>
      <c r="P159" s="9" t="s">
        <v>825</v>
      </c>
      <c r="Q159" s="9" t="s">
        <v>825</v>
      </c>
      <c r="R159" s="30">
        <v>501</v>
      </c>
      <c r="S159" s="13">
        <v>-68.941967317239701</v>
      </c>
      <c r="T159" s="13">
        <v>54.314894941614703</v>
      </c>
      <c r="U159" s="9">
        <v>-19.340767571919798</v>
      </c>
      <c r="V159" s="9">
        <v>-156.446777561403</v>
      </c>
      <c r="W159" s="9">
        <v>40.015518025329598</v>
      </c>
      <c r="X159" s="9" t="s">
        <v>824</v>
      </c>
      <c r="Y159" s="31"/>
      <c r="Z159" s="31"/>
      <c r="AA159" s="10" t="b">
        <v>1</v>
      </c>
      <c r="AB159" s="7">
        <v>0</v>
      </c>
      <c r="AC159" s="14" t="s">
        <v>378</v>
      </c>
      <c r="AD159" s="7">
        <v>3094</v>
      </c>
      <c r="AE159" s="7" t="s">
        <v>176</v>
      </c>
      <c r="AF159" s="10" t="s">
        <v>365</v>
      </c>
      <c r="AG159" s="14"/>
      <c r="AH159" s="10"/>
      <c r="AI159" s="12"/>
      <c r="AJ159" s="32"/>
      <c r="AK159" s="12"/>
      <c r="AL159" s="12"/>
      <c r="AM159" s="12"/>
      <c r="AN159" s="12"/>
      <c r="AO159" s="12"/>
      <c r="AP159" s="12"/>
      <c r="AQ159" s="12"/>
      <c r="AR159" s="12"/>
      <c r="AS159" s="12"/>
      <c r="AT159" s="12"/>
      <c r="AU159" s="12"/>
      <c r="AV159" s="12"/>
      <c r="AW159" s="12"/>
      <c r="AX159" s="12"/>
      <c r="AY159" s="12"/>
      <c r="AZ159" s="12"/>
      <c r="BA159" s="12"/>
      <c r="BB159" s="12"/>
      <c r="BC159" s="12"/>
      <c r="BD159" s="12"/>
      <c r="BE159" s="12"/>
      <c r="BF159" s="12"/>
      <c r="BG159" s="12"/>
      <c r="BH159" s="12"/>
      <c r="BI159" s="12"/>
      <c r="BJ159" s="12"/>
      <c r="BK159" s="12"/>
      <c r="BL159" s="12"/>
      <c r="BM159" s="12"/>
      <c r="BN159" s="12"/>
      <c r="BO159" s="12"/>
      <c r="BP159" s="12"/>
      <c r="BQ159" s="12"/>
      <c r="BR159" s="12"/>
      <c r="BS159" s="12"/>
      <c r="BT159" s="12"/>
      <c r="BU159" s="12"/>
      <c r="BV159" s="12"/>
      <c r="BW159" s="12"/>
      <c r="BX159" s="12"/>
      <c r="BY159" s="12"/>
      <c r="BZ159" s="12"/>
      <c r="CA159" s="12"/>
      <c r="CB159" s="12"/>
      <c r="CC159" s="12"/>
      <c r="CD159" s="12"/>
      <c r="CE159" s="12"/>
      <c r="CF159" s="12"/>
      <c r="CG159" s="12"/>
      <c r="CH159" s="12"/>
      <c r="CI159" s="12"/>
      <c r="CJ159" s="12"/>
      <c r="CK159" s="12"/>
      <c r="CL159" s="12"/>
      <c r="CM159" s="12"/>
      <c r="CN159" s="12"/>
      <c r="CO159" s="12"/>
      <c r="CP159" s="12"/>
      <c r="CQ159" s="12"/>
      <c r="CR159" s="12"/>
      <c r="CS159" s="12"/>
      <c r="CT159" s="12"/>
      <c r="CU159" s="12"/>
      <c r="CV159" s="12"/>
      <c r="CW159" s="12"/>
      <c r="CX159" s="12"/>
      <c r="CY159" s="12"/>
      <c r="CZ159" s="12"/>
      <c r="DA159" s="12"/>
      <c r="DB159" s="12"/>
      <c r="DC159" s="12"/>
      <c r="DD159" s="12"/>
      <c r="DE159" s="12"/>
      <c r="DF159" s="12"/>
      <c r="DG159" s="12"/>
      <c r="DH159" s="12"/>
      <c r="DI159" s="12"/>
      <c r="DJ159" s="12"/>
      <c r="DK159" s="12"/>
      <c r="DL159" s="12"/>
      <c r="DM159" s="12"/>
      <c r="DN159" s="12"/>
      <c r="DO159" s="12"/>
      <c r="DP159" s="12"/>
      <c r="DQ159" s="12"/>
      <c r="DR159" s="12"/>
      <c r="DS159" s="12"/>
      <c r="DT159" s="12"/>
      <c r="DU159" s="12"/>
      <c r="DV159" s="12"/>
      <c r="DW159" s="12"/>
      <c r="DX159" s="12"/>
      <c r="DY159" s="12"/>
      <c r="DZ159" s="12"/>
      <c r="EA159" s="12"/>
      <c r="EB159" s="12"/>
      <c r="EC159" s="12"/>
      <c r="ED159" s="12"/>
      <c r="EE159" s="12"/>
      <c r="EF159" s="12"/>
      <c r="EG159" s="12"/>
      <c r="EH159" s="12"/>
      <c r="EI159" s="12"/>
      <c r="EJ159" s="12"/>
      <c r="EK159" s="12"/>
      <c r="EL159" s="12"/>
      <c r="EM159" s="12"/>
      <c r="EN159" s="12"/>
      <c r="EO159" s="12"/>
      <c r="EP159" s="12"/>
      <c r="EQ159" s="12"/>
      <c r="ER159" s="12"/>
      <c r="ES159" s="12"/>
      <c r="ET159" s="12"/>
      <c r="EU159" s="12"/>
      <c r="EV159" s="12"/>
      <c r="EW159" s="12"/>
      <c r="EX159" s="12"/>
      <c r="EY159" s="12"/>
      <c r="EZ159" s="12"/>
      <c r="FA159" s="12"/>
      <c r="FB159" s="12"/>
      <c r="FC159" s="12"/>
      <c r="FD159" s="12"/>
      <c r="FE159" s="12"/>
      <c r="FF159" s="12"/>
      <c r="FG159" s="12"/>
      <c r="FH159" s="12"/>
      <c r="FI159" s="12"/>
      <c r="FJ159" s="12"/>
      <c r="FK159" s="12"/>
      <c r="FL159" s="12"/>
      <c r="FM159" s="12"/>
      <c r="FN159" s="12"/>
      <c r="FO159" s="12"/>
      <c r="FP159" s="12"/>
    </row>
    <row r="160" spans="1:172" s="12" customFormat="1" ht="14" customHeight="1" x14ac:dyDescent="0.2">
      <c r="A160" s="10" t="s">
        <v>369</v>
      </c>
      <c r="B160" s="9">
        <v>64</v>
      </c>
      <c r="C160" s="9">
        <v>67</v>
      </c>
      <c r="D160" s="13">
        <v>65.5</v>
      </c>
      <c r="E160" s="9">
        <v>17.399999999999999</v>
      </c>
      <c r="F160" s="9">
        <v>73.7</v>
      </c>
      <c r="G160" s="34">
        <v>15</v>
      </c>
      <c r="H160" s="9">
        <v>154.80000000000001</v>
      </c>
      <c r="I160" s="9">
        <v>36.9</v>
      </c>
      <c r="J160" s="9">
        <v>17.2</v>
      </c>
      <c r="K160" s="9">
        <v>9.5</v>
      </c>
      <c r="L160" s="13">
        <v>-44.7</v>
      </c>
      <c r="M160" s="13">
        <v>107.8</v>
      </c>
      <c r="N160" s="9"/>
      <c r="O160" s="9"/>
      <c r="P160" s="9">
        <v>24.587509732051085</v>
      </c>
      <c r="Q160" s="9">
        <v>7.8682417623915377</v>
      </c>
      <c r="R160" s="30">
        <v>501</v>
      </c>
      <c r="S160" s="13">
        <v>-78.705880374619696</v>
      </c>
      <c r="T160" s="13">
        <v>54.1586568503742</v>
      </c>
      <c r="U160" s="9">
        <v>-19.340767571919798</v>
      </c>
      <c r="V160" s="9">
        <v>-156.446777561403</v>
      </c>
      <c r="W160" s="9">
        <v>40.015518025329598</v>
      </c>
      <c r="X160" s="9" t="s">
        <v>824</v>
      </c>
      <c r="Y160" s="31"/>
      <c r="Z160" s="31"/>
      <c r="AA160" s="10" t="b">
        <v>1</v>
      </c>
      <c r="AB160" s="7">
        <v>0</v>
      </c>
      <c r="AC160" s="14" t="s">
        <v>363</v>
      </c>
      <c r="AD160" s="7"/>
      <c r="AE160" s="7" t="s">
        <v>176</v>
      </c>
      <c r="AF160" s="10" t="s">
        <v>365</v>
      </c>
      <c r="AG160" s="14" t="s">
        <v>922</v>
      </c>
      <c r="AH160" s="10"/>
      <c r="AJ160" s="32"/>
    </row>
    <row r="161" spans="1:172" s="12" customFormat="1" ht="14" customHeight="1" x14ac:dyDescent="0.2">
      <c r="A161" s="10" t="s">
        <v>370</v>
      </c>
      <c r="B161" s="9">
        <v>64</v>
      </c>
      <c r="C161" s="9">
        <v>67</v>
      </c>
      <c r="D161" s="13">
        <v>65.5</v>
      </c>
      <c r="E161" s="9">
        <v>18.100000000000001</v>
      </c>
      <c r="F161" s="9">
        <v>73.599999999999994</v>
      </c>
      <c r="G161" s="34">
        <v>15</v>
      </c>
      <c r="H161" s="9">
        <v>148.5</v>
      </c>
      <c r="I161" s="9">
        <v>48.5</v>
      </c>
      <c r="J161" s="9">
        <v>30</v>
      </c>
      <c r="K161" s="9">
        <v>7.2</v>
      </c>
      <c r="L161" s="13">
        <v>-33.5</v>
      </c>
      <c r="M161" s="13">
        <v>106.7</v>
      </c>
      <c r="N161" s="9"/>
      <c r="O161" s="9"/>
      <c r="P161" s="9">
        <v>28.824724564849429</v>
      </c>
      <c r="Q161" s="9">
        <v>7.2451035150762584</v>
      </c>
      <c r="R161" s="30">
        <v>501</v>
      </c>
      <c r="S161" s="13">
        <v>-68.735523376712095</v>
      </c>
      <c r="T161" s="13">
        <v>73.604160831890894</v>
      </c>
      <c r="U161" s="9">
        <v>-19.340767571919798</v>
      </c>
      <c r="V161" s="9">
        <v>-156.446777561403</v>
      </c>
      <c r="W161" s="9">
        <v>40.015518025329598</v>
      </c>
      <c r="X161" s="9" t="s">
        <v>824</v>
      </c>
      <c r="Y161" s="31"/>
      <c r="Z161" s="31"/>
      <c r="AA161" s="10" t="b">
        <v>1</v>
      </c>
      <c r="AB161" s="7">
        <v>0</v>
      </c>
      <c r="AC161" s="14" t="s">
        <v>363</v>
      </c>
      <c r="AD161" s="7"/>
      <c r="AE161" s="7" t="s">
        <v>176</v>
      </c>
      <c r="AF161" s="10" t="s">
        <v>365</v>
      </c>
      <c r="AG161" s="14" t="s">
        <v>922</v>
      </c>
      <c r="AH161" s="10"/>
      <c r="AJ161" s="32"/>
    </row>
    <row r="162" spans="1:172" s="12" customFormat="1" ht="14" customHeight="1" x14ac:dyDescent="0.2">
      <c r="A162" s="10" t="s">
        <v>368</v>
      </c>
      <c r="B162" s="9">
        <v>64</v>
      </c>
      <c r="C162" s="9">
        <v>67</v>
      </c>
      <c r="D162" s="13">
        <v>65.5</v>
      </c>
      <c r="E162" s="9">
        <v>17.899999999999999</v>
      </c>
      <c r="F162" s="9">
        <v>73.8</v>
      </c>
      <c r="G162" s="34">
        <v>16</v>
      </c>
      <c r="H162" s="9">
        <v>168.3</v>
      </c>
      <c r="I162" s="9">
        <v>53.5</v>
      </c>
      <c r="J162" s="9">
        <v>18.600000000000001</v>
      </c>
      <c r="K162" s="9">
        <v>8.8000000000000007</v>
      </c>
      <c r="L162" s="13">
        <v>-36.799999999999997</v>
      </c>
      <c r="M162" s="13">
        <v>85.9</v>
      </c>
      <c r="N162" s="9"/>
      <c r="O162" s="9"/>
      <c r="P162" s="37">
        <v>14.673045677962458</v>
      </c>
      <c r="Q162" s="38">
        <v>9.9654826788152526</v>
      </c>
      <c r="R162" s="30">
        <v>501</v>
      </c>
      <c r="S162" s="13">
        <v>-61.316502848713199</v>
      </c>
      <c r="T162" s="13">
        <v>35.655997931700199</v>
      </c>
      <c r="U162" s="9">
        <v>-19.340767571919798</v>
      </c>
      <c r="V162" s="9">
        <v>-156.446777561403</v>
      </c>
      <c r="W162" s="9">
        <v>40.015518025329598</v>
      </c>
      <c r="X162" s="9" t="s">
        <v>824</v>
      </c>
      <c r="Y162" s="31"/>
      <c r="Z162" s="31"/>
      <c r="AA162" s="10" t="b">
        <v>1</v>
      </c>
      <c r="AB162" s="7">
        <v>0</v>
      </c>
      <c r="AC162" s="14" t="s">
        <v>363</v>
      </c>
      <c r="AD162" s="7"/>
      <c r="AE162" s="7" t="s">
        <v>176</v>
      </c>
      <c r="AF162" s="10" t="s">
        <v>365</v>
      </c>
      <c r="AG162" s="14" t="s">
        <v>922</v>
      </c>
      <c r="AH162" s="10"/>
      <c r="AJ162" s="32"/>
    </row>
    <row r="163" spans="1:172" s="12" customFormat="1" ht="14" customHeight="1" x14ac:dyDescent="0.2">
      <c r="A163" s="10" t="s">
        <v>367</v>
      </c>
      <c r="B163" s="9">
        <v>64</v>
      </c>
      <c r="C163" s="9">
        <v>67</v>
      </c>
      <c r="D163" s="13">
        <v>65.5</v>
      </c>
      <c r="E163" s="9">
        <v>17.899999999999999</v>
      </c>
      <c r="F163" s="9">
        <v>73.7</v>
      </c>
      <c r="G163" s="34">
        <v>16</v>
      </c>
      <c r="H163" s="9">
        <v>161.30000000000001</v>
      </c>
      <c r="I163" s="9">
        <v>44.6</v>
      </c>
      <c r="J163" s="9">
        <v>19.100000000000001</v>
      </c>
      <c r="K163" s="9">
        <v>8.6999999999999993</v>
      </c>
      <c r="L163" s="13">
        <v>-42.3</v>
      </c>
      <c r="M163" s="13">
        <v>96.6</v>
      </c>
      <c r="N163" s="9"/>
      <c r="O163" s="9"/>
      <c r="P163" s="9">
        <v>21.191684556671188</v>
      </c>
      <c r="Q163" s="9">
        <v>8.2032765994404908</v>
      </c>
      <c r="R163" s="30">
        <v>501</v>
      </c>
      <c r="S163" s="13">
        <v>-71.117343302271905</v>
      </c>
      <c r="T163" s="13">
        <v>39.2570948345235</v>
      </c>
      <c r="U163" s="9">
        <v>-19.340767571919798</v>
      </c>
      <c r="V163" s="9">
        <v>-156.446777561403</v>
      </c>
      <c r="W163" s="9">
        <v>40.015518025329598</v>
      </c>
      <c r="X163" s="9" t="s">
        <v>824</v>
      </c>
      <c r="Y163" s="31"/>
      <c r="Z163" s="31"/>
      <c r="AA163" s="10" t="b">
        <v>1</v>
      </c>
      <c r="AB163" s="7">
        <v>0</v>
      </c>
      <c r="AC163" s="14" t="s">
        <v>363</v>
      </c>
      <c r="AD163" s="7"/>
      <c r="AE163" s="7" t="s">
        <v>176</v>
      </c>
      <c r="AF163" s="10" t="s">
        <v>365</v>
      </c>
      <c r="AG163" s="14" t="s">
        <v>922</v>
      </c>
      <c r="AH163" s="10"/>
      <c r="AJ163" s="32"/>
    </row>
    <row r="164" spans="1:172" s="12" customFormat="1" ht="14" customHeight="1" x14ac:dyDescent="0.2">
      <c r="A164" s="10" t="s">
        <v>366</v>
      </c>
      <c r="B164" s="9">
        <v>64</v>
      </c>
      <c r="C164" s="9">
        <v>67</v>
      </c>
      <c r="D164" s="13">
        <v>65.5</v>
      </c>
      <c r="E164" s="9">
        <v>17.8</v>
      </c>
      <c r="F164" s="9">
        <v>73.7</v>
      </c>
      <c r="G164" s="34">
        <v>17</v>
      </c>
      <c r="H164" s="9">
        <v>160.19999999999999</v>
      </c>
      <c r="I164" s="9">
        <v>49.5</v>
      </c>
      <c r="J164" s="9">
        <v>18.5</v>
      </c>
      <c r="K164" s="9">
        <v>8.3000000000000007</v>
      </c>
      <c r="L164" s="13">
        <v>-38.200000000000003</v>
      </c>
      <c r="M164" s="13">
        <v>95.5</v>
      </c>
      <c r="N164" s="9"/>
      <c r="O164" s="9"/>
      <c r="P164" s="9">
        <v>17.105912228176088</v>
      </c>
      <c r="Q164" s="9">
        <v>8.880980048303595</v>
      </c>
      <c r="R164" s="30">
        <v>501</v>
      </c>
      <c r="S164" s="13">
        <v>-67.667798875264495</v>
      </c>
      <c r="T164" s="13">
        <v>46.015489425889101</v>
      </c>
      <c r="U164" s="9">
        <v>-19.340767571919798</v>
      </c>
      <c r="V164" s="9">
        <v>-156.446777561403</v>
      </c>
      <c r="W164" s="9">
        <v>40.015518025329598</v>
      </c>
      <c r="X164" s="9" t="s">
        <v>824</v>
      </c>
      <c r="Y164" s="31"/>
      <c r="Z164" s="31"/>
      <c r="AA164" s="10" t="b">
        <v>1</v>
      </c>
      <c r="AB164" s="7">
        <v>0</v>
      </c>
      <c r="AC164" s="14" t="s">
        <v>363</v>
      </c>
      <c r="AD164" s="7"/>
      <c r="AE164" s="7" t="s">
        <v>176</v>
      </c>
      <c r="AF164" s="10" t="s">
        <v>365</v>
      </c>
      <c r="AG164" s="14" t="s">
        <v>922</v>
      </c>
      <c r="AH164" s="10"/>
      <c r="AJ164" s="32"/>
    </row>
    <row r="165" spans="1:172" s="12" customFormat="1" ht="14" customHeight="1" x14ac:dyDescent="0.2">
      <c r="A165" s="10" t="s">
        <v>371</v>
      </c>
      <c r="B165" s="9">
        <v>64</v>
      </c>
      <c r="C165" s="9">
        <v>67</v>
      </c>
      <c r="D165" s="13">
        <v>65.5</v>
      </c>
      <c r="E165" s="9">
        <v>19</v>
      </c>
      <c r="F165" s="9">
        <v>73.3</v>
      </c>
      <c r="G165" s="34">
        <v>17</v>
      </c>
      <c r="H165" s="9">
        <v>149.30000000000001</v>
      </c>
      <c r="I165" s="9">
        <v>43.3</v>
      </c>
      <c r="J165" s="9">
        <v>31</v>
      </c>
      <c r="K165" s="9">
        <v>6.5</v>
      </c>
      <c r="L165" s="13">
        <v>-36.6</v>
      </c>
      <c r="M165" s="13">
        <v>108.4</v>
      </c>
      <c r="N165" s="9"/>
      <c r="O165" s="9"/>
      <c r="P165" s="9">
        <v>36.005225766559732</v>
      </c>
      <c r="Q165" s="9">
        <v>6.0266996325994207</v>
      </c>
      <c r="R165" s="30">
        <v>501</v>
      </c>
      <c r="S165" s="13">
        <v>-72.133400848387893</v>
      </c>
      <c r="T165" s="13">
        <v>73.627379451487201</v>
      </c>
      <c r="U165" s="9">
        <v>-19.340767571919798</v>
      </c>
      <c r="V165" s="9">
        <v>-156.446777561403</v>
      </c>
      <c r="W165" s="9">
        <v>40.015518025329598</v>
      </c>
      <c r="X165" s="9" t="s">
        <v>824</v>
      </c>
      <c r="Y165" s="31"/>
      <c r="Z165" s="31"/>
      <c r="AA165" s="10" t="b">
        <v>1</v>
      </c>
      <c r="AB165" s="7">
        <v>0</v>
      </c>
      <c r="AC165" s="14" t="s">
        <v>363</v>
      </c>
      <c r="AD165" s="7"/>
      <c r="AE165" s="7" t="s">
        <v>176</v>
      </c>
      <c r="AF165" s="10" t="s">
        <v>365</v>
      </c>
      <c r="AG165" s="14" t="s">
        <v>922</v>
      </c>
      <c r="AH165" s="10"/>
      <c r="AJ165" s="32"/>
    </row>
    <row r="166" spans="1:172" s="12" customFormat="1" ht="14" customHeight="1" x14ac:dyDescent="0.2">
      <c r="A166" s="10" t="s">
        <v>364</v>
      </c>
      <c r="B166" s="9">
        <v>64</v>
      </c>
      <c r="C166" s="9">
        <v>67</v>
      </c>
      <c r="D166" s="13">
        <v>65.5</v>
      </c>
      <c r="E166" s="9">
        <v>17.899999999999999</v>
      </c>
      <c r="F166" s="9">
        <v>73.599999999999994</v>
      </c>
      <c r="G166" s="34">
        <v>34</v>
      </c>
      <c r="H166" s="9">
        <v>153.5</v>
      </c>
      <c r="I166" s="9">
        <v>44.7</v>
      </c>
      <c r="J166" s="9">
        <v>15.2</v>
      </c>
      <c r="K166" s="9">
        <v>6.5</v>
      </c>
      <c r="L166" s="13">
        <v>-38.799999999999997</v>
      </c>
      <c r="M166" s="13">
        <v>104.5</v>
      </c>
      <c r="N166" s="9"/>
      <c r="O166" s="9"/>
      <c r="P166" s="9">
        <v>16.804536297460313</v>
      </c>
      <c r="Q166" s="9">
        <v>6.1872397904965064</v>
      </c>
      <c r="R166" s="30">
        <v>501</v>
      </c>
      <c r="S166" s="13">
        <v>-72.545754331466895</v>
      </c>
      <c r="T166" s="13">
        <v>61.188707721285397</v>
      </c>
      <c r="U166" s="9">
        <v>-19.340767571919798</v>
      </c>
      <c r="V166" s="9">
        <v>-156.446777561403</v>
      </c>
      <c r="W166" s="9">
        <v>40.015518025329598</v>
      </c>
      <c r="X166" s="9" t="s">
        <v>824</v>
      </c>
      <c r="Y166" s="31"/>
      <c r="Z166" s="31"/>
      <c r="AA166" s="10" t="b">
        <v>1</v>
      </c>
      <c r="AB166" s="7">
        <v>0</v>
      </c>
      <c r="AC166" s="14" t="s">
        <v>363</v>
      </c>
      <c r="AD166" s="7"/>
      <c r="AE166" s="7" t="s">
        <v>176</v>
      </c>
      <c r="AF166" s="10" t="s">
        <v>365</v>
      </c>
      <c r="AG166" s="14" t="s">
        <v>922</v>
      </c>
      <c r="AH166" s="10"/>
      <c r="AI166" s="17"/>
      <c r="AJ166" s="32"/>
      <c r="AK166" s="17"/>
      <c r="AL166" s="17"/>
      <c r="AM166" s="17"/>
      <c r="AN166" s="17"/>
      <c r="AO166" s="17"/>
      <c r="AP166" s="17"/>
      <c r="AQ166" s="17"/>
      <c r="AR166" s="17"/>
      <c r="AS166" s="17"/>
      <c r="AT166" s="17"/>
      <c r="AU166" s="17"/>
      <c r="AV166" s="17"/>
      <c r="AW166" s="17"/>
      <c r="AX166" s="17"/>
      <c r="AY166" s="17"/>
      <c r="AZ166" s="17"/>
      <c r="BA166" s="17"/>
      <c r="BB166" s="17"/>
      <c r="BC166" s="17"/>
      <c r="BD166" s="17"/>
      <c r="BE166" s="17"/>
      <c r="BF166" s="17"/>
      <c r="BG166" s="17"/>
      <c r="BH166" s="17"/>
      <c r="BI166" s="17"/>
      <c r="BJ166" s="17"/>
      <c r="BK166" s="17"/>
      <c r="BL166" s="17"/>
      <c r="BM166" s="17"/>
      <c r="BN166" s="17"/>
      <c r="BO166" s="17"/>
      <c r="BP166" s="17"/>
      <c r="BQ166" s="17"/>
      <c r="BR166" s="17"/>
      <c r="BS166" s="17"/>
      <c r="BT166" s="17"/>
      <c r="BU166" s="17"/>
      <c r="BV166" s="17"/>
      <c r="BW166" s="17"/>
      <c r="BX166" s="17"/>
      <c r="BY166" s="17"/>
      <c r="BZ166" s="17"/>
      <c r="CA166" s="17"/>
      <c r="CB166" s="17"/>
      <c r="CC166" s="17"/>
      <c r="CD166" s="17"/>
      <c r="CE166" s="17"/>
      <c r="CF166" s="17"/>
      <c r="CG166" s="17"/>
      <c r="CH166" s="17"/>
      <c r="CI166" s="17"/>
      <c r="CJ166" s="17"/>
      <c r="CK166" s="17"/>
      <c r="CL166" s="17"/>
      <c r="CM166" s="17"/>
      <c r="CN166" s="17"/>
      <c r="CO166" s="17"/>
      <c r="CP166" s="17"/>
      <c r="CQ166" s="17"/>
      <c r="CR166" s="17"/>
      <c r="CS166" s="17"/>
      <c r="CT166" s="17"/>
      <c r="CU166" s="17"/>
      <c r="CV166" s="17"/>
      <c r="CW166" s="17"/>
      <c r="CX166" s="17"/>
      <c r="CY166" s="17"/>
      <c r="CZ166" s="17"/>
      <c r="DA166" s="17"/>
      <c r="DB166" s="17"/>
      <c r="DC166" s="17"/>
      <c r="DD166" s="17"/>
      <c r="DE166" s="17"/>
      <c r="DF166" s="17"/>
      <c r="DG166" s="17"/>
      <c r="DH166" s="17"/>
      <c r="DI166" s="17"/>
      <c r="DJ166" s="17"/>
      <c r="DK166" s="17"/>
      <c r="DL166" s="17"/>
      <c r="DM166" s="17"/>
      <c r="DN166" s="17"/>
      <c r="DO166" s="17"/>
      <c r="DP166" s="17"/>
      <c r="DQ166" s="17"/>
      <c r="DR166" s="17"/>
      <c r="DS166" s="17"/>
      <c r="DT166" s="17"/>
      <c r="DU166" s="17"/>
      <c r="DV166" s="17"/>
      <c r="DW166" s="17"/>
      <c r="DX166" s="17"/>
      <c r="DY166" s="17"/>
      <c r="DZ166" s="17"/>
      <c r="EA166" s="17"/>
      <c r="EB166" s="17"/>
      <c r="EC166" s="17"/>
      <c r="ED166" s="17"/>
      <c r="EE166" s="17"/>
      <c r="EF166" s="17"/>
      <c r="EG166" s="17"/>
      <c r="EH166" s="17"/>
      <c r="EI166" s="17"/>
      <c r="EJ166" s="17"/>
      <c r="EK166" s="17"/>
      <c r="EL166" s="17"/>
      <c r="EM166" s="17"/>
      <c r="EN166" s="17"/>
      <c r="EO166" s="17"/>
      <c r="EP166" s="17"/>
      <c r="EQ166" s="17"/>
      <c r="ER166" s="17"/>
      <c r="ES166" s="17"/>
      <c r="ET166" s="17"/>
      <c r="EU166" s="17"/>
      <c r="EV166" s="17"/>
      <c r="EW166" s="17"/>
      <c r="EX166" s="17"/>
      <c r="EY166" s="17"/>
      <c r="EZ166" s="17"/>
      <c r="FA166" s="17"/>
      <c r="FB166" s="17"/>
      <c r="FC166" s="17"/>
      <c r="FD166" s="17"/>
      <c r="FE166" s="17"/>
      <c r="FF166" s="17"/>
      <c r="FG166" s="17"/>
      <c r="FH166" s="17"/>
      <c r="FI166" s="17"/>
      <c r="FJ166" s="17"/>
      <c r="FK166" s="17"/>
      <c r="FL166" s="17"/>
      <c r="FM166" s="17"/>
      <c r="FN166" s="17"/>
      <c r="FO166" s="17"/>
      <c r="FP166" s="17"/>
    </row>
    <row r="167" spans="1:172" s="17" customFormat="1" ht="14" customHeight="1" x14ac:dyDescent="0.15">
      <c r="A167" s="14" t="s">
        <v>379</v>
      </c>
      <c r="B167" s="9">
        <v>63</v>
      </c>
      <c r="C167" s="9">
        <v>68.400000000000006</v>
      </c>
      <c r="D167" s="13">
        <v>65.7</v>
      </c>
      <c r="E167" s="9">
        <v>21.3</v>
      </c>
      <c r="F167" s="9">
        <v>74.25</v>
      </c>
      <c r="G167" s="34">
        <v>13</v>
      </c>
      <c r="H167" s="9"/>
      <c r="I167" s="9"/>
      <c r="J167" s="9"/>
      <c r="K167" s="9"/>
      <c r="L167" s="13">
        <v>-40.5</v>
      </c>
      <c r="M167" s="13">
        <v>104.5</v>
      </c>
      <c r="N167" s="9">
        <v>13.5</v>
      </c>
      <c r="O167" s="9">
        <v>11.7</v>
      </c>
      <c r="P167" s="37" t="s">
        <v>825</v>
      </c>
      <c r="Q167" s="37" t="s">
        <v>825</v>
      </c>
      <c r="R167" s="7">
        <v>501</v>
      </c>
      <c r="S167" s="13">
        <v>-74.167871967825306</v>
      </c>
      <c r="T167" s="13">
        <v>57.6777813786737</v>
      </c>
      <c r="U167" s="9">
        <v>-19.516229280394501</v>
      </c>
      <c r="V167" s="9">
        <v>-156.888755942926</v>
      </c>
      <c r="W167" s="9">
        <v>40.188440737366903</v>
      </c>
      <c r="X167" s="7" t="s">
        <v>824</v>
      </c>
      <c r="Y167" s="10"/>
      <c r="Z167" s="10"/>
      <c r="AA167" s="7" t="b">
        <v>1</v>
      </c>
      <c r="AB167" s="7">
        <v>0</v>
      </c>
      <c r="AC167" s="14" t="s">
        <v>823</v>
      </c>
      <c r="AD167" s="7"/>
      <c r="AE167" s="7" t="s">
        <v>949</v>
      </c>
      <c r="AF167" s="10" t="s">
        <v>380</v>
      </c>
      <c r="AG167" s="14"/>
      <c r="AH167" s="10"/>
      <c r="AI167" s="12"/>
      <c r="AJ167" s="32"/>
      <c r="AK167" s="12"/>
      <c r="AL167" s="12"/>
      <c r="AM167" s="12"/>
      <c r="AN167" s="12"/>
      <c r="AO167" s="12"/>
      <c r="AP167" s="12"/>
      <c r="AQ167" s="12"/>
      <c r="AR167" s="12"/>
      <c r="AS167" s="12"/>
      <c r="AT167" s="12"/>
      <c r="AU167" s="12"/>
      <c r="AV167" s="12"/>
      <c r="AW167" s="12"/>
      <c r="AX167" s="12"/>
      <c r="AY167" s="12"/>
      <c r="AZ167" s="12"/>
      <c r="BA167" s="12"/>
      <c r="BB167" s="12"/>
      <c r="BC167" s="12"/>
      <c r="BD167" s="12"/>
      <c r="BE167" s="12"/>
      <c r="BF167" s="12"/>
      <c r="BG167" s="12"/>
      <c r="BH167" s="12"/>
      <c r="BI167" s="12"/>
      <c r="BJ167" s="12"/>
      <c r="BK167" s="12"/>
      <c r="BL167" s="12"/>
      <c r="BM167" s="12"/>
      <c r="BN167" s="12"/>
      <c r="BO167" s="12"/>
      <c r="BP167" s="12"/>
      <c r="BQ167" s="12"/>
      <c r="BR167" s="12"/>
      <c r="BS167" s="12"/>
      <c r="BT167" s="12"/>
      <c r="BU167" s="12"/>
      <c r="BV167" s="12"/>
      <c r="BW167" s="12"/>
      <c r="BX167" s="12"/>
      <c r="BY167" s="12"/>
      <c r="BZ167" s="12"/>
      <c r="CA167" s="12"/>
      <c r="CB167" s="12"/>
      <c r="CC167" s="12"/>
      <c r="CD167" s="12"/>
      <c r="CE167" s="12"/>
      <c r="CF167" s="12"/>
      <c r="CG167" s="12"/>
      <c r="CH167" s="12"/>
      <c r="CI167" s="12"/>
      <c r="CJ167" s="12"/>
      <c r="CK167" s="12"/>
      <c r="CL167" s="12"/>
      <c r="CM167" s="12"/>
      <c r="CN167" s="12"/>
      <c r="CO167" s="12"/>
      <c r="CP167" s="12"/>
      <c r="CQ167" s="12"/>
      <c r="CR167" s="12"/>
      <c r="CS167" s="12"/>
      <c r="CT167" s="12"/>
      <c r="CU167" s="12"/>
      <c r="CV167" s="12"/>
      <c r="CW167" s="12"/>
      <c r="CX167" s="12"/>
      <c r="CY167" s="12"/>
      <c r="CZ167" s="12"/>
      <c r="DA167" s="12"/>
      <c r="DB167" s="12"/>
      <c r="DC167" s="12"/>
      <c r="DD167" s="12"/>
      <c r="DE167" s="12"/>
      <c r="DF167" s="12"/>
      <c r="DG167" s="12"/>
      <c r="DH167" s="12"/>
      <c r="DI167" s="12"/>
      <c r="DJ167" s="12"/>
      <c r="DK167" s="12"/>
      <c r="DL167" s="12"/>
      <c r="DM167" s="12"/>
      <c r="DN167" s="12"/>
      <c r="DO167" s="12"/>
      <c r="DP167" s="12"/>
      <c r="DQ167" s="12"/>
      <c r="DR167" s="12"/>
      <c r="DS167" s="12"/>
      <c r="DT167" s="12"/>
      <c r="DU167" s="12"/>
      <c r="DV167" s="12"/>
      <c r="DW167" s="12"/>
      <c r="DX167" s="12"/>
      <c r="DY167" s="12"/>
      <c r="DZ167" s="12"/>
      <c r="EA167" s="12"/>
      <c r="EB167" s="12"/>
      <c r="EC167" s="12"/>
      <c r="ED167" s="12"/>
      <c r="EE167" s="12"/>
      <c r="EF167" s="12"/>
      <c r="EG167" s="12"/>
      <c r="EH167" s="12"/>
      <c r="EI167" s="12"/>
      <c r="EJ167" s="12"/>
      <c r="EK167" s="12"/>
      <c r="EL167" s="12"/>
      <c r="EM167" s="12"/>
      <c r="EN167" s="12"/>
      <c r="EO167" s="12"/>
      <c r="EP167" s="12"/>
      <c r="EQ167" s="12"/>
      <c r="ER167" s="12"/>
      <c r="ES167" s="12"/>
      <c r="ET167" s="12"/>
      <c r="EU167" s="12"/>
      <c r="EV167" s="12"/>
      <c r="EW167" s="12"/>
      <c r="EX167" s="12"/>
      <c r="EY167" s="12"/>
      <c r="EZ167" s="12"/>
      <c r="FA167" s="12"/>
      <c r="FB167" s="12"/>
      <c r="FC167" s="12"/>
      <c r="FD167" s="12"/>
      <c r="FE167" s="12"/>
      <c r="FF167" s="12"/>
      <c r="FG167" s="12"/>
      <c r="FH167" s="12"/>
      <c r="FI167" s="12"/>
      <c r="FJ167" s="12"/>
      <c r="FK167" s="12"/>
      <c r="FL167" s="12"/>
      <c r="FM167" s="12"/>
      <c r="FN167" s="12"/>
      <c r="FO167" s="12"/>
      <c r="FP167" s="12"/>
    </row>
    <row r="168" spans="1:172" s="12" customFormat="1" ht="14" customHeight="1" x14ac:dyDescent="0.2">
      <c r="A168" s="14" t="s">
        <v>381</v>
      </c>
      <c r="B168" s="9">
        <v>64</v>
      </c>
      <c r="C168" s="9">
        <v>68.5</v>
      </c>
      <c r="D168" s="13">
        <f>(B168+C168)/2</f>
        <v>66.25</v>
      </c>
      <c r="E168" s="9">
        <v>19</v>
      </c>
      <c r="F168" s="9">
        <v>73.5</v>
      </c>
      <c r="G168" s="34">
        <v>50</v>
      </c>
      <c r="H168" s="9">
        <v>153.9</v>
      </c>
      <c r="I168" s="9">
        <v>45.1</v>
      </c>
      <c r="J168" s="9">
        <v>26.3</v>
      </c>
      <c r="K168" s="9">
        <v>4</v>
      </c>
      <c r="L168" s="13">
        <v>-37.799999999999997</v>
      </c>
      <c r="M168" s="13">
        <v>102.6</v>
      </c>
      <c r="N168" s="9"/>
      <c r="O168" s="9"/>
      <c r="P168" s="9">
        <v>28.662435479565087</v>
      </c>
      <c r="Q168" s="9">
        <v>3.8287279837941828</v>
      </c>
      <c r="R168" s="7">
        <v>501</v>
      </c>
      <c r="S168" s="13">
        <v>-71.682522033525203</v>
      </c>
      <c r="T168" s="13">
        <v>57.917710989291301</v>
      </c>
      <c r="U168" s="9">
        <v>-19.626123392435002</v>
      </c>
      <c r="V168" s="9">
        <v>-157.470640113982</v>
      </c>
      <c r="W168" s="9">
        <v>40.803261382441903</v>
      </c>
      <c r="X168" s="7" t="s">
        <v>824</v>
      </c>
      <c r="Y168" s="10"/>
      <c r="Z168" s="10"/>
      <c r="AA168" s="7" t="b">
        <v>1</v>
      </c>
      <c r="AB168" s="7">
        <v>0</v>
      </c>
      <c r="AC168" s="14" t="s">
        <v>382</v>
      </c>
      <c r="AD168" s="7"/>
      <c r="AE168" s="7" t="s">
        <v>949</v>
      </c>
      <c r="AF168" s="10" t="s">
        <v>844</v>
      </c>
      <c r="AG168" s="14" t="s">
        <v>842</v>
      </c>
      <c r="AH168" s="10"/>
      <c r="AJ168" s="32"/>
    </row>
    <row r="169" spans="1:172" s="12" customFormat="1" ht="14" customHeight="1" x14ac:dyDescent="0.15">
      <c r="A169" s="14" t="s">
        <v>383</v>
      </c>
      <c r="B169" s="9">
        <v>65</v>
      </c>
      <c r="C169" s="9">
        <v>70</v>
      </c>
      <c r="D169" s="13">
        <v>67.5</v>
      </c>
      <c r="E169" s="9">
        <v>10.199999999999999</v>
      </c>
      <c r="F169" s="9">
        <v>76.099999999999994</v>
      </c>
      <c r="G169" s="34">
        <v>10</v>
      </c>
      <c r="H169" s="9">
        <v>330.6</v>
      </c>
      <c r="I169" s="9">
        <v>-53.5</v>
      </c>
      <c r="J169" s="9">
        <v>72</v>
      </c>
      <c r="K169" s="9">
        <v>5.7</v>
      </c>
      <c r="L169" s="13">
        <v>-37.68</v>
      </c>
      <c r="M169" s="13">
        <v>107.03</v>
      </c>
      <c r="N169" s="9"/>
      <c r="O169" s="9"/>
      <c r="P169" s="37">
        <v>56.798886495338543</v>
      </c>
      <c r="Q169" s="37">
        <v>6.4648612344329504</v>
      </c>
      <c r="R169" s="30">
        <v>501</v>
      </c>
      <c r="S169" s="13">
        <v>-74.784969903913606</v>
      </c>
      <c r="T169" s="13">
        <v>66.093216999198305</v>
      </c>
      <c r="U169" s="9">
        <v>-19.859595737031501</v>
      </c>
      <c r="V169" s="9">
        <v>-158.741610720333</v>
      </c>
      <c r="W169" s="9">
        <v>42.210503048545903</v>
      </c>
      <c r="X169" s="7" t="s">
        <v>824</v>
      </c>
      <c r="Y169" s="10"/>
      <c r="Z169" s="10"/>
      <c r="AA169" s="10" t="b">
        <v>1</v>
      </c>
      <c r="AB169" s="7">
        <v>0</v>
      </c>
      <c r="AC169" s="14" t="s">
        <v>384</v>
      </c>
      <c r="AD169" s="7"/>
      <c r="AE169" s="7" t="s">
        <v>949</v>
      </c>
      <c r="AF169" s="10" t="s">
        <v>869</v>
      </c>
      <c r="AG169" s="14"/>
      <c r="AH169" s="10"/>
      <c r="AJ169" s="32"/>
    </row>
    <row r="170" spans="1:172" s="12" customFormat="1" ht="14" customHeight="1" x14ac:dyDescent="0.2">
      <c r="A170" s="10" t="s">
        <v>385</v>
      </c>
      <c r="B170" s="9">
        <v>68</v>
      </c>
      <c r="C170" s="9">
        <v>70</v>
      </c>
      <c r="D170" s="13">
        <v>69</v>
      </c>
      <c r="E170" s="9">
        <v>9.6999999999999993</v>
      </c>
      <c r="F170" s="9">
        <v>76.7</v>
      </c>
      <c r="G170" s="34">
        <v>6</v>
      </c>
      <c r="H170" s="9">
        <v>163</v>
      </c>
      <c r="I170" s="9">
        <v>61</v>
      </c>
      <c r="J170" s="9">
        <v>58</v>
      </c>
      <c r="K170" s="9">
        <v>10.1</v>
      </c>
      <c r="L170" s="13">
        <v>-34.6</v>
      </c>
      <c r="M170" s="13">
        <v>94</v>
      </c>
      <c r="N170" s="9"/>
      <c r="O170" s="9"/>
      <c r="P170" s="9">
        <v>33.441053342784969</v>
      </c>
      <c r="Q170" s="9">
        <v>11.75452165363617</v>
      </c>
      <c r="R170" s="30">
        <v>501</v>
      </c>
      <c r="S170" s="13">
        <v>-67.061795466647396</v>
      </c>
      <c r="T170" s="13">
        <v>42.703462186487201</v>
      </c>
      <c r="U170" s="9">
        <v>-20.0679413020044</v>
      </c>
      <c r="V170" s="9">
        <v>-159.67238731869699</v>
      </c>
      <c r="W170" s="9">
        <v>43.664134553839702</v>
      </c>
      <c r="X170" s="9" t="s">
        <v>824</v>
      </c>
      <c r="Y170" s="31"/>
      <c r="Z170" s="31"/>
      <c r="AA170" s="10" t="b">
        <v>1</v>
      </c>
      <c r="AB170" s="7">
        <v>0</v>
      </c>
      <c r="AC170" s="14" t="s">
        <v>386</v>
      </c>
      <c r="AD170" s="7">
        <v>2754</v>
      </c>
      <c r="AE170" s="7" t="s">
        <v>176</v>
      </c>
      <c r="AF170" s="10" t="s">
        <v>944</v>
      </c>
      <c r="AG170" s="14" t="s">
        <v>923</v>
      </c>
      <c r="AH170" s="10"/>
      <c r="AJ170" s="32"/>
    </row>
    <row r="171" spans="1:172" s="17" customFormat="1" ht="14" customHeight="1" x14ac:dyDescent="0.2">
      <c r="A171" s="14" t="s">
        <v>387</v>
      </c>
      <c r="B171" s="9">
        <v>67</v>
      </c>
      <c r="C171" s="9">
        <v>74</v>
      </c>
      <c r="D171" s="13">
        <v>70.5</v>
      </c>
      <c r="E171" s="9">
        <v>-22.4</v>
      </c>
      <c r="F171" s="9">
        <v>315.2</v>
      </c>
      <c r="G171" s="34">
        <v>18</v>
      </c>
      <c r="H171" s="9">
        <v>351.2</v>
      </c>
      <c r="I171" s="9">
        <v>-47.4</v>
      </c>
      <c r="J171" s="9">
        <v>35.4</v>
      </c>
      <c r="K171" s="9">
        <v>5.9</v>
      </c>
      <c r="L171" s="13">
        <v>-79.5</v>
      </c>
      <c r="M171" s="13">
        <v>0</v>
      </c>
      <c r="N171" s="9">
        <v>37.799999999999997</v>
      </c>
      <c r="O171" s="9">
        <v>5.7</v>
      </c>
      <c r="P171" s="9" t="s">
        <v>825</v>
      </c>
      <c r="Q171" s="9" t="s">
        <v>825</v>
      </c>
      <c r="R171" s="7">
        <v>201</v>
      </c>
      <c r="S171" s="13">
        <v>-69.614830119043106</v>
      </c>
      <c r="T171" s="13">
        <v>46.652556425508799</v>
      </c>
      <c r="U171" s="9">
        <v>63.5201129281064</v>
      </c>
      <c r="V171" s="9">
        <v>-33.433189158807501</v>
      </c>
      <c r="W171" s="9">
        <v>26.123906461432998</v>
      </c>
      <c r="X171" s="7" t="s">
        <v>824</v>
      </c>
      <c r="Y171" s="10"/>
      <c r="Z171" s="10"/>
      <c r="AA171" s="10" t="b">
        <v>1</v>
      </c>
      <c r="AB171" s="7">
        <v>0</v>
      </c>
      <c r="AC171" s="14" t="s">
        <v>388</v>
      </c>
      <c r="AD171" s="7">
        <v>3261</v>
      </c>
      <c r="AE171" s="7" t="s">
        <v>176</v>
      </c>
      <c r="AF171" s="10" t="s">
        <v>390</v>
      </c>
      <c r="AG171" s="14"/>
      <c r="AH171" s="10" t="s">
        <v>389</v>
      </c>
      <c r="AI171" s="12"/>
      <c r="AJ171" s="32"/>
      <c r="AK171" s="12"/>
      <c r="AL171" s="12"/>
      <c r="AM171" s="12"/>
      <c r="AN171" s="12"/>
      <c r="AO171" s="12"/>
      <c r="AP171" s="12"/>
      <c r="AQ171" s="12"/>
      <c r="AR171" s="12"/>
      <c r="AS171" s="12"/>
      <c r="AT171" s="12"/>
      <c r="AU171" s="12"/>
      <c r="AV171" s="12"/>
      <c r="AW171" s="12"/>
      <c r="AX171" s="12"/>
      <c r="AY171" s="12"/>
      <c r="AZ171" s="12"/>
      <c r="BA171" s="12"/>
      <c r="BB171" s="12"/>
      <c r="BC171" s="12"/>
      <c r="BD171" s="12"/>
      <c r="BE171" s="12"/>
      <c r="BF171" s="12"/>
      <c r="BG171" s="12"/>
      <c r="BH171" s="12"/>
      <c r="BI171" s="12"/>
      <c r="BJ171" s="12"/>
      <c r="BK171" s="12"/>
      <c r="BL171" s="12"/>
      <c r="BM171" s="12"/>
      <c r="BN171" s="12"/>
      <c r="BO171" s="12"/>
      <c r="BP171" s="12"/>
      <c r="BQ171" s="12"/>
      <c r="BR171" s="12"/>
      <c r="BS171" s="12"/>
      <c r="BT171" s="12"/>
      <c r="BU171" s="12"/>
      <c r="BV171" s="12"/>
      <c r="BW171" s="12"/>
      <c r="BX171" s="12"/>
      <c r="BY171" s="12"/>
      <c r="BZ171" s="12"/>
      <c r="CA171" s="12"/>
      <c r="CB171" s="12"/>
      <c r="CC171" s="12"/>
      <c r="CD171" s="12"/>
      <c r="CE171" s="12"/>
      <c r="CF171" s="12"/>
      <c r="CG171" s="12"/>
      <c r="CH171" s="12"/>
      <c r="CI171" s="12"/>
      <c r="CJ171" s="12"/>
      <c r="CK171" s="12"/>
      <c r="CL171" s="12"/>
      <c r="CM171" s="12"/>
      <c r="CN171" s="12"/>
      <c r="CO171" s="12"/>
      <c r="CP171" s="12"/>
      <c r="CQ171" s="12"/>
      <c r="CR171" s="12"/>
      <c r="CS171" s="12"/>
      <c r="CT171" s="12"/>
      <c r="CU171" s="12"/>
      <c r="CV171" s="12"/>
      <c r="CW171" s="12"/>
      <c r="CX171" s="12"/>
      <c r="CY171" s="12"/>
      <c r="CZ171" s="12"/>
      <c r="DA171" s="12"/>
      <c r="DB171" s="12"/>
      <c r="DC171" s="12"/>
      <c r="DD171" s="12"/>
      <c r="DE171" s="12"/>
      <c r="DF171" s="12"/>
      <c r="DG171" s="12"/>
      <c r="DH171" s="12"/>
      <c r="DI171" s="12"/>
      <c r="DJ171" s="12"/>
      <c r="DK171" s="12"/>
      <c r="DL171" s="12"/>
      <c r="DM171" s="12"/>
      <c r="DN171" s="12"/>
      <c r="DO171" s="12"/>
      <c r="DP171" s="12"/>
      <c r="DQ171" s="12"/>
      <c r="DR171" s="12"/>
      <c r="DS171" s="12"/>
      <c r="DT171" s="12"/>
      <c r="DU171" s="12"/>
      <c r="DV171" s="12"/>
      <c r="DW171" s="12"/>
      <c r="DX171" s="12"/>
      <c r="DY171" s="12"/>
      <c r="DZ171" s="12"/>
      <c r="EA171" s="12"/>
      <c r="EB171" s="12"/>
      <c r="EC171" s="12"/>
      <c r="ED171" s="12"/>
      <c r="EE171" s="12"/>
      <c r="EF171" s="12"/>
      <c r="EG171" s="12"/>
      <c r="EH171" s="12"/>
      <c r="EI171" s="12"/>
      <c r="EJ171" s="12"/>
      <c r="EK171" s="12"/>
      <c r="EL171" s="12"/>
      <c r="EM171" s="12"/>
      <c r="EN171" s="12"/>
      <c r="EO171" s="12"/>
      <c r="EP171" s="12"/>
      <c r="EQ171" s="12"/>
      <c r="ER171" s="12"/>
      <c r="ES171" s="12"/>
      <c r="ET171" s="12"/>
      <c r="EU171" s="12"/>
      <c r="EV171" s="12"/>
      <c r="EW171" s="12"/>
      <c r="EX171" s="12"/>
      <c r="EY171" s="12"/>
      <c r="EZ171" s="12"/>
      <c r="FA171" s="12"/>
      <c r="FB171" s="12"/>
      <c r="FC171" s="12"/>
      <c r="FD171" s="12"/>
      <c r="FE171" s="12"/>
      <c r="FF171" s="12"/>
      <c r="FG171" s="12"/>
      <c r="FH171" s="12"/>
      <c r="FI171" s="12"/>
      <c r="FJ171" s="12"/>
      <c r="FK171" s="12"/>
      <c r="FL171" s="12"/>
      <c r="FM171" s="12"/>
      <c r="FN171" s="12"/>
      <c r="FO171" s="12"/>
      <c r="FP171" s="12"/>
    </row>
    <row r="172" spans="1:172" s="17" customFormat="1" ht="14" customHeight="1" x14ac:dyDescent="0.2">
      <c r="A172" s="10" t="s">
        <v>391</v>
      </c>
      <c r="B172" s="9">
        <v>64</v>
      </c>
      <c r="C172" s="9">
        <v>79</v>
      </c>
      <c r="D172" s="13">
        <v>71.5</v>
      </c>
      <c r="E172" s="9">
        <v>-45.3</v>
      </c>
      <c r="F172" s="9">
        <v>288.7</v>
      </c>
      <c r="G172" s="34">
        <v>18</v>
      </c>
      <c r="H172" s="9">
        <v>163.80000000000001</v>
      </c>
      <c r="I172" s="9">
        <v>65.099999999999994</v>
      </c>
      <c r="J172" s="9">
        <v>66.8</v>
      </c>
      <c r="K172" s="9">
        <v>4.3</v>
      </c>
      <c r="L172" s="13">
        <v>-78.7</v>
      </c>
      <c r="M172" s="13">
        <v>358.4</v>
      </c>
      <c r="N172" s="9">
        <v>31.55</v>
      </c>
      <c r="O172" s="9">
        <v>6.3</v>
      </c>
      <c r="P172" s="9" t="s">
        <v>825</v>
      </c>
      <c r="Q172" s="9" t="s">
        <v>825</v>
      </c>
      <c r="R172" s="7">
        <v>291</v>
      </c>
      <c r="S172" s="13">
        <v>-68.833932289825398</v>
      </c>
      <c r="T172" s="13">
        <v>45.366842602660398</v>
      </c>
      <c r="U172" s="9">
        <v>63.438256948306901</v>
      </c>
      <c r="V172" s="9">
        <v>-33.393609371017703</v>
      </c>
      <c r="W172" s="9">
        <v>26.456312695686201</v>
      </c>
      <c r="X172" s="7" t="s">
        <v>824</v>
      </c>
      <c r="Y172" s="10"/>
      <c r="Z172" s="10"/>
      <c r="AA172" s="10" t="b">
        <v>1</v>
      </c>
      <c r="AB172" s="7">
        <v>0</v>
      </c>
      <c r="AC172" s="14" t="s">
        <v>392</v>
      </c>
      <c r="AD172" s="7">
        <v>2374</v>
      </c>
      <c r="AE172" s="7" t="s">
        <v>176</v>
      </c>
      <c r="AF172" s="10" t="s">
        <v>393</v>
      </c>
      <c r="AG172" s="14"/>
      <c r="AH172" s="10"/>
      <c r="AI172" s="12"/>
      <c r="AJ172" s="32"/>
      <c r="AK172" s="12"/>
      <c r="AL172" s="12"/>
      <c r="AM172" s="12"/>
      <c r="AN172" s="12"/>
      <c r="AO172" s="12"/>
      <c r="AP172" s="12"/>
      <c r="AQ172" s="12"/>
      <c r="AR172" s="12"/>
      <c r="AS172" s="12"/>
      <c r="AT172" s="12"/>
      <c r="AU172" s="12"/>
      <c r="AV172" s="12"/>
      <c r="AW172" s="12"/>
      <c r="AX172" s="12"/>
      <c r="AY172" s="12"/>
      <c r="AZ172" s="12"/>
      <c r="BA172" s="12"/>
      <c r="BB172" s="12"/>
      <c r="BC172" s="12"/>
      <c r="BD172" s="12"/>
      <c r="BE172" s="12"/>
      <c r="BF172" s="12"/>
      <c r="BG172" s="12"/>
      <c r="BH172" s="12"/>
      <c r="BI172" s="12"/>
      <c r="BJ172" s="12"/>
      <c r="BK172" s="12"/>
      <c r="BL172" s="12"/>
      <c r="BM172" s="12"/>
      <c r="BN172" s="12"/>
      <c r="BO172" s="12"/>
      <c r="BP172" s="12"/>
      <c r="BQ172" s="12"/>
      <c r="BR172" s="12"/>
      <c r="BS172" s="12"/>
      <c r="BT172" s="12"/>
      <c r="BU172" s="12"/>
      <c r="BV172" s="12"/>
      <c r="BW172" s="12"/>
      <c r="BX172" s="12"/>
      <c r="BY172" s="12"/>
      <c r="BZ172" s="12"/>
      <c r="CA172" s="12"/>
      <c r="CB172" s="12"/>
      <c r="CC172" s="12"/>
      <c r="CD172" s="12"/>
      <c r="CE172" s="12"/>
      <c r="CF172" s="12"/>
      <c r="CG172" s="12"/>
      <c r="CH172" s="12"/>
      <c r="CI172" s="12"/>
      <c r="CJ172" s="12"/>
      <c r="CK172" s="12"/>
      <c r="CL172" s="12"/>
      <c r="CM172" s="12"/>
      <c r="CN172" s="12"/>
      <c r="CO172" s="12"/>
      <c r="CP172" s="12"/>
      <c r="CQ172" s="12"/>
      <c r="CR172" s="12"/>
      <c r="CS172" s="12"/>
      <c r="CT172" s="12"/>
      <c r="CU172" s="12"/>
      <c r="CV172" s="12"/>
      <c r="CW172" s="12"/>
      <c r="CX172" s="12"/>
      <c r="CY172" s="12"/>
      <c r="CZ172" s="12"/>
      <c r="DA172" s="12"/>
      <c r="DB172" s="12"/>
      <c r="DC172" s="12"/>
      <c r="DD172" s="12"/>
      <c r="DE172" s="12"/>
      <c r="DF172" s="12"/>
      <c r="DG172" s="12"/>
      <c r="DH172" s="12"/>
      <c r="DI172" s="12"/>
      <c r="DJ172" s="12"/>
      <c r="DK172" s="12"/>
      <c r="DL172" s="12"/>
      <c r="DM172" s="12"/>
      <c r="DN172" s="12"/>
      <c r="DO172" s="12"/>
      <c r="DP172" s="12"/>
      <c r="DQ172" s="12"/>
      <c r="DR172" s="12"/>
      <c r="DS172" s="12"/>
      <c r="DT172" s="12"/>
      <c r="DU172" s="12"/>
      <c r="DV172" s="12"/>
      <c r="DW172" s="12"/>
      <c r="DX172" s="12"/>
      <c r="DY172" s="12"/>
      <c r="DZ172" s="12"/>
      <c r="EA172" s="12"/>
      <c r="EB172" s="12"/>
      <c r="EC172" s="12"/>
      <c r="ED172" s="12"/>
      <c r="EE172" s="12"/>
      <c r="EF172" s="12"/>
      <c r="EG172" s="12"/>
      <c r="EH172" s="12"/>
      <c r="EI172" s="12"/>
      <c r="EJ172" s="12"/>
      <c r="EK172" s="12"/>
      <c r="EL172" s="12"/>
      <c r="EM172" s="12"/>
      <c r="EN172" s="12"/>
      <c r="EO172" s="12"/>
      <c r="EP172" s="12"/>
      <c r="EQ172" s="12"/>
      <c r="ER172" s="12"/>
      <c r="ES172" s="12"/>
      <c r="ET172" s="12"/>
      <c r="EU172" s="12"/>
      <c r="EV172" s="12"/>
      <c r="EW172" s="12"/>
      <c r="EX172" s="12"/>
      <c r="EY172" s="12"/>
      <c r="EZ172" s="12"/>
      <c r="FA172" s="12"/>
      <c r="FB172" s="12"/>
      <c r="FC172" s="12"/>
      <c r="FD172" s="12"/>
      <c r="FE172" s="12"/>
      <c r="FF172" s="12"/>
      <c r="FG172" s="12"/>
      <c r="FH172" s="12"/>
      <c r="FI172" s="12"/>
      <c r="FJ172" s="12"/>
      <c r="FK172" s="12"/>
      <c r="FL172" s="12"/>
      <c r="FM172" s="12"/>
      <c r="FN172" s="12"/>
      <c r="FO172" s="12"/>
      <c r="FP172" s="12"/>
    </row>
    <row r="173" spans="1:172" s="12" customFormat="1" ht="14" customHeight="1" x14ac:dyDescent="0.2">
      <c r="A173" s="14" t="s">
        <v>394</v>
      </c>
      <c r="B173" s="9">
        <v>70</v>
      </c>
      <c r="C173" s="9">
        <v>74</v>
      </c>
      <c r="D173" s="13">
        <f>AVERAGE(B173:C173)</f>
        <v>72</v>
      </c>
      <c r="E173" s="28">
        <v>38.83</v>
      </c>
      <c r="F173" s="28">
        <v>-9.18</v>
      </c>
      <c r="G173" s="34">
        <v>5</v>
      </c>
      <c r="H173" s="9">
        <v>351.5</v>
      </c>
      <c r="I173" s="9">
        <v>42</v>
      </c>
      <c r="J173" s="9">
        <v>59.5</v>
      </c>
      <c r="K173" s="9">
        <v>10</v>
      </c>
      <c r="L173" s="13">
        <v>-73.727336858120097</v>
      </c>
      <c r="M173" s="13">
        <v>19.570730953224995</v>
      </c>
      <c r="N173" s="9"/>
      <c r="O173" s="9"/>
      <c r="P173" s="9">
        <v>72.257842131963685</v>
      </c>
      <c r="Q173" s="9">
        <v>9.0614492648372824</v>
      </c>
      <c r="R173" s="7">
        <v>304</v>
      </c>
      <c r="S173" s="13">
        <v>-69.278440630430396</v>
      </c>
      <c r="T173" s="13">
        <v>35.5773983757514</v>
      </c>
      <c r="U173" s="9">
        <v>29.367632005623101</v>
      </c>
      <c r="V173" s="9">
        <v>-18.929282039608299</v>
      </c>
      <c r="W173" s="9">
        <v>6.9928926081069802</v>
      </c>
      <c r="X173" s="7" t="s">
        <v>824</v>
      </c>
      <c r="Y173" s="28"/>
      <c r="Z173" s="28"/>
      <c r="AA173" s="10" t="b">
        <v>1</v>
      </c>
      <c r="AB173" s="30">
        <v>0</v>
      </c>
      <c r="AC173" s="14" t="s">
        <v>868</v>
      </c>
      <c r="AD173" s="7"/>
      <c r="AE173" s="7" t="s">
        <v>949</v>
      </c>
      <c r="AF173" s="14" t="s">
        <v>866</v>
      </c>
      <c r="AG173" s="14"/>
      <c r="AH173" s="14"/>
      <c r="AJ173" s="32"/>
    </row>
    <row r="174" spans="1:172" s="17" customFormat="1" ht="14" customHeight="1" x14ac:dyDescent="0.2">
      <c r="A174" s="14" t="s">
        <v>395</v>
      </c>
      <c r="B174" s="9">
        <v>70</v>
      </c>
      <c r="C174" s="9">
        <v>74</v>
      </c>
      <c r="D174" s="13">
        <f>AVERAGE(B174:C174)</f>
        <v>72</v>
      </c>
      <c r="E174" s="28">
        <v>37.06</v>
      </c>
      <c r="F174" s="28">
        <v>-8.82</v>
      </c>
      <c r="G174" s="34">
        <v>8</v>
      </c>
      <c r="H174" s="9">
        <v>182</v>
      </c>
      <c r="I174" s="9">
        <v>-37</v>
      </c>
      <c r="J174" s="9">
        <v>73.599999999999994</v>
      </c>
      <c r="K174" s="9">
        <v>6.5</v>
      </c>
      <c r="L174" s="13">
        <v>-73.4932734286254</v>
      </c>
      <c r="M174" s="13">
        <v>344.57970659771598</v>
      </c>
      <c r="N174" s="9"/>
      <c r="O174" s="9"/>
      <c r="P174" s="9">
        <v>104.89547526642851</v>
      </c>
      <c r="Q174" s="9">
        <v>5.4333466077098471</v>
      </c>
      <c r="R174" s="7">
        <v>304</v>
      </c>
      <c r="S174" s="13">
        <v>-71.919759158526205</v>
      </c>
      <c r="T174" s="13">
        <v>7.0446448269321502</v>
      </c>
      <c r="U174" s="9">
        <v>29.367632005623101</v>
      </c>
      <c r="V174" s="9">
        <v>-18.929282039608299</v>
      </c>
      <c r="W174" s="9">
        <v>6.9928926081069802</v>
      </c>
      <c r="X174" s="7" t="s">
        <v>824</v>
      </c>
      <c r="Y174" s="28"/>
      <c r="Z174" s="28"/>
      <c r="AA174" s="10" t="b">
        <v>1</v>
      </c>
      <c r="AB174" s="30">
        <v>0</v>
      </c>
      <c r="AC174" s="14" t="s">
        <v>868</v>
      </c>
      <c r="AD174" s="7"/>
      <c r="AE174" s="7" t="s">
        <v>949</v>
      </c>
      <c r="AF174" s="14" t="s">
        <v>866</v>
      </c>
      <c r="AG174" s="14"/>
      <c r="AH174" s="14"/>
      <c r="AI174" s="12"/>
      <c r="AJ174" s="32"/>
      <c r="AK174" s="12"/>
      <c r="AL174" s="12"/>
      <c r="AM174" s="12"/>
      <c r="AN174" s="12"/>
      <c r="AO174" s="12"/>
      <c r="AP174" s="12"/>
      <c r="AQ174" s="12"/>
      <c r="AR174" s="12"/>
      <c r="AS174" s="12"/>
      <c r="AT174" s="12"/>
      <c r="AU174" s="12"/>
      <c r="AV174" s="12"/>
      <c r="AW174" s="12"/>
      <c r="AX174" s="12"/>
      <c r="AY174" s="12"/>
      <c r="AZ174" s="12"/>
      <c r="BA174" s="12"/>
      <c r="BB174" s="12"/>
      <c r="BC174" s="12"/>
      <c r="BD174" s="12"/>
      <c r="BE174" s="12"/>
      <c r="BF174" s="12"/>
      <c r="BG174" s="12"/>
      <c r="BH174" s="12"/>
      <c r="BI174" s="12"/>
      <c r="BJ174" s="12"/>
      <c r="BK174" s="12"/>
      <c r="BL174" s="12"/>
      <c r="BM174" s="12"/>
      <c r="BN174" s="12"/>
      <c r="BO174" s="12"/>
      <c r="BP174" s="12"/>
      <c r="BQ174" s="12"/>
      <c r="BR174" s="12"/>
      <c r="BS174" s="12"/>
      <c r="BT174" s="12"/>
      <c r="BU174" s="12"/>
      <c r="BV174" s="12"/>
      <c r="BW174" s="12"/>
      <c r="BX174" s="12"/>
      <c r="BY174" s="12"/>
      <c r="BZ174" s="12"/>
      <c r="CA174" s="12"/>
      <c r="CB174" s="12"/>
      <c r="CC174" s="12"/>
      <c r="CD174" s="12"/>
      <c r="CE174" s="12"/>
      <c r="CF174" s="12"/>
      <c r="CG174" s="12"/>
      <c r="CH174" s="12"/>
      <c r="CI174" s="12"/>
      <c r="CJ174" s="12"/>
      <c r="CK174" s="12"/>
      <c r="CL174" s="12"/>
      <c r="CM174" s="12"/>
      <c r="CN174" s="12"/>
      <c r="CO174" s="12"/>
      <c r="CP174" s="12"/>
      <c r="CQ174" s="12"/>
      <c r="CR174" s="12"/>
      <c r="CS174" s="12"/>
      <c r="CT174" s="12"/>
      <c r="CU174" s="12"/>
      <c r="CV174" s="12"/>
      <c r="CW174" s="12"/>
      <c r="CX174" s="12"/>
      <c r="CY174" s="12"/>
      <c r="CZ174" s="12"/>
      <c r="DA174" s="12"/>
      <c r="DB174" s="12"/>
      <c r="DC174" s="12"/>
      <c r="DD174" s="12"/>
      <c r="DE174" s="12"/>
      <c r="DF174" s="12"/>
      <c r="DG174" s="12"/>
      <c r="DH174" s="12"/>
      <c r="DI174" s="12"/>
      <c r="DJ174" s="12"/>
      <c r="DK174" s="12"/>
      <c r="DL174" s="12"/>
      <c r="DM174" s="12"/>
      <c r="DN174" s="12"/>
      <c r="DO174" s="12"/>
      <c r="DP174" s="12"/>
      <c r="DQ174" s="12"/>
      <c r="DR174" s="12"/>
      <c r="DS174" s="12"/>
      <c r="DT174" s="12"/>
      <c r="DU174" s="12"/>
      <c r="DV174" s="12"/>
      <c r="DW174" s="12"/>
      <c r="DX174" s="12"/>
      <c r="DY174" s="12"/>
      <c r="DZ174" s="12"/>
      <c r="EA174" s="12"/>
      <c r="EB174" s="12"/>
      <c r="EC174" s="12"/>
      <c r="ED174" s="12"/>
      <c r="EE174" s="12"/>
      <c r="EF174" s="12"/>
      <c r="EG174" s="12"/>
      <c r="EH174" s="12"/>
      <c r="EI174" s="12"/>
      <c r="EJ174" s="12"/>
      <c r="EK174" s="12"/>
      <c r="EL174" s="12"/>
      <c r="EM174" s="12"/>
      <c r="EN174" s="12"/>
      <c r="EO174" s="12"/>
      <c r="EP174" s="12"/>
      <c r="EQ174" s="12"/>
      <c r="ER174" s="12"/>
      <c r="ES174" s="12"/>
      <c r="ET174" s="12"/>
      <c r="EU174" s="12"/>
      <c r="EV174" s="12"/>
      <c r="EW174" s="12"/>
      <c r="EX174" s="12"/>
      <c r="EY174" s="12"/>
      <c r="EZ174" s="12"/>
      <c r="FA174" s="12"/>
      <c r="FB174" s="12"/>
      <c r="FC174" s="12"/>
      <c r="FD174" s="12"/>
      <c r="FE174" s="12"/>
      <c r="FF174" s="12"/>
      <c r="FG174" s="12"/>
      <c r="FH174" s="12"/>
      <c r="FI174" s="12"/>
      <c r="FJ174" s="12"/>
      <c r="FK174" s="12"/>
      <c r="FL174" s="12"/>
      <c r="FM174" s="12"/>
      <c r="FN174" s="12"/>
      <c r="FO174" s="12"/>
      <c r="FP174" s="12"/>
    </row>
    <row r="175" spans="1:172" s="17" customFormat="1" ht="14" customHeight="1" x14ac:dyDescent="0.2">
      <c r="A175" s="14" t="s">
        <v>396</v>
      </c>
      <c r="B175" s="9">
        <v>70</v>
      </c>
      <c r="C175" s="9">
        <v>74</v>
      </c>
      <c r="D175" s="13">
        <f>AVERAGE(B175:C175)</f>
        <v>72</v>
      </c>
      <c r="E175" s="28">
        <v>37.06</v>
      </c>
      <c r="F175" s="28">
        <v>-8.82</v>
      </c>
      <c r="G175" s="34">
        <v>27</v>
      </c>
      <c r="H175" s="9">
        <v>181</v>
      </c>
      <c r="I175" s="9">
        <v>-42</v>
      </c>
      <c r="J175" s="9">
        <v>39.4</v>
      </c>
      <c r="K175" s="9">
        <v>4.5</v>
      </c>
      <c r="L175" s="13">
        <v>-77.148790018212097</v>
      </c>
      <c r="M175" s="13">
        <v>347.07701416248</v>
      </c>
      <c r="N175" s="9"/>
      <c r="O175" s="9"/>
      <c r="P175" s="9">
        <v>47.848050084023008</v>
      </c>
      <c r="Q175" s="9">
        <v>4.0589220184139121</v>
      </c>
      <c r="R175" s="7">
        <v>304</v>
      </c>
      <c r="S175" s="13">
        <v>-75.076423322124697</v>
      </c>
      <c r="T175" s="13">
        <v>13.9353014171495</v>
      </c>
      <c r="U175" s="9">
        <v>29.367632005623101</v>
      </c>
      <c r="V175" s="9">
        <v>-18.929282039608299</v>
      </c>
      <c r="W175" s="9">
        <v>6.9928926081069802</v>
      </c>
      <c r="X175" s="7" t="s">
        <v>824</v>
      </c>
      <c r="Y175" s="28"/>
      <c r="Z175" s="28"/>
      <c r="AA175" s="10" t="b">
        <v>1</v>
      </c>
      <c r="AB175" s="30">
        <v>0</v>
      </c>
      <c r="AC175" s="14" t="s">
        <v>867</v>
      </c>
      <c r="AD175" s="7"/>
      <c r="AE175" s="7" t="s">
        <v>949</v>
      </c>
      <c r="AF175" s="14" t="s">
        <v>866</v>
      </c>
      <c r="AG175" s="14"/>
      <c r="AH175" s="10"/>
      <c r="AI175" s="12"/>
      <c r="AJ175" s="32"/>
      <c r="AK175" s="12"/>
      <c r="AL175" s="12"/>
      <c r="AM175" s="12"/>
      <c r="AN175" s="12"/>
      <c r="AO175" s="12"/>
      <c r="AP175" s="12"/>
      <c r="AQ175" s="12"/>
      <c r="AR175" s="12"/>
      <c r="AS175" s="12"/>
      <c r="AT175" s="12"/>
      <c r="AU175" s="12"/>
      <c r="AV175" s="12"/>
      <c r="AW175" s="12"/>
      <c r="AX175" s="12"/>
      <c r="AY175" s="12"/>
      <c r="AZ175" s="12"/>
      <c r="BA175" s="12"/>
      <c r="BB175" s="12"/>
      <c r="BC175" s="12"/>
      <c r="BD175" s="12"/>
      <c r="BE175" s="12"/>
      <c r="BF175" s="12"/>
      <c r="BG175" s="12"/>
      <c r="BH175" s="12"/>
      <c r="BI175" s="12"/>
      <c r="BJ175" s="12"/>
      <c r="BK175" s="12"/>
      <c r="BL175" s="12"/>
      <c r="BM175" s="12"/>
      <c r="BN175" s="12"/>
      <c r="BO175" s="12"/>
      <c r="BP175" s="12"/>
      <c r="BQ175" s="12"/>
      <c r="BR175" s="12"/>
      <c r="BS175" s="12"/>
      <c r="BT175" s="12"/>
      <c r="BU175" s="12"/>
      <c r="BV175" s="12"/>
      <c r="BW175" s="12"/>
      <c r="BX175" s="12"/>
      <c r="BY175" s="12"/>
      <c r="BZ175" s="12"/>
      <c r="CA175" s="12"/>
      <c r="CB175" s="12"/>
      <c r="CC175" s="12"/>
      <c r="CD175" s="12"/>
      <c r="CE175" s="12"/>
      <c r="CF175" s="12"/>
      <c r="CG175" s="12"/>
      <c r="CH175" s="12"/>
      <c r="CI175" s="12"/>
      <c r="CJ175" s="12"/>
      <c r="CK175" s="12"/>
      <c r="CL175" s="12"/>
      <c r="CM175" s="12"/>
      <c r="CN175" s="12"/>
      <c r="CO175" s="12"/>
      <c r="CP175" s="12"/>
      <c r="CQ175" s="12"/>
      <c r="CR175" s="12"/>
      <c r="CS175" s="12"/>
      <c r="CT175" s="12"/>
      <c r="CU175" s="12"/>
      <c r="CV175" s="12"/>
      <c r="CW175" s="12"/>
      <c r="CX175" s="12"/>
      <c r="CY175" s="12"/>
      <c r="CZ175" s="12"/>
      <c r="DA175" s="12"/>
      <c r="DB175" s="12"/>
      <c r="DC175" s="12"/>
      <c r="DD175" s="12"/>
      <c r="DE175" s="12"/>
      <c r="DF175" s="12"/>
      <c r="DG175" s="12"/>
      <c r="DH175" s="12"/>
      <c r="DI175" s="12"/>
      <c r="DJ175" s="12"/>
      <c r="DK175" s="12"/>
      <c r="DL175" s="12"/>
      <c r="DM175" s="12"/>
      <c r="DN175" s="12"/>
      <c r="DO175" s="12"/>
      <c r="DP175" s="12"/>
      <c r="DQ175" s="12"/>
      <c r="DR175" s="12"/>
      <c r="DS175" s="12"/>
      <c r="DT175" s="12"/>
      <c r="DU175" s="12"/>
      <c r="DV175" s="12"/>
      <c r="DW175" s="12"/>
      <c r="DX175" s="12"/>
      <c r="DY175" s="12"/>
      <c r="DZ175" s="12"/>
      <c r="EA175" s="12"/>
      <c r="EB175" s="12"/>
      <c r="EC175" s="12"/>
      <c r="ED175" s="12"/>
      <c r="EE175" s="12"/>
      <c r="EF175" s="12"/>
      <c r="EG175" s="12"/>
      <c r="EH175" s="12"/>
      <c r="EI175" s="12"/>
      <c r="EJ175" s="12"/>
      <c r="EK175" s="12"/>
      <c r="EL175" s="12"/>
      <c r="EM175" s="12"/>
      <c r="EN175" s="12"/>
      <c r="EO175" s="12"/>
      <c r="EP175" s="12"/>
      <c r="EQ175" s="12"/>
      <c r="ER175" s="12"/>
      <c r="ES175" s="12"/>
      <c r="ET175" s="12"/>
      <c r="EU175" s="12"/>
      <c r="EV175" s="12"/>
      <c r="EW175" s="12"/>
      <c r="EX175" s="12"/>
      <c r="EY175" s="12"/>
      <c r="EZ175" s="12"/>
      <c r="FA175" s="12"/>
      <c r="FB175" s="12"/>
      <c r="FC175" s="12"/>
      <c r="FD175" s="12"/>
      <c r="FE175" s="12"/>
      <c r="FF175" s="12"/>
      <c r="FG175" s="12"/>
      <c r="FH175" s="12"/>
      <c r="FI175" s="12"/>
      <c r="FJ175" s="12"/>
      <c r="FK175" s="12"/>
      <c r="FL175" s="12"/>
      <c r="FM175" s="12"/>
      <c r="FN175" s="12"/>
      <c r="FO175" s="12"/>
      <c r="FP175" s="12"/>
    </row>
    <row r="176" spans="1:172" s="12" customFormat="1" ht="14" customHeight="1" x14ac:dyDescent="0.2">
      <c r="A176" s="14" t="s">
        <v>397</v>
      </c>
      <c r="B176" s="9">
        <v>71</v>
      </c>
      <c r="C176" s="9">
        <v>81</v>
      </c>
      <c r="D176" s="13">
        <v>76</v>
      </c>
      <c r="E176" s="9">
        <v>47.5</v>
      </c>
      <c r="F176" s="9">
        <v>248.1</v>
      </c>
      <c r="G176" s="34">
        <v>26</v>
      </c>
      <c r="H176" s="9">
        <v>352.2</v>
      </c>
      <c r="I176" s="9">
        <v>68.400000000000006</v>
      </c>
      <c r="J176" s="9">
        <v>39.4</v>
      </c>
      <c r="K176" s="9">
        <v>4.5999999999999996</v>
      </c>
      <c r="L176" s="13">
        <v>-83.4</v>
      </c>
      <c r="M176" s="13">
        <v>20.9</v>
      </c>
      <c r="N176" s="9"/>
      <c r="O176" s="9"/>
      <c r="P176" s="9">
        <v>16.670739311813033</v>
      </c>
      <c r="Q176" s="9">
        <v>7.157280231636447</v>
      </c>
      <c r="R176" s="7">
        <v>101</v>
      </c>
      <c r="S176" s="13">
        <v>-79.969501194947895</v>
      </c>
      <c r="T176" s="13">
        <v>61.678219253220398</v>
      </c>
      <c r="U176" s="9">
        <v>80.281083869995996</v>
      </c>
      <c r="V176" s="9">
        <v>-13.6484731337138</v>
      </c>
      <c r="W176" s="9">
        <v>24.7570314997275</v>
      </c>
      <c r="X176" s="7" t="s">
        <v>824</v>
      </c>
      <c r="Y176" s="10"/>
      <c r="Z176" s="10"/>
      <c r="AA176" s="10" t="b">
        <v>1</v>
      </c>
      <c r="AB176" s="7">
        <v>0</v>
      </c>
      <c r="AC176" s="14" t="s">
        <v>398</v>
      </c>
      <c r="AD176" s="7">
        <v>2370</v>
      </c>
      <c r="AE176" s="7" t="s">
        <v>176</v>
      </c>
      <c r="AF176" s="10" t="s">
        <v>399</v>
      </c>
      <c r="AG176" s="14" t="s">
        <v>950</v>
      </c>
      <c r="AH176" s="10"/>
      <c r="AJ176" s="32"/>
    </row>
    <row r="177" spans="1:172" s="12" customFormat="1" ht="14" customHeight="1" x14ac:dyDescent="0.15">
      <c r="A177" s="14" t="s">
        <v>400</v>
      </c>
      <c r="B177" s="9">
        <v>74</v>
      </c>
      <c r="C177" s="9">
        <v>79</v>
      </c>
      <c r="D177" s="13">
        <v>76.5</v>
      </c>
      <c r="E177" s="9">
        <v>55</v>
      </c>
      <c r="F177" s="9">
        <v>99.2</v>
      </c>
      <c r="G177" s="34">
        <v>16</v>
      </c>
      <c r="H177" s="9">
        <v>11.9</v>
      </c>
      <c r="I177" s="9">
        <v>69</v>
      </c>
      <c r="J177" s="9">
        <v>90.8</v>
      </c>
      <c r="K177" s="9">
        <v>3.9</v>
      </c>
      <c r="L177" s="13">
        <v>-82.8</v>
      </c>
      <c r="M177" s="13">
        <v>8.5</v>
      </c>
      <c r="N177" s="9">
        <v>37.5</v>
      </c>
      <c r="O177" s="9">
        <v>6.1</v>
      </c>
      <c r="P177" s="37" t="s">
        <v>825</v>
      </c>
      <c r="Q177" s="37" t="s">
        <v>825</v>
      </c>
      <c r="R177" s="7">
        <v>301</v>
      </c>
      <c r="S177" s="13">
        <v>-73.288785199059902</v>
      </c>
      <c r="T177" s="13">
        <v>55.1493922768245</v>
      </c>
      <c r="U177" s="9">
        <v>33.8142567693872</v>
      </c>
      <c r="V177" s="9">
        <v>-16.485724127236999</v>
      </c>
      <c r="W177" s="9">
        <v>14.461626608665499</v>
      </c>
      <c r="X177" s="7" t="s">
        <v>824</v>
      </c>
      <c r="Y177" s="10"/>
      <c r="Z177" s="10"/>
      <c r="AA177" s="7" t="b">
        <v>1</v>
      </c>
      <c r="AB177" s="7">
        <v>0</v>
      </c>
      <c r="AC177" s="14" t="s">
        <v>401</v>
      </c>
      <c r="AD177" s="7"/>
      <c r="AE177" s="7" t="s">
        <v>949</v>
      </c>
      <c r="AF177" s="10" t="s">
        <v>402</v>
      </c>
      <c r="AG177" s="14"/>
      <c r="AH177" s="10"/>
      <c r="AJ177" s="32"/>
    </row>
    <row r="178" spans="1:172" s="12" customFormat="1" ht="14" customHeight="1" x14ac:dyDescent="0.2">
      <c r="A178" s="14" t="s">
        <v>403</v>
      </c>
      <c r="B178" s="9">
        <v>76.5</v>
      </c>
      <c r="C178" s="9">
        <v>77.5</v>
      </c>
      <c r="D178" s="13">
        <v>77</v>
      </c>
      <c r="E178" s="9">
        <v>45.9</v>
      </c>
      <c r="F178" s="9">
        <v>248.1</v>
      </c>
      <c r="G178" s="34">
        <v>5</v>
      </c>
      <c r="H178" s="9">
        <v>347</v>
      </c>
      <c r="I178" s="9">
        <v>66</v>
      </c>
      <c r="J178" s="9">
        <v>71.900000000000006</v>
      </c>
      <c r="K178" s="9">
        <v>9</v>
      </c>
      <c r="L178" s="13">
        <v>-80.8</v>
      </c>
      <c r="M178" s="13">
        <v>358.1</v>
      </c>
      <c r="N178" s="9"/>
      <c r="O178" s="9"/>
      <c r="P178" s="9">
        <v>33.570379819077566</v>
      </c>
      <c r="Q178" s="9">
        <v>13.397353240834816</v>
      </c>
      <c r="R178" s="7">
        <v>101</v>
      </c>
      <c r="S178" s="13">
        <v>-78.194371954635599</v>
      </c>
      <c r="T178" s="13">
        <v>42.635114774187102</v>
      </c>
      <c r="U178" s="9">
        <v>79.839838942510099</v>
      </c>
      <c r="V178" s="9">
        <v>-15.021948098845501</v>
      </c>
      <c r="W178" s="9">
        <v>25.3247857247204</v>
      </c>
      <c r="X178" s="7" t="s">
        <v>824</v>
      </c>
      <c r="Y178" s="10"/>
      <c r="Z178" s="10"/>
      <c r="AA178" s="10" t="b">
        <v>1</v>
      </c>
      <c r="AB178" s="7">
        <v>0</v>
      </c>
      <c r="AC178" s="14" t="s">
        <v>404</v>
      </c>
      <c r="AD178" s="7"/>
      <c r="AE178" s="7" t="s">
        <v>176</v>
      </c>
      <c r="AF178" s="10" t="s">
        <v>405</v>
      </c>
      <c r="AG178" s="14"/>
      <c r="AH178" s="10"/>
      <c r="AJ178" s="32"/>
    </row>
    <row r="179" spans="1:172" s="12" customFormat="1" ht="14" customHeight="1" x14ac:dyDescent="0.2">
      <c r="A179" s="10" t="s">
        <v>410</v>
      </c>
      <c r="B179" s="9">
        <v>77</v>
      </c>
      <c r="C179" s="9">
        <v>83</v>
      </c>
      <c r="D179" s="13">
        <v>80</v>
      </c>
      <c r="E179" s="9">
        <v>46.1</v>
      </c>
      <c r="F179" s="9">
        <v>248</v>
      </c>
      <c r="G179" s="34">
        <v>15</v>
      </c>
      <c r="H179" s="9">
        <v>348.8</v>
      </c>
      <c r="I179" s="9">
        <v>66.7</v>
      </c>
      <c r="J179" s="9">
        <v>34.6</v>
      </c>
      <c r="K179" s="9">
        <v>6.6</v>
      </c>
      <c r="L179" s="13">
        <v>-80.3</v>
      </c>
      <c r="M179" s="13">
        <v>9.5</v>
      </c>
      <c r="N179" s="9">
        <v>16.8</v>
      </c>
      <c r="O179" s="9">
        <v>9.6</v>
      </c>
      <c r="P179" s="9" t="s">
        <v>825</v>
      </c>
      <c r="Q179" s="9" t="s">
        <v>825</v>
      </c>
      <c r="R179" s="7">
        <v>101</v>
      </c>
      <c r="S179" s="13">
        <v>-76.230582467045707</v>
      </c>
      <c r="T179" s="13">
        <v>52.735494155667404</v>
      </c>
      <c r="U179" s="9">
        <v>78.587187045757403</v>
      </c>
      <c r="V179" s="9">
        <v>-18.241353593082199</v>
      </c>
      <c r="W179" s="9">
        <v>27.047929609898599</v>
      </c>
      <c r="X179" s="7" t="s">
        <v>824</v>
      </c>
      <c r="Y179" s="10"/>
      <c r="Z179" s="10"/>
      <c r="AA179" s="10" t="b">
        <v>1</v>
      </c>
      <c r="AB179" s="7">
        <v>0</v>
      </c>
      <c r="AC179" s="14" t="s">
        <v>411</v>
      </c>
      <c r="AD179" s="7">
        <v>2382</v>
      </c>
      <c r="AE179" s="7" t="s">
        <v>176</v>
      </c>
      <c r="AF179" s="10" t="s">
        <v>968</v>
      </c>
      <c r="AG179" s="14" t="s">
        <v>951</v>
      </c>
      <c r="AH179" s="10"/>
      <c r="AI179" s="17"/>
      <c r="AJ179" s="32"/>
      <c r="AK179" s="17"/>
      <c r="AL179" s="17"/>
      <c r="AM179" s="17"/>
      <c r="AN179" s="17"/>
      <c r="AO179" s="17"/>
      <c r="AP179" s="17"/>
      <c r="AQ179" s="17"/>
      <c r="AR179" s="17"/>
      <c r="AS179" s="17"/>
      <c r="AT179" s="17"/>
      <c r="AU179" s="17"/>
      <c r="AV179" s="17"/>
      <c r="AW179" s="17"/>
      <c r="AX179" s="17"/>
      <c r="AY179" s="17"/>
      <c r="AZ179" s="17"/>
      <c r="BA179" s="17"/>
      <c r="BB179" s="17"/>
      <c r="BC179" s="17"/>
      <c r="BD179" s="17"/>
      <c r="BE179" s="17"/>
      <c r="BF179" s="17"/>
      <c r="BG179" s="17"/>
      <c r="BH179" s="17"/>
      <c r="BI179" s="17"/>
      <c r="BJ179" s="17"/>
      <c r="BK179" s="17"/>
      <c r="BL179" s="17"/>
      <c r="BM179" s="17"/>
      <c r="BN179" s="17"/>
      <c r="BO179" s="17"/>
      <c r="BP179" s="17"/>
      <c r="BQ179" s="17"/>
      <c r="BR179" s="17"/>
      <c r="BS179" s="17"/>
      <c r="BT179" s="17"/>
      <c r="BU179" s="17"/>
      <c r="BV179" s="17"/>
      <c r="BW179" s="17"/>
      <c r="BX179" s="17"/>
      <c r="BY179" s="17"/>
      <c r="BZ179" s="17"/>
      <c r="CA179" s="17"/>
      <c r="CB179" s="17"/>
      <c r="CC179" s="17"/>
      <c r="CD179" s="17"/>
      <c r="CE179" s="17"/>
      <c r="CF179" s="17"/>
      <c r="CG179" s="17"/>
      <c r="CH179" s="17"/>
      <c r="CI179" s="17"/>
      <c r="CJ179" s="17"/>
      <c r="CK179" s="17"/>
      <c r="CL179" s="17"/>
      <c r="CM179" s="17"/>
      <c r="CN179" s="17"/>
      <c r="CO179" s="17"/>
      <c r="CP179" s="17"/>
      <c r="CQ179" s="17"/>
      <c r="CR179" s="17"/>
      <c r="CS179" s="17"/>
      <c r="CT179" s="17"/>
      <c r="CU179" s="17"/>
      <c r="CV179" s="17"/>
      <c r="CW179" s="17"/>
      <c r="CX179" s="17"/>
      <c r="CY179" s="17"/>
      <c r="CZ179" s="17"/>
      <c r="DA179" s="17"/>
      <c r="DB179" s="17"/>
      <c r="DC179" s="17"/>
      <c r="DD179" s="17"/>
      <c r="DE179" s="17"/>
      <c r="DF179" s="17"/>
      <c r="DG179" s="17"/>
      <c r="DH179" s="17"/>
      <c r="DI179" s="17"/>
      <c r="DJ179" s="17"/>
      <c r="DK179" s="17"/>
      <c r="DL179" s="17"/>
      <c r="DM179" s="17"/>
      <c r="DN179" s="17"/>
      <c r="DO179" s="17"/>
      <c r="DP179" s="17"/>
      <c r="DQ179" s="17"/>
      <c r="DR179" s="17"/>
      <c r="DS179" s="17"/>
      <c r="DT179" s="17"/>
      <c r="DU179" s="17"/>
      <c r="DV179" s="17"/>
      <c r="DW179" s="17"/>
      <c r="DX179" s="17"/>
      <c r="DY179" s="17"/>
      <c r="DZ179" s="17"/>
      <c r="EA179" s="17"/>
      <c r="EB179" s="17"/>
      <c r="EC179" s="17"/>
      <c r="ED179" s="17"/>
      <c r="EE179" s="17"/>
      <c r="EF179" s="17"/>
      <c r="EG179" s="17"/>
      <c r="EH179" s="17"/>
      <c r="EI179" s="17"/>
      <c r="EJ179" s="17"/>
      <c r="EK179" s="17"/>
      <c r="EL179" s="17"/>
      <c r="EM179" s="17"/>
      <c r="EN179" s="17"/>
      <c r="EO179" s="17"/>
      <c r="EP179" s="17"/>
      <c r="EQ179" s="17"/>
      <c r="ER179" s="17"/>
      <c r="ES179" s="17"/>
      <c r="ET179" s="17"/>
      <c r="EU179" s="17"/>
      <c r="EV179" s="17"/>
      <c r="EW179" s="17"/>
      <c r="EX179" s="17"/>
      <c r="EY179" s="17"/>
      <c r="EZ179" s="17"/>
      <c r="FA179" s="17"/>
      <c r="FB179" s="17"/>
      <c r="FC179" s="17"/>
      <c r="FD179" s="17"/>
      <c r="FE179" s="17"/>
      <c r="FF179" s="17"/>
      <c r="FG179" s="17"/>
      <c r="FH179" s="17"/>
      <c r="FI179" s="17"/>
      <c r="FJ179" s="17"/>
      <c r="FK179" s="17"/>
      <c r="FL179" s="17"/>
      <c r="FM179" s="17"/>
      <c r="FN179" s="17"/>
      <c r="FO179" s="17"/>
      <c r="FP179" s="17"/>
    </row>
    <row r="180" spans="1:172" s="17" customFormat="1" ht="14" customHeight="1" x14ac:dyDescent="0.2">
      <c r="A180" s="10" t="s">
        <v>406</v>
      </c>
      <c r="B180" s="9">
        <v>75</v>
      </c>
      <c r="C180" s="9">
        <v>85</v>
      </c>
      <c r="D180" s="13">
        <v>80</v>
      </c>
      <c r="E180" s="9">
        <v>46.1</v>
      </c>
      <c r="F180" s="9">
        <v>248.9</v>
      </c>
      <c r="G180" s="34">
        <v>11</v>
      </c>
      <c r="H180" s="9">
        <v>334.6</v>
      </c>
      <c r="I180" s="9">
        <v>72.5</v>
      </c>
      <c r="J180" s="9">
        <v>55.6</v>
      </c>
      <c r="K180" s="9">
        <v>6.2</v>
      </c>
      <c r="L180" s="13">
        <v>-69.8</v>
      </c>
      <c r="M180" s="13">
        <v>27.8</v>
      </c>
      <c r="N180" s="9">
        <v>22.7</v>
      </c>
      <c r="O180" s="9">
        <v>9.8000000000000007</v>
      </c>
      <c r="P180" s="9" t="s">
        <v>825</v>
      </c>
      <c r="Q180" s="9" t="s">
        <v>825</v>
      </c>
      <c r="R180" s="7">
        <v>101</v>
      </c>
      <c r="S180" s="13">
        <v>-65.097181138614701</v>
      </c>
      <c r="T180" s="13">
        <v>60.280514740462202</v>
      </c>
      <c r="U180" s="9">
        <v>78.587187045757403</v>
      </c>
      <c r="V180" s="9">
        <v>-18.241353593082199</v>
      </c>
      <c r="W180" s="9">
        <v>27.047929609898599</v>
      </c>
      <c r="X180" s="7" t="s">
        <v>824</v>
      </c>
      <c r="Y180" s="10"/>
      <c r="Z180" s="10"/>
      <c r="AA180" s="10" t="b">
        <v>1</v>
      </c>
      <c r="AB180" s="7">
        <v>0</v>
      </c>
      <c r="AC180" s="14" t="s">
        <v>407</v>
      </c>
      <c r="AD180" s="7">
        <v>2397</v>
      </c>
      <c r="AE180" s="7" t="s">
        <v>176</v>
      </c>
      <c r="AF180" s="10" t="s">
        <v>409</v>
      </c>
      <c r="AG180" s="14" t="s">
        <v>953</v>
      </c>
      <c r="AH180" s="10" t="s">
        <v>408</v>
      </c>
      <c r="AI180" s="12"/>
      <c r="AJ180" s="32"/>
      <c r="AK180" s="12"/>
      <c r="AL180" s="12"/>
      <c r="AM180" s="12"/>
      <c r="AN180" s="12"/>
      <c r="AO180" s="12"/>
      <c r="AP180" s="12"/>
      <c r="AQ180" s="12"/>
      <c r="AR180" s="12"/>
      <c r="AS180" s="12"/>
      <c r="AT180" s="12"/>
      <c r="AU180" s="12"/>
      <c r="AV180" s="12"/>
      <c r="AW180" s="12"/>
      <c r="AX180" s="12"/>
      <c r="AY180" s="12"/>
      <c r="AZ180" s="12"/>
      <c r="BA180" s="12"/>
      <c r="BB180" s="12"/>
      <c r="BC180" s="12"/>
      <c r="BD180" s="12"/>
      <c r="BE180" s="12"/>
      <c r="BF180" s="12"/>
      <c r="BG180" s="12"/>
      <c r="BH180" s="12"/>
      <c r="BI180" s="12"/>
      <c r="BJ180" s="12"/>
      <c r="BK180" s="12"/>
      <c r="BL180" s="12"/>
      <c r="BM180" s="12"/>
      <c r="BN180" s="12"/>
      <c r="BO180" s="12"/>
      <c r="BP180" s="12"/>
      <c r="BQ180" s="12"/>
      <c r="BR180" s="12"/>
      <c r="BS180" s="12"/>
      <c r="BT180" s="12"/>
      <c r="BU180" s="12"/>
      <c r="BV180" s="12"/>
      <c r="BW180" s="12"/>
      <c r="BX180" s="12"/>
      <c r="BY180" s="12"/>
      <c r="BZ180" s="12"/>
      <c r="CA180" s="12"/>
      <c r="CB180" s="12"/>
      <c r="CC180" s="12"/>
      <c r="CD180" s="12"/>
      <c r="CE180" s="12"/>
      <c r="CF180" s="12"/>
      <c r="CG180" s="12"/>
      <c r="CH180" s="12"/>
      <c r="CI180" s="12"/>
      <c r="CJ180" s="12"/>
      <c r="CK180" s="12"/>
      <c r="CL180" s="12"/>
      <c r="CM180" s="12"/>
      <c r="CN180" s="12"/>
      <c r="CO180" s="12"/>
      <c r="CP180" s="12"/>
      <c r="CQ180" s="12"/>
      <c r="CR180" s="12"/>
      <c r="CS180" s="12"/>
      <c r="CT180" s="12"/>
      <c r="CU180" s="12"/>
      <c r="CV180" s="12"/>
      <c r="CW180" s="12"/>
      <c r="CX180" s="12"/>
      <c r="CY180" s="12"/>
      <c r="CZ180" s="12"/>
      <c r="DA180" s="12"/>
      <c r="DB180" s="12"/>
      <c r="DC180" s="12"/>
      <c r="DD180" s="12"/>
      <c r="DE180" s="12"/>
      <c r="DF180" s="12"/>
      <c r="DG180" s="12"/>
      <c r="DH180" s="12"/>
      <c r="DI180" s="12"/>
      <c r="DJ180" s="12"/>
      <c r="DK180" s="12"/>
      <c r="DL180" s="12"/>
      <c r="DM180" s="12"/>
      <c r="DN180" s="12"/>
      <c r="DO180" s="12"/>
      <c r="DP180" s="12"/>
      <c r="DQ180" s="12"/>
      <c r="DR180" s="12"/>
      <c r="DS180" s="12"/>
      <c r="DT180" s="12"/>
      <c r="DU180" s="12"/>
      <c r="DV180" s="12"/>
      <c r="DW180" s="12"/>
      <c r="DX180" s="12"/>
      <c r="DY180" s="12"/>
      <c r="DZ180" s="12"/>
      <c r="EA180" s="12"/>
      <c r="EB180" s="12"/>
      <c r="EC180" s="12"/>
      <c r="ED180" s="12"/>
      <c r="EE180" s="12"/>
      <c r="EF180" s="12"/>
      <c r="EG180" s="12"/>
      <c r="EH180" s="12"/>
      <c r="EI180" s="12"/>
      <c r="EJ180" s="12"/>
      <c r="EK180" s="12"/>
      <c r="EL180" s="12"/>
      <c r="EM180" s="12"/>
      <c r="EN180" s="12"/>
      <c r="EO180" s="12"/>
      <c r="EP180" s="12"/>
      <c r="EQ180" s="12"/>
      <c r="ER180" s="12"/>
      <c r="ES180" s="12"/>
      <c r="ET180" s="12"/>
      <c r="EU180" s="12"/>
      <c r="EV180" s="12"/>
      <c r="EW180" s="12"/>
      <c r="EX180" s="12"/>
      <c r="EY180" s="12"/>
      <c r="EZ180" s="12"/>
      <c r="FA180" s="12"/>
      <c r="FB180" s="12"/>
      <c r="FC180" s="12"/>
      <c r="FD180" s="12"/>
      <c r="FE180" s="12"/>
      <c r="FF180" s="12"/>
      <c r="FG180" s="12"/>
      <c r="FH180" s="12"/>
      <c r="FI180" s="12"/>
      <c r="FJ180" s="12"/>
      <c r="FK180" s="12"/>
      <c r="FL180" s="12"/>
      <c r="FM180" s="12"/>
      <c r="FN180" s="12"/>
      <c r="FO180" s="12"/>
      <c r="FP180" s="12"/>
    </row>
    <row r="181" spans="1:172" s="17" customFormat="1" ht="14" customHeight="1" x14ac:dyDescent="0.2">
      <c r="A181" s="14" t="s">
        <v>412</v>
      </c>
      <c r="B181" s="9">
        <v>78</v>
      </c>
      <c r="C181" s="9">
        <v>84</v>
      </c>
      <c r="D181" s="13">
        <v>81</v>
      </c>
      <c r="E181" s="9">
        <v>-23.8</v>
      </c>
      <c r="F181" s="9">
        <f>360-45.3</f>
        <v>314.7</v>
      </c>
      <c r="G181" s="34">
        <v>18</v>
      </c>
      <c r="H181" s="9">
        <v>356.4</v>
      </c>
      <c r="I181" s="9">
        <v>-52.9</v>
      </c>
      <c r="J181" s="9">
        <v>70</v>
      </c>
      <c r="K181" s="9">
        <v>4.2</v>
      </c>
      <c r="L181" s="13">
        <v>-79.400000000000006</v>
      </c>
      <c r="M181" s="13">
        <v>331.9</v>
      </c>
      <c r="N181" s="9">
        <v>50.7</v>
      </c>
      <c r="O181" s="9">
        <v>4.9000000000000004</v>
      </c>
      <c r="P181" s="9" t="s">
        <v>825</v>
      </c>
      <c r="Q181" s="9" t="s">
        <v>825</v>
      </c>
      <c r="R181" s="7">
        <v>201</v>
      </c>
      <c r="S181" s="13">
        <v>-69.360948891677893</v>
      </c>
      <c r="T181" s="13">
        <v>40.545739430020298</v>
      </c>
      <c r="U181" s="9">
        <v>62.598278193147799</v>
      </c>
      <c r="V181" s="9">
        <v>-34.328317237096797</v>
      </c>
      <c r="W181" s="9">
        <v>31.730138193973101</v>
      </c>
      <c r="X181" s="7" t="s">
        <v>824</v>
      </c>
      <c r="Y181" s="10"/>
      <c r="Z181" s="10"/>
      <c r="AA181" s="10" t="b">
        <v>1</v>
      </c>
      <c r="AB181" s="7">
        <v>0</v>
      </c>
      <c r="AC181" s="14" t="s">
        <v>388</v>
      </c>
      <c r="AD181" s="7">
        <v>3261</v>
      </c>
      <c r="AE181" s="7" t="s">
        <v>176</v>
      </c>
      <c r="AF181" s="10" t="s">
        <v>414</v>
      </c>
      <c r="AG181" s="14" t="s">
        <v>952</v>
      </c>
      <c r="AH181" s="10" t="s">
        <v>413</v>
      </c>
      <c r="AJ181" s="32"/>
    </row>
    <row r="182" spans="1:172" s="12" customFormat="1" ht="14" customHeight="1" x14ac:dyDescent="0.2">
      <c r="A182" s="14" t="s">
        <v>415</v>
      </c>
      <c r="B182" s="9">
        <v>78</v>
      </c>
      <c r="C182" s="9">
        <v>90</v>
      </c>
      <c r="D182" s="13">
        <v>84</v>
      </c>
      <c r="E182" s="9">
        <v>-21.8</v>
      </c>
      <c r="F182" s="9">
        <v>313.5</v>
      </c>
      <c r="G182" s="34">
        <v>47</v>
      </c>
      <c r="H182" s="9">
        <v>179.5</v>
      </c>
      <c r="I182" s="9">
        <v>47</v>
      </c>
      <c r="J182" s="9">
        <v>64.099999999999994</v>
      </c>
      <c r="K182" s="9">
        <v>2.6</v>
      </c>
      <c r="L182" s="13">
        <v>-83.2</v>
      </c>
      <c r="M182" s="13">
        <v>320.10000000000002</v>
      </c>
      <c r="N182" s="9">
        <v>60.3</v>
      </c>
      <c r="O182" s="9">
        <v>2.7</v>
      </c>
      <c r="P182" s="9" t="s">
        <v>825</v>
      </c>
      <c r="Q182" s="9" t="s">
        <v>825</v>
      </c>
      <c r="R182" s="7">
        <v>201</v>
      </c>
      <c r="S182" s="13">
        <v>-71.890732005159293</v>
      </c>
      <c r="T182" s="13">
        <v>48.517000869343804</v>
      </c>
      <c r="U182" s="9">
        <v>61.83119350906</v>
      </c>
      <c r="V182" s="9">
        <v>-34.370378743900403</v>
      </c>
      <c r="W182" s="9">
        <v>33.723941028443001</v>
      </c>
      <c r="X182" s="7" t="s">
        <v>824</v>
      </c>
      <c r="Y182" s="10"/>
      <c r="Z182" s="10"/>
      <c r="AA182" s="10" t="b">
        <v>1</v>
      </c>
      <c r="AB182" s="7">
        <v>0</v>
      </c>
      <c r="AC182" s="14" t="s">
        <v>388</v>
      </c>
      <c r="AD182" s="7">
        <v>3261</v>
      </c>
      <c r="AE182" s="7" t="s">
        <v>176</v>
      </c>
      <c r="AF182" s="10" t="s">
        <v>417</v>
      </c>
      <c r="AG182" s="14"/>
      <c r="AH182" s="10" t="s">
        <v>416</v>
      </c>
      <c r="AJ182" s="32"/>
    </row>
    <row r="183" spans="1:172" s="17" customFormat="1" ht="14" customHeight="1" x14ac:dyDescent="0.2">
      <c r="A183" s="10" t="s">
        <v>418</v>
      </c>
      <c r="B183" s="9">
        <v>84</v>
      </c>
      <c r="C183" s="9">
        <v>90</v>
      </c>
      <c r="D183" s="13">
        <v>87</v>
      </c>
      <c r="E183" s="9">
        <v>-24.2</v>
      </c>
      <c r="F183" s="9">
        <v>46</v>
      </c>
      <c r="G183" s="34">
        <v>6</v>
      </c>
      <c r="H183" s="9">
        <v>348.8</v>
      </c>
      <c r="I183" s="9">
        <v>-66.2</v>
      </c>
      <c r="J183" s="9">
        <v>77.7</v>
      </c>
      <c r="K183" s="9">
        <v>7.6</v>
      </c>
      <c r="L183" s="13">
        <v>-64</v>
      </c>
      <c r="M183" s="13">
        <v>63</v>
      </c>
      <c r="N183" s="9"/>
      <c r="O183" s="9"/>
      <c r="P183" s="9">
        <v>35.978177493270472</v>
      </c>
      <c r="Q183" s="9">
        <v>11.320853423660262</v>
      </c>
      <c r="R183" s="7">
        <v>702</v>
      </c>
      <c r="S183" s="13">
        <v>-63.523713394564403</v>
      </c>
      <c r="T183" s="13">
        <v>63.100721190240399</v>
      </c>
      <c r="U183" s="9">
        <v>-44.389999999999901</v>
      </c>
      <c r="V183" s="9">
        <v>7.6799999999999899</v>
      </c>
      <c r="W183" s="9">
        <v>0.81</v>
      </c>
      <c r="X183" s="7" t="s">
        <v>824</v>
      </c>
      <c r="Y183" s="10"/>
      <c r="Z183" s="10"/>
      <c r="AA183" s="10" t="b">
        <v>1</v>
      </c>
      <c r="AB183" s="7">
        <v>0</v>
      </c>
      <c r="AC183" s="14" t="s">
        <v>419</v>
      </c>
      <c r="AD183" s="7">
        <v>547</v>
      </c>
      <c r="AE183" s="7" t="s">
        <v>176</v>
      </c>
      <c r="AF183" s="14" t="s">
        <v>908</v>
      </c>
      <c r="AG183" s="14"/>
      <c r="AH183" s="10"/>
      <c r="AI183" s="12"/>
      <c r="AJ183" s="32"/>
      <c r="AK183" s="12"/>
      <c r="AL183" s="12"/>
      <c r="AM183" s="12"/>
      <c r="AN183" s="12"/>
      <c r="AO183" s="12"/>
      <c r="AP183" s="12"/>
      <c r="AQ183" s="12"/>
      <c r="AR183" s="12"/>
      <c r="AS183" s="12"/>
      <c r="AT183" s="12"/>
      <c r="AU183" s="12"/>
      <c r="AV183" s="12"/>
      <c r="AW183" s="12"/>
      <c r="AX183" s="12"/>
      <c r="AY183" s="12"/>
      <c r="AZ183" s="12"/>
      <c r="BA183" s="12"/>
      <c r="BB183" s="12"/>
      <c r="BC183" s="12"/>
      <c r="BD183" s="12"/>
      <c r="BE183" s="12"/>
      <c r="BF183" s="12"/>
      <c r="BG183" s="12"/>
      <c r="BH183" s="12"/>
      <c r="BI183" s="12"/>
      <c r="BJ183" s="12"/>
      <c r="BK183" s="12"/>
      <c r="BL183" s="12"/>
      <c r="BM183" s="12"/>
      <c r="BN183" s="12"/>
      <c r="BO183" s="12"/>
      <c r="BP183" s="12"/>
      <c r="BQ183" s="12"/>
      <c r="BR183" s="12"/>
      <c r="BS183" s="12"/>
      <c r="BT183" s="12"/>
      <c r="BU183" s="12"/>
      <c r="BV183" s="12"/>
      <c r="BW183" s="12"/>
      <c r="BX183" s="12"/>
      <c r="BY183" s="12"/>
      <c r="BZ183" s="12"/>
      <c r="CA183" s="12"/>
      <c r="CB183" s="12"/>
      <c r="CC183" s="12"/>
      <c r="CD183" s="12"/>
      <c r="CE183" s="12"/>
      <c r="CF183" s="12"/>
      <c r="CG183" s="12"/>
      <c r="CH183" s="12"/>
      <c r="CI183" s="12"/>
      <c r="CJ183" s="12"/>
      <c r="CK183" s="12"/>
      <c r="CL183" s="12"/>
      <c r="CM183" s="12"/>
      <c r="CN183" s="12"/>
      <c r="CO183" s="12"/>
      <c r="CP183" s="12"/>
      <c r="CQ183" s="12"/>
      <c r="CR183" s="12"/>
      <c r="CS183" s="12"/>
      <c r="CT183" s="12"/>
      <c r="CU183" s="12"/>
      <c r="CV183" s="12"/>
      <c r="CW183" s="12"/>
      <c r="CX183" s="12"/>
      <c r="CY183" s="12"/>
      <c r="CZ183" s="12"/>
      <c r="DA183" s="12"/>
      <c r="DB183" s="12"/>
      <c r="DC183" s="12"/>
      <c r="DD183" s="12"/>
      <c r="DE183" s="12"/>
      <c r="DF183" s="12"/>
      <c r="DG183" s="12"/>
      <c r="DH183" s="12"/>
      <c r="DI183" s="12"/>
      <c r="DJ183" s="12"/>
      <c r="DK183" s="12"/>
      <c r="DL183" s="12"/>
      <c r="DM183" s="12"/>
      <c r="DN183" s="12"/>
      <c r="DO183" s="12"/>
      <c r="DP183" s="12"/>
      <c r="DQ183" s="12"/>
      <c r="DR183" s="12"/>
      <c r="DS183" s="12"/>
      <c r="DT183" s="12"/>
      <c r="DU183" s="12"/>
      <c r="DV183" s="12"/>
      <c r="DW183" s="12"/>
      <c r="DX183" s="12"/>
      <c r="DY183" s="12"/>
      <c r="DZ183" s="12"/>
      <c r="EA183" s="12"/>
      <c r="EB183" s="12"/>
      <c r="EC183" s="12"/>
      <c r="ED183" s="12"/>
      <c r="EE183" s="12"/>
      <c r="EF183" s="12"/>
      <c r="EG183" s="12"/>
      <c r="EH183" s="12"/>
      <c r="EI183" s="12"/>
      <c r="EJ183" s="12"/>
      <c r="EK183" s="12"/>
      <c r="EL183" s="12"/>
      <c r="EM183" s="12"/>
      <c r="EN183" s="12"/>
      <c r="EO183" s="12"/>
      <c r="EP183" s="12"/>
      <c r="EQ183" s="12"/>
      <c r="ER183" s="12"/>
      <c r="ES183" s="12"/>
      <c r="ET183" s="12"/>
      <c r="EU183" s="12"/>
      <c r="EV183" s="12"/>
      <c r="EW183" s="12"/>
      <c r="EX183" s="12"/>
      <c r="EY183" s="12"/>
      <c r="EZ183" s="12"/>
      <c r="FA183" s="12"/>
      <c r="FB183" s="12"/>
      <c r="FC183" s="12"/>
      <c r="FD183" s="12"/>
      <c r="FE183" s="12"/>
      <c r="FF183" s="12"/>
      <c r="FG183" s="12"/>
      <c r="FH183" s="12"/>
      <c r="FI183" s="12"/>
      <c r="FJ183" s="12"/>
      <c r="FK183" s="12"/>
      <c r="FL183" s="12"/>
      <c r="FM183" s="12"/>
      <c r="FN183" s="12"/>
      <c r="FO183" s="12"/>
      <c r="FP183" s="12"/>
    </row>
    <row r="184" spans="1:172" s="12" customFormat="1" ht="14" customHeight="1" x14ac:dyDescent="0.2">
      <c r="A184" s="10" t="s">
        <v>426</v>
      </c>
      <c r="B184" s="9">
        <v>84</v>
      </c>
      <c r="C184" s="9">
        <v>90</v>
      </c>
      <c r="D184" s="13">
        <v>87</v>
      </c>
      <c r="E184" s="9">
        <v>-18</v>
      </c>
      <c r="F184" s="9">
        <v>44.4</v>
      </c>
      <c r="G184" s="34">
        <v>10</v>
      </c>
      <c r="H184" s="9">
        <v>352.2</v>
      </c>
      <c r="I184" s="9">
        <v>-55.8</v>
      </c>
      <c r="J184" s="9">
        <v>49.1</v>
      </c>
      <c r="K184" s="9">
        <v>6.9</v>
      </c>
      <c r="L184" s="13">
        <v>-70.3</v>
      </c>
      <c r="M184" s="13">
        <v>63.1</v>
      </c>
      <c r="N184" s="9"/>
      <c r="O184" s="9"/>
      <c r="P184" s="9">
        <v>35.240231951431333</v>
      </c>
      <c r="Q184" s="9">
        <v>8.2509526822158445</v>
      </c>
      <c r="R184" s="7">
        <v>702</v>
      </c>
      <c r="S184" s="13">
        <v>-69.822463184548198</v>
      </c>
      <c r="T184" s="13">
        <v>63.435131143064702</v>
      </c>
      <c r="U184" s="9">
        <v>-44.389999999999901</v>
      </c>
      <c r="V184" s="9">
        <v>7.6799999999999899</v>
      </c>
      <c r="W184" s="9">
        <v>0.81</v>
      </c>
      <c r="X184" s="7" t="s">
        <v>824</v>
      </c>
      <c r="Y184" s="10"/>
      <c r="Z184" s="10"/>
      <c r="AA184" s="10" t="b">
        <v>1</v>
      </c>
      <c r="AB184" s="7">
        <v>0</v>
      </c>
      <c r="AC184" s="14" t="s">
        <v>421</v>
      </c>
      <c r="AD184" s="7">
        <v>708</v>
      </c>
      <c r="AE184" s="7" t="s">
        <v>176</v>
      </c>
      <c r="AF184" s="14" t="s">
        <v>908</v>
      </c>
      <c r="AG184" s="10"/>
      <c r="AH184" s="10"/>
      <c r="AJ184" s="32"/>
    </row>
    <row r="185" spans="1:172" s="12" customFormat="1" ht="14" customHeight="1" x14ac:dyDescent="0.2">
      <c r="A185" s="10" t="s">
        <v>423</v>
      </c>
      <c r="B185" s="9">
        <v>84</v>
      </c>
      <c r="C185" s="9">
        <v>90</v>
      </c>
      <c r="D185" s="13">
        <v>87</v>
      </c>
      <c r="E185" s="9">
        <v>-22.8</v>
      </c>
      <c r="F185" s="9">
        <v>44.3</v>
      </c>
      <c r="G185" s="34">
        <v>11</v>
      </c>
      <c r="H185" s="9">
        <v>350.3</v>
      </c>
      <c r="I185" s="9">
        <v>-56.1</v>
      </c>
      <c r="J185" s="9">
        <v>27.1</v>
      </c>
      <c r="K185" s="9">
        <v>8.9</v>
      </c>
      <c r="L185" s="13">
        <v>-73.7</v>
      </c>
      <c r="M185" s="13">
        <v>73.099999999999994</v>
      </c>
      <c r="N185" s="9">
        <v>21.8</v>
      </c>
      <c r="O185" s="9">
        <v>10</v>
      </c>
      <c r="P185" s="9" t="s">
        <v>825</v>
      </c>
      <c r="Q185" s="9" t="s">
        <v>825</v>
      </c>
      <c r="R185" s="7">
        <v>702</v>
      </c>
      <c r="S185" s="13">
        <v>-73.173117156028894</v>
      </c>
      <c r="T185" s="13">
        <v>73.339211594856295</v>
      </c>
      <c r="U185" s="9">
        <v>-44.389999999999901</v>
      </c>
      <c r="V185" s="9">
        <v>7.6799999999999899</v>
      </c>
      <c r="W185" s="9">
        <v>0.81</v>
      </c>
      <c r="X185" s="7" t="s">
        <v>824</v>
      </c>
      <c r="Y185" s="10"/>
      <c r="Z185" s="10"/>
      <c r="AA185" s="10" t="b">
        <v>1</v>
      </c>
      <c r="AB185" s="7">
        <v>0</v>
      </c>
      <c r="AC185" s="14" t="s">
        <v>421</v>
      </c>
      <c r="AD185" s="7">
        <v>708</v>
      </c>
      <c r="AE185" s="7" t="s">
        <v>176</v>
      </c>
      <c r="AF185" s="14" t="s">
        <v>908</v>
      </c>
      <c r="AG185" s="10"/>
      <c r="AH185" s="10"/>
      <c r="AJ185" s="32"/>
    </row>
    <row r="186" spans="1:172" s="12" customFormat="1" ht="14" customHeight="1" x14ac:dyDescent="0.2">
      <c r="A186" s="10" t="s">
        <v>420</v>
      </c>
      <c r="B186" s="9">
        <v>84</v>
      </c>
      <c r="C186" s="9">
        <v>90</v>
      </c>
      <c r="D186" s="13">
        <v>87</v>
      </c>
      <c r="E186" s="9">
        <v>-16.399999999999999</v>
      </c>
      <c r="F186" s="9">
        <v>46</v>
      </c>
      <c r="G186" s="34">
        <v>12</v>
      </c>
      <c r="H186" s="9">
        <v>358</v>
      </c>
      <c r="I186" s="9">
        <v>-59.4</v>
      </c>
      <c r="J186" s="9">
        <v>78.900000000000006</v>
      </c>
      <c r="K186" s="9">
        <v>4.9000000000000004</v>
      </c>
      <c r="L186" s="13">
        <v>-66.099999999999994</v>
      </c>
      <c r="M186" s="13">
        <v>49.7</v>
      </c>
      <c r="N186" s="9"/>
      <c r="O186" s="9"/>
      <c r="P186" s="9">
        <v>48.685361266381122</v>
      </c>
      <c r="Q186" s="9">
        <v>6.283244689451351</v>
      </c>
      <c r="R186" s="7">
        <v>702</v>
      </c>
      <c r="S186" s="13">
        <v>-65.711060041862396</v>
      </c>
      <c r="T186" s="13">
        <v>50.091970600344403</v>
      </c>
      <c r="U186" s="9">
        <v>-44.389999999999901</v>
      </c>
      <c r="V186" s="9">
        <v>7.6799999999999899</v>
      </c>
      <c r="W186" s="9">
        <v>0.81</v>
      </c>
      <c r="X186" s="7" t="s">
        <v>824</v>
      </c>
      <c r="Y186" s="10"/>
      <c r="Z186" s="10"/>
      <c r="AA186" s="10" t="b">
        <v>1</v>
      </c>
      <c r="AB186" s="7">
        <v>0</v>
      </c>
      <c r="AC186" s="14" t="s">
        <v>421</v>
      </c>
      <c r="AD186" s="7">
        <v>708</v>
      </c>
      <c r="AE186" s="7" t="s">
        <v>176</v>
      </c>
      <c r="AF186" s="14" t="s">
        <v>908</v>
      </c>
      <c r="AG186" s="10"/>
      <c r="AH186" s="10"/>
      <c r="AJ186" s="32"/>
    </row>
    <row r="187" spans="1:172" s="12" customFormat="1" ht="14" customHeight="1" x14ac:dyDescent="0.2">
      <c r="A187" s="10" t="s">
        <v>422</v>
      </c>
      <c r="B187" s="9">
        <v>84</v>
      </c>
      <c r="C187" s="9">
        <v>90</v>
      </c>
      <c r="D187" s="13">
        <v>87</v>
      </c>
      <c r="E187" s="9">
        <v>-21.8</v>
      </c>
      <c r="F187" s="9">
        <v>48</v>
      </c>
      <c r="G187" s="34">
        <v>14</v>
      </c>
      <c r="H187" s="9">
        <v>7.1</v>
      </c>
      <c r="I187" s="9">
        <v>-63.6</v>
      </c>
      <c r="J187" s="9">
        <v>81.5</v>
      </c>
      <c r="K187" s="9">
        <v>4.4000000000000004</v>
      </c>
      <c r="L187" s="13">
        <v>-65.8</v>
      </c>
      <c r="M187" s="13">
        <v>35.6</v>
      </c>
      <c r="N187" s="9"/>
      <c r="O187" s="9"/>
      <c r="P187" s="37">
        <v>42.085307899473243</v>
      </c>
      <c r="Q187" s="38">
        <v>6.1989273283237516</v>
      </c>
      <c r="R187" s="7">
        <v>702</v>
      </c>
      <c r="S187" s="13">
        <v>-65.526457864460497</v>
      </c>
      <c r="T187" s="13">
        <v>36.161240372622601</v>
      </c>
      <c r="U187" s="9">
        <v>-44.389999999999901</v>
      </c>
      <c r="V187" s="9">
        <v>7.6799999999999899</v>
      </c>
      <c r="W187" s="9">
        <v>0.81</v>
      </c>
      <c r="X187" s="7" t="s">
        <v>824</v>
      </c>
      <c r="Y187" s="10"/>
      <c r="Z187" s="10"/>
      <c r="AA187" s="10" t="b">
        <v>1</v>
      </c>
      <c r="AB187" s="7">
        <v>0</v>
      </c>
      <c r="AC187" s="14" t="s">
        <v>421</v>
      </c>
      <c r="AD187" s="7">
        <v>708</v>
      </c>
      <c r="AE187" s="7" t="s">
        <v>176</v>
      </c>
      <c r="AF187" s="14" t="s">
        <v>908</v>
      </c>
      <c r="AG187" s="10"/>
      <c r="AH187" s="10"/>
      <c r="AJ187" s="32"/>
    </row>
    <row r="188" spans="1:172" s="17" customFormat="1" ht="14" customHeight="1" x14ac:dyDescent="0.2">
      <c r="A188" s="10" t="s">
        <v>427</v>
      </c>
      <c r="B188" s="9">
        <v>84</v>
      </c>
      <c r="C188" s="9">
        <v>90</v>
      </c>
      <c r="D188" s="13">
        <v>87</v>
      </c>
      <c r="E188" s="9">
        <v>-23.2</v>
      </c>
      <c r="F188" s="9">
        <v>44.3</v>
      </c>
      <c r="G188" s="34">
        <v>41</v>
      </c>
      <c r="H188" s="9">
        <v>353.5</v>
      </c>
      <c r="I188" s="9">
        <v>-54.8</v>
      </c>
      <c r="J188" s="9">
        <v>91.1</v>
      </c>
      <c r="K188" s="9">
        <v>2.4</v>
      </c>
      <c r="L188" s="13">
        <v>-76.8</v>
      </c>
      <c r="M188" s="13">
        <v>68.2</v>
      </c>
      <c r="N188" s="9"/>
      <c r="O188" s="9"/>
      <c r="P188" s="9">
        <v>68.14420433446206</v>
      </c>
      <c r="Q188" s="9">
        <v>2.7235612338116511</v>
      </c>
      <c r="R188" s="7">
        <v>702</v>
      </c>
      <c r="S188" s="13">
        <v>-76.294577592255294</v>
      </c>
      <c r="T188" s="13">
        <v>68.812923840807997</v>
      </c>
      <c r="U188" s="9">
        <v>-44.389999999999901</v>
      </c>
      <c r="V188" s="9">
        <v>7.6799999999999899</v>
      </c>
      <c r="W188" s="9">
        <v>0.81</v>
      </c>
      <c r="X188" s="7" t="s">
        <v>824</v>
      </c>
      <c r="Y188" s="10"/>
      <c r="Z188" s="10"/>
      <c r="AA188" s="10" t="b">
        <v>1</v>
      </c>
      <c r="AB188" s="7">
        <v>0</v>
      </c>
      <c r="AC188" s="14" t="s">
        <v>428</v>
      </c>
      <c r="AD188" s="7">
        <v>3210</v>
      </c>
      <c r="AE188" s="7" t="s">
        <v>176</v>
      </c>
      <c r="AF188" s="10" t="s">
        <v>430</v>
      </c>
      <c r="AG188" s="14" t="s">
        <v>429</v>
      </c>
      <c r="AH188" s="10"/>
      <c r="AI188" s="12"/>
      <c r="AJ188" s="32"/>
      <c r="AK188" s="12"/>
      <c r="AL188" s="12"/>
      <c r="AM188" s="12"/>
      <c r="AN188" s="12"/>
      <c r="AO188" s="12"/>
      <c r="AP188" s="12"/>
      <c r="AQ188" s="12"/>
      <c r="AR188" s="12"/>
      <c r="AS188" s="12"/>
      <c r="AT188" s="12"/>
      <c r="AU188" s="12"/>
      <c r="AV188" s="12"/>
      <c r="AW188" s="12"/>
      <c r="AX188" s="12"/>
      <c r="AY188" s="12"/>
      <c r="AZ188" s="12"/>
      <c r="BA188" s="12"/>
      <c r="BB188" s="12"/>
      <c r="BC188" s="12"/>
      <c r="BD188" s="12"/>
      <c r="BE188" s="12"/>
      <c r="BF188" s="12"/>
      <c r="BG188" s="12"/>
      <c r="BH188" s="12"/>
      <c r="BI188" s="12"/>
      <c r="BJ188" s="12"/>
      <c r="BK188" s="12"/>
      <c r="BL188" s="12"/>
      <c r="BM188" s="12"/>
      <c r="BN188" s="12"/>
      <c r="BO188" s="12"/>
      <c r="BP188" s="12"/>
      <c r="BQ188" s="12"/>
      <c r="BR188" s="12"/>
      <c r="BS188" s="12"/>
      <c r="BT188" s="12"/>
      <c r="BU188" s="12"/>
      <c r="BV188" s="12"/>
      <c r="BW188" s="12"/>
      <c r="BX188" s="12"/>
      <c r="BY188" s="12"/>
      <c r="BZ188" s="12"/>
      <c r="CA188" s="12"/>
      <c r="CB188" s="12"/>
      <c r="CC188" s="12"/>
      <c r="CD188" s="12"/>
      <c r="CE188" s="12"/>
      <c r="CF188" s="12"/>
      <c r="CG188" s="12"/>
      <c r="CH188" s="12"/>
      <c r="CI188" s="12"/>
      <c r="CJ188" s="12"/>
      <c r="CK188" s="12"/>
      <c r="CL188" s="12"/>
      <c r="CM188" s="12"/>
      <c r="CN188" s="12"/>
      <c r="CO188" s="12"/>
      <c r="CP188" s="12"/>
      <c r="CQ188" s="12"/>
      <c r="CR188" s="12"/>
      <c r="CS188" s="12"/>
      <c r="CT188" s="12"/>
      <c r="CU188" s="12"/>
      <c r="CV188" s="12"/>
      <c r="CW188" s="12"/>
      <c r="CX188" s="12"/>
      <c r="CY188" s="12"/>
      <c r="CZ188" s="12"/>
      <c r="DA188" s="12"/>
      <c r="DB188" s="12"/>
      <c r="DC188" s="12"/>
      <c r="DD188" s="12"/>
      <c r="DE188" s="12"/>
      <c r="DF188" s="12"/>
      <c r="DG188" s="12"/>
      <c r="DH188" s="12"/>
      <c r="DI188" s="12"/>
      <c r="DJ188" s="12"/>
      <c r="DK188" s="12"/>
      <c r="DL188" s="12"/>
      <c r="DM188" s="12"/>
      <c r="DN188" s="12"/>
      <c r="DO188" s="12"/>
      <c r="DP188" s="12"/>
      <c r="DQ188" s="12"/>
      <c r="DR188" s="12"/>
      <c r="DS188" s="12"/>
      <c r="DT188" s="12"/>
      <c r="DU188" s="12"/>
      <c r="DV188" s="12"/>
      <c r="DW188" s="12"/>
      <c r="DX188" s="12"/>
      <c r="DY188" s="12"/>
      <c r="DZ188" s="12"/>
      <c r="EA188" s="12"/>
      <c r="EB188" s="12"/>
      <c r="EC188" s="12"/>
      <c r="ED188" s="12"/>
      <c r="EE188" s="12"/>
      <c r="EF188" s="12"/>
      <c r="EG188" s="12"/>
      <c r="EH188" s="12"/>
      <c r="EI188" s="12"/>
      <c r="EJ188" s="12"/>
      <c r="EK188" s="12"/>
      <c r="EL188" s="12"/>
      <c r="EM188" s="12"/>
      <c r="EN188" s="12"/>
      <c r="EO188" s="12"/>
      <c r="EP188" s="12"/>
      <c r="EQ188" s="12"/>
      <c r="ER188" s="12"/>
      <c r="ES188" s="12"/>
      <c r="ET188" s="12"/>
      <c r="EU188" s="12"/>
      <c r="EV188" s="12"/>
      <c r="EW188" s="12"/>
      <c r="EX188" s="12"/>
      <c r="EY188" s="12"/>
      <c r="EZ188" s="12"/>
      <c r="FA188" s="12"/>
      <c r="FB188" s="12"/>
      <c r="FC188" s="12"/>
      <c r="FD188" s="12"/>
      <c r="FE188" s="12"/>
      <c r="FF188" s="12"/>
      <c r="FG188" s="12"/>
      <c r="FH188" s="12"/>
      <c r="FI188" s="12"/>
      <c r="FJ188" s="12"/>
      <c r="FK188" s="12"/>
      <c r="FL188" s="12"/>
      <c r="FM188" s="12"/>
      <c r="FN188" s="12"/>
      <c r="FO188" s="12"/>
      <c r="FP188" s="12"/>
    </row>
    <row r="189" spans="1:172" s="12" customFormat="1" ht="14" customHeight="1" x14ac:dyDescent="0.2">
      <c r="A189" s="10" t="s">
        <v>424</v>
      </c>
      <c r="B189" s="9">
        <v>84</v>
      </c>
      <c r="C189" s="9">
        <v>90</v>
      </c>
      <c r="D189" s="13">
        <v>87</v>
      </c>
      <c r="E189" s="9">
        <v>-18</v>
      </c>
      <c r="F189" s="9">
        <v>47</v>
      </c>
      <c r="G189" s="34">
        <v>16</v>
      </c>
      <c r="H189" s="9">
        <v>6</v>
      </c>
      <c r="I189" s="9">
        <v>-61</v>
      </c>
      <c r="J189" s="9">
        <v>75</v>
      </c>
      <c r="K189" s="9">
        <v>4.3</v>
      </c>
      <c r="L189" s="13">
        <v>-65.5</v>
      </c>
      <c r="M189" s="13">
        <v>38</v>
      </c>
      <c r="N189" s="9">
        <v>38.799999999999997</v>
      </c>
      <c r="O189" s="9">
        <v>6</v>
      </c>
      <c r="P189" s="9" t="s">
        <v>825</v>
      </c>
      <c r="Q189" s="9" t="s">
        <v>825</v>
      </c>
      <c r="R189" s="7">
        <v>702</v>
      </c>
      <c r="S189" s="13">
        <v>-65.205518184039803</v>
      </c>
      <c r="T189" s="13">
        <v>38.519449511142199</v>
      </c>
      <c r="U189" s="9">
        <v>-44.389999999999901</v>
      </c>
      <c r="V189" s="9">
        <v>7.6799999999999899</v>
      </c>
      <c r="W189" s="9">
        <v>0.81</v>
      </c>
      <c r="X189" s="7" t="s">
        <v>824</v>
      </c>
      <c r="Y189" s="10"/>
      <c r="Z189" s="10"/>
      <c r="AA189" s="10" t="b">
        <v>1</v>
      </c>
      <c r="AB189" s="7">
        <v>0</v>
      </c>
      <c r="AC189" s="14" t="s">
        <v>425</v>
      </c>
      <c r="AD189" s="7">
        <v>3211</v>
      </c>
      <c r="AE189" s="7" t="s">
        <v>176</v>
      </c>
      <c r="AF189" s="14" t="s">
        <v>908</v>
      </c>
      <c r="AG189" s="10"/>
      <c r="AH189" s="10"/>
      <c r="AI189" s="10"/>
      <c r="AJ189" s="32"/>
      <c r="AK189" s="10"/>
      <c r="AL189" s="10"/>
      <c r="AM189" s="10"/>
      <c r="AN189" s="10"/>
      <c r="AO189" s="10"/>
      <c r="AP189" s="10"/>
      <c r="AQ189" s="10"/>
      <c r="AR189" s="10"/>
      <c r="AS189" s="10"/>
      <c r="AT189" s="10"/>
      <c r="AU189" s="10"/>
      <c r="AV189" s="10"/>
      <c r="AW189" s="10"/>
      <c r="AX189" s="10"/>
      <c r="AY189" s="10"/>
      <c r="AZ189" s="10"/>
      <c r="BA189" s="10"/>
      <c r="BB189" s="10"/>
      <c r="BC189" s="10"/>
      <c r="BD189" s="10"/>
      <c r="BE189" s="10"/>
      <c r="BF189" s="10"/>
      <c r="BG189" s="10"/>
      <c r="BH189" s="10"/>
      <c r="BI189" s="10"/>
      <c r="BJ189" s="10"/>
      <c r="BK189" s="10"/>
      <c r="BL189" s="10"/>
      <c r="BM189" s="10"/>
      <c r="BN189" s="10"/>
      <c r="BO189" s="10"/>
      <c r="BP189" s="10"/>
      <c r="BQ189" s="10"/>
      <c r="BR189" s="10"/>
      <c r="BS189" s="10"/>
      <c r="BT189" s="10"/>
      <c r="BU189" s="10"/>
      <c r="BV189" s="10"/>
      <c r="BW189" s="10"/>
      <c r="BX189" s="10"/>
      <c r="BY189" s="10"/>
      <c r="BZ189" s="10"/>
      <c r="CA189" s="10"/>
      <c r="CB189" s="10"/>
      <c r="CC189" s="10"/>
      <c r="CD189" s="10"/>
      <c r="CE189" s="10"/>
      <c r="CF189" s="10"/>
      <c r="CG189" s="10"/>
      <c r="CH189" s="10"/>
      <c r="CI189" s="10"/>
      <c r="CJ189" s="10"/>
      <c r="CK189" s="10"/>
      <c r="CL189" s="10"/>
      <c r="CM189" s="10"/>
      <c r="CN189" s="10"/>
      <c r="CO189" s="10"/>
      <c r="CP189" s="10"/>
      <c r="CQ189" s="10"/>
      <c r="CR189" s="10"/>
      <c r="CS189" s="10"/>
      <c r="CT189" s="10"/>
      <c r="CU189" s="10"/>
      <c r="CV189" s="10"/>
      <c r="CW189" s="10"/>
      <c r="CX189" s="10"/>
      <c r="CY189" s="10"/>
      <c r="CZ189" s="10"/>
      <c r="DA189" s="10"/>
      <c r="DB189" s="10"/>
      <c r="DC189" s="10"/>
      <c r="DD189" s="10"/>
      <c r="DE189" s="10"/>
      <c r="DF189" s="10"/>
      <c r="DG189" s="10"/>
      <c r="DH189" s="10"/>
      <c r="DI189" s="10"/>
      <c r="DJ189" s="10"/>
      <c r="DK189" s="10"/>
      <c r="DL189" s="10"/>
      <c r="DM189" s="10"/>
      <c r="DN189" s="10"/>
      <c r="DO189" s="10"/>
      <c r="DP189" s="10"/>
      <c r="DQ189" s="10"/>
      <c r="DR189" s="10"/>
      <c r="DS189" s="10"/>
      <c r="DT189" s="10"/>
      <c r="DU189" s="10"/>
      <c r="DV189" s="10"/>
      <c r="DW189" s="10"/>
      <c r="DX189" s="10"/>
      <c r="DY189" s="10"/>
      <c r="DZ189" s="10"/>
      <c r="EA189" s="10"/>
      <c r="EB189" s="10"/>
      <c r="EC189" s="10"/>
      <c r="ED189" s="10"/>
      <c r="EE189" s="10"/>
      <c r="EF189" s="10"/>
      <c r="EG189" s="10"/>
      <c r="EH189" s="10"/>
      <c r="EI189" s="10"/>
      <c r="EJ189" s="10"/>
      <c r="EK189" s="10"/>
      <c r="EL189" s="10"/>
      <c r="EM189" s="10"/>
      <c r="EN189" s="10"/>
      <c r="EO189" s="10"/>
      <c r="EP189" s="10"/>
      <c r="EQ189" s="10"/>
      <c r="ER189" s="10"/>
      <c r="ES189" s="10"/>
      <c r="ET189" s="10"/>
      <c r="EU189" s="10"/>
      <c r="EV189" s="10"/>
      <c r="EW189" s="10"/>
      <c r="EX189" s="10"/>
      <c r="EY189" s="10"/>
      <c r="EZ189" s="10"/>
      <c r="FA189" s="10"/>
      <c r="FB189" s="10"/>
      <c r="FC189" s="10"/>
      <c r="FD189" s="10"/>
      <c r="FE189" s="10"/>
      <c r="FF189" s="10"/>
      <c r="FG189" s="10"/>
      <c r="FH189" s="10"/>
      <c r="FI189" s="10"/>
      <c r="FJ189" s="10"/>
      <c r="FK189" s="10"/>
      <c r="FL189" s="10"/>
      <c r="FM189" s="10"/>
      <c r="FN189" s="10"/>
      <c r="FO189" s="10"/>
      <c r="FP189" s="10"/>
    </row>
    <row r="190" spans="1:172" s="17" customFormat="1" ht="14" customHeight="1" x14ac:dyDescent="0.15">
      <c r="A190" s="14" t="s">
        <v>383</v>
      </c>
      <c r="B190" s="9">
        <v>85</v>
      </c>
      <c r="C190" s="9">
        <v>90</v>
      </c>
      <c r="D190" s="13">
        <v>87.5</v>
      </c>
      <c r="E190" s="9">
        <v>10.199999999999999</v>
      </c>
      <c r="F190" s="9">
        <v>76.099999999999994</v>
      </c>
      <c r="G190" s="34">
        <v>6</v>
      </c>
      <c r="H190" s="9">
        <v>316.72000000000003</v>
      </c>
      <c r="I190" s="9">
        <v>-57.84</v>
      </c>
      <c r="J190" s="9">
        <v>63.89</v>
      </c>
      <c r="K190" s="9">
        <v>8.4499999999999993</v>
      </c>
      <c r="L190" s="13">
        <v>-26.78</v>
      </c>
      <c r="M190" s="13">
        <v>113.05</v>
      </c>
      <c r="N190" s="9"/>
      <c r="O190" s="9"/>
      <c r="P190" s="37">
        <v>42.106873117158678</v>
      </c>
      <c r="Q190" s="37">
        <v>10.444048095383181</v>
      </c>
      <c r="R190" s="30">
        <v>501</v>
      </c>
      <c r="S190" s="13">
        <v>-72.661854662650498</v>
      </c>
      <c r="T190" s="13">
        <v>67.588655761107503</v>
      </c>
      <c r="U190" s="9">
        <v>-22.907512738238498</v>
      </c>
      <c r="V190" s="9">
        <v>-156.99687456208699</v>
      </c>
      <c r="W190" s="9">
        <v>52.811758653600002</v>
      </c>
      <c r="X190" s="7" t="s">
        <v>824</v>
      </c>
      <c r="Y190" s="10"/>
      <c r="Z190" s="10"/>
      <c r="AA190" s="10" t="b">
        <v>1</v>
      </c>
      <c r="AB190" s="7">
        <v>0</v>
      </c>
      <c r="AC190" s="10" t="s">
        <v>384</v>
      </c>
      <c r="AD190" s="7"/>
      <c r="AE190" s="7" t="s">
        <v>949</v>
      </c>
      <c r="AF190" s="10" t="s">
        <v>870</v>
      </c>
      <c r="AG190" s="14"/>
      <c r="AH190" s="10"/>
      <c r="AI190" s="12"/>
      <c r="AJ190" s="32"/>
      <c r="AK190" s="12"/>
      <c r="AL190" s="12"/>
      <c r="AM190" s="12"/>
      <c r="AN190" s="12"/>
      <c r="AO190" s="12"/>
      <c r="AP190" s="12"/>
      <c r="AQ190" s="12"/>
      <c r="AR190" s="12"/>
      <c r="AS190" s="12"/>
      <c r="AT190" s="12"/>
      <c r="AU190" s="12"/>
      <c r="AV190" s="12"/>
      <c r="AW190" s="12"/>
      <c r="AX190" s="12"/>
      <c r="AY190" s="12"/>
      <c r="AZ190" s="12"/>
      <c r="BA190" s="12"/>
      <c r="BB190" s="12"/>
      <c r="BC190" s="12"/>
      <c r="BD190" s="12"/>
      <c r="BE190" s="12"/>
      <c r="BF190" s="12"/>
      <c r="BG190" s="12"/>
      <c r="BH190" s="12"/>
      <c r="BI190" s="12"/>
      <c r="BJ190" s="12"/>
      <c r="BK190" s="12"/>
      <c r="BL190" s="12"/>
      <c r="BM190" s="12"/>
      <c r="BN190" s="12"/>
      <c r="BO190" s="12"/>
      <c r="BP190" s="12"/>
      <c r="BQ190" s="12"/>
      <c r="BR190" s="12"/>
      <c r="BS190" s="12"/>
      <c r="BT190" s="12"/>
      <c r="BU190" s="12"/>
      <c r="BV190" s="12"/>
      <c r="BW190" s="12"/>
      <c r="BX190" s="12"/>
      <c r="BY190" s="12"/>
      <c r="BZ190" s="12"/>
      <c r="CA190" s="12"/>
      <c r="CB190" s="12"/>
      <c r="CC190" s="12"/>
      <c r="CD190" s="12"/>
      <c r="CE190" s="12"/>
      <c r="CF190" s="12"/>
      <c r="CG190" s="12"/>
      <c r="CH190" s="12"/>
      <c r="CI190" s="12"/>
      <c r="CJ190" s="12"/>
      <c r="CK190" s="12"/>
      <c r="CL190" s="12"/>
      <c r="CM190" s="12"/>
      <c r="CN190" s="12"/>
      <c r="CO190" s="12"/>
      <c r="CP190" s="12"/>
      <c r="CQ190" s="12"/>
      <c r="CR190" s="12"/>
      <c r="CS190" s="12"/>
      <c r="CT190" s="12"/>
      <c r="CU190" s="12"/>
      <c r="CV190" s="12"/>
      <c r="CW190" s="12"/>
      <c r="CX190" s="12"/>
      <c r="CY190" s="12"/>
      <c r="CZ190" s="12"/>
      <c r="DA190" s="12"/>
      <c r="DB190" s="12"/>
      <c r="DC190" s="12"/>
      <c r="DD190" s="12"/>
      <c r="DE190" s="12"/>
      <c r="DF190" s="12"/>
      <c r="DG190" s="12"/>
      <c r="DH190" s="12"/>
      <c r="DI190" s="12"/>
      <c r="DJ190" s="12"/>
      <c r="DK190" s="12"/>
      <c r="DL190" s="12"/>
      <c r="DM190" s="12"/>
      <c r="DN190" s="12"/>
      <c r="DO190" s="12"/>
      <c r="DP190" s="12"/>
      <c r="DQ190" s="12"/>
      <c r="DR190" s="12"/>
      <c r="DS190" s="12"/>
      <c r="DT190" s="12"/>
      <c r="DU190" s="12"/>
      <c r="DV190" s="12"/>
      <c r="DW190" s="12"/>
      <c r="DX190" s="12"/>
      <c r="DY190" s="12"/>
      <c r="DZ190" s="12"/>
      <c r="EA190" s="12"/>
      <c r="EB190" s="12"/>
      <c r="EC190" s="12"/>
      <c r="ED190" s="12"/>
      <c r="EE190" s="12"/>
      <c r="EF190" s="12"/>
      <c r="EG190" s="12"/>
      <c r="EH190" s="12"/>
      <c r="EI190" s="12"/>
      <c r="EJ190" s="12"/>
      <c r="EK190" s="12"/>
      <c r="EL190" s="12"/>
      <c r="EM190" s="12"/>
      <c r="EN190" s="12"/>
      <c r="EO190" s="12"/>
      <c r="EP190" s="12"/>
      <c r="EQ190" s="12"/>
      <c r="ER190" s="12"/>
      <c r="ES190" s="12"/>
      <c r="ET190" s="12"/>
      <c r="EU190" s="12"/>
      <c r="EV190" s="12"/>
      <c r="EW190" s="12"/>
      <c r="EX190" s="12"/>
      <c r="EY190" s="12"/>
      <c r="EZ190" s="12"/>
      <c r="FA190" s="12"/>
      <c r="FB190" s="12"/>
      <c r="FC190" s="12"/>
      <c r="FD190" s="12"/>
      <c r="FE190" s="12"/>
      <c r="FF190" s="12"/>
      <c r="FG190" s="12"/>
      <c r="FH190" s="12"/>
      <c r="FI190" s="12"/>
      <c r="FJ190" s="12"/>
      <c r="FK190" s="12"/>
      <c r="FL190" s="12"/>
      <c r="FM190" s="12"/>
      <c r="FN190" s="12"/>
      <c r="FO190" s="12"/>
      <c r="FP190" s="12"/>
    </row>
    <row r="191" spans="1:172" s="12" customFormat="1" ht="14" customHeight="1" x14ac:dyDescent="0.2">
      <c r="A191" s="14" t="s">
        <v>431</v>
      </c>
      <c r="B191" s="9">
        <v>87.9</v>
      </c>
      <c r="C191" s="9">
        <v>88.6</v>
      </c>
      <c r="D191" s="13">
        <f>(B191+C191)/2</f>
        <v>88.25</v>
      </c>
      <c r="E191" s="9">
        <v>25.7</v>
      </c>
      <c r="F191" s="9">
        <v>119</v>
      </c>
      <c r="G191" s="34">
        <v>19</v>
      </c>
      <c r="H191" s="9">
        <v>3</v>
      </c>
      <c r="I191" s="9">
        <v>60.5</v>
      </c>
      <c r="J191" s="9">
        <v>114.61988304093565</v>
      </c>
      <c r="K191" s="9">
        <v>3</v>
      </c>
      <c r="L191" s="13">
        <v>-83.1</v>
      </c>
      <c r="M191" s="6">
        <v>332.6</v>
      </c>
      <c r="N191" s="9">
        <v>76.5</v>
      </c>
      <c r="O191" s="9">
        <v>3.9</v>
      </c>
      <c r="P191" s="9" t="s">
        <v>825</v>
      </c>
      <c r="Q191" s="9" t="s">
        <v>825</v>
      </c>
      <c r="R191" s="7">
        <v>602</v>
      </c>
      <c r="S191" s="13">
        <v>-73.405908820665701</v>
      </c>
      <c r="T191" s="13">
        <v>62.306817756434</v>
      </c>
      <c r="U191" s="9">
        <v>39.888009506605897</v>
      </c>
      <c r="V191" s="9">
        <v>-10.169663723018299</v>
      </c>
      <c r="W191" s="9">
        <v>21.449106938068098</v>
      </c>
      <c r="X191" s="7" t="s">
        <v>824</v>
      </c>
      <c r="Y191" s="7"/>
      <c r="Z191" s="7"/>
      <c r="AA191" s="10" t="b">
        <v>1</v>
      </c>
      <c r="AB191" s="7">
        <v>0</v>
      </c>
      <c r="AC191" s="14" t="s">
        <v>959</v>
      </c>
      <c r="AD191" s="7"/>
      <c r="AE191" s="7" t="s">
        <v>949</v>
      </c>
      <c r="AF191" s="14" t="s">
        <v>843</v>
      </c>
      <c r="AG191" s="14"/>
      <c r="AH191" s="7"/>
      <c r="AJ191" s="32"/>
    </row>
    <row r="192" spans="1:172" s="12" customFormat="1" ht="14" customHeight="1" x14ac:dyDescent="0.2">
      <c r="A192" s="10" t="s">
        <v>432</v>
      </c>
      <c r="B192" s="9">
        <v>91</v>
      </c>
      <c r="C192" s="9">
        <v>91.4</v>
      </c>
      <c r="D192" s="6">
        <v>91.2</v>
      </c>
      <c r="E192" s="9">
        <v>13.35</v>
      </c>
      <c r="F192" s="9">
        <v>74.680000000000007</v>
      </c>
      <c r="G192" s="34">
        <v>7</v>
      </c>
      <c r="H192" s="9">
        <v>301.2</v>
      </c>
      <c r="I192" s="9">
        <v>-58.5</v>
      </c>
      <c r="J192" s="9">
        <v>65.7</v>
      </c>
      <c r="K192" s="9">
        <v>7.5</v>
      </c>
      <c r="L192" s="13">
        <v>-14.2</v>
      </c>
      <c r="M192" s="6">
        <v>117.8</v>
      </c>
      <c r="N192" s="9"/>
      <c r="O192" s="9"/>
      <c r="P192" s="9">
        <v>42.112280005492323</v>
      </c>
      <c r="Q192" s="9">
        <v>9.4091338139605387</v>
      </c>
      <c r="R192" s="7">
        <v>501</v>
      </c>
      <c r="S192" s="13">
        <v>-61.8458344027488</v>
      </c>
      <c r="T192" s="13">
        <v>84.204543021620594</v>
      </c>
      <c r="U192" s="9">
        <v>-23.671495030391998</v>
      </c>
      <c r="V192" s="9">
        <v>-153.99092610474699</v>
      </c>
      <c r="W192" s="9">
        <v>53.787358769982902</v>
      </c>
      <c r="X192" s="7" t="s">
        <v>824</v>
      </c>
      <c r="Y192" s="7"/>
      <c r="Z192" s="7"/>
      <c r="AA192" s="10" t="b">
        <v>1</v>
      </c>
      <c r="AB192" s="7">
        <v>0</v>
      </c>
      <c r="AC192" s="14" t="s">
        <v>433</v>
      </c>
      <c r="AD192" s="7"/>
      <c r="AE192" s="7" t="s">
        <v>176</v>
      </c>
      <c r="AF192" s="10" t="s">
        <v>434</v>
      </c>
      <c r="AG192" s="14"/>
      <c r="AH192" s="10"/>
      <c r="AJ192" s="32"/>
    </row>
    <row r="193" spans="1:172" s="12" customFormat="1" ht="14" customHeight="1" x14ac:dyDescent="0.2">
      <c r="A193" s="14" t="s">
        <v>435</v>
      </c>
      <c r="B193" s="9">
        <v>91.3</v>
      </c>
      <c r="C193" s="9">
        <v>91.9</v>
      </c>
      <c r="D193" s="13">
        <v>91.6</v>
      </c>
      <c r="E193" s="9">
        <v>-14.5</v>
      </c>
      <c r="F193" s="9">
        <v>50.1</v>
      </c>
      <c r="G193" s="34">
        <v>5</v>
      </c>
      <c r="H193" s="9">
        <v>3.6</v>
      </c>
      <c r="I193" s="9">
        <v>-56.1</v>
      </c>
      <c r="J193" s="9">
        <v>52</v>
      </c>
      <c r="K193" s="9">
        <v>10.7</v>
      </c>
      <c r="L193" s="13">
        <v>-66.7</v>
      </c>
      <c r="M193" s="6">
        <v>43.5</v>
      </c>
      <c r="N193" s="9">
        <v>41.6</v>
      </c>
      <c r="O193" s="9">
        <v>12</v>
      </c>
      <c r="P193" s="9" t="s">
        <v>825</v>
      </c>
      <c r="Q193" s="9" t="s">
        <v>825</v>
      </c>
      <c r="R193" s="7">
        <v>702</v>
      </c>
      <c r="S193" s="13">
        <v>-66.359145408130502</v>
      </c>
      <c r="T193" s="13">
        <v>44.010841639213197</v>
      </c>
      <c r="U193" s="9">
        <v>-44.389999999999901</v>
      </c>
      <c r="V193" s="9">
        <v>7.6799999999999899</v>
      </c>
      <c r="W193" s="9">
        <v>0.81</v>
      </c>
      <c r="X193" s="7" t="s">
        <v>824</v>
      </c>
      <c r="Y193" s="7"/>
      <c r="Z193" s="7"/>
      <c r="AA193" s="7" t="b">
        <v>1</v>
      </c>
      <c r="AB193" s="7">
        <v>0</v>
      </c>
      <c r="AC193" s="14" t="s">
        <v>436</v>
      </c>
      <c r="AD193" s="7"/>
      <c r="AE193" s="7" t="s">
        <v>176</v>
      </c>
      <c r="AF193" s="10" t="s">
        <v>437</v>
      </c>
      <c r="AG193" s="14" t="s">
        <v>919</v>
      </c>
      <c r="AH193" s="10" t="s">
        <v>931</v>
      </c>
      <c r="AI193" s="17"/>
      <c r="AJ193" s="32"/>
      <c r="AK193" s="17"/>
      <c r="AL193" s="17"/>
      <c r="AM193" s="17"/>
      <c r="AN193" s="17"/>
      <c r="AO193" s="17"/>
      <c r="AP193" s="17"/>
      <c r="AQ193" s="17"/>
      <c r="AR193" s="17"/>
      <c r="AS193" s="17"/>
      <c r="AT193" s="17"/>
      <c r="AU193" s="17"/>
      <c r="AV193" s="17"/>
      <c r="AW193" s="17"/>
      <c r="AX193" s="17"/>
      <c r="AY193" s="17"/>
      <c r="AZ193" s="17"/>
      <c r="BA193" s="17"/>
      <c r="BB193" s="17"/>
      <c r="BC193" s="17"/>
      <c r="BD193" s="17"/>
      <c r="BE193" s="17"/>
      <c r="BF193" s="17"/>
      <c r="BG193" s="17"/>
      <c r="BH193" s="17"/>
      <c r="BI193" s="17"/>
      <c r="BJ193" s="17"/>
      <c r="BK193" s="17"/>
      <c r="BL193" s="17"/>
      <c r="BM193" s="17"/>
      <c r="BN193" s="17"/>
      <c r="BO193" s="17"/>
      <c r="BP193" s="17"/>
      <c r="BQ193" s="17"/>
      <c r="BR193" s="17"/>
      <c r="BS193" s="17"/>
      <c r="BT193" s="17"/>
      <c r="BU193" s="17"/>
      <c r="BV193" s="17"/>
      <c r="BW193" s="17"/>
      <c r="BX193" s="17"/>
      <c r="BY193" s="17"/>
      <c r="BZ193" s="17"/>
      <c r="CA193" s="17"/>
      <c r="CB193" s="17"/>
      <c r="CC193" s="17"/>
      <c r="CD193" s="17"/>
      <c r="CE193" s="17"/>
      <c r="CF193" s="17"/>
      <c r="CG193" s="17"/>
      <c r="CH193" s="17"/>
      <c r="CI193" s="17"/>
      <c r="CJ193" s="17"/>
      <c r="CK193" s="17"/>
      <c r="CL193" s="17"/>
      <c r="CM193" s="17"/>
      <c r="CN193" s="17"/>
      <c r="CO193" s="17"/>
      <c r="CP193" s="17"/>
      <c r="CQ193" s="17"/>
      <c r="CR193" s="17"/>
      <c r="CS193" s="17"/>
      <c r="CT193" s="17"/>
      <c r="CU193" s="17"/>
      <c r="CV193" s="17"/>
      <c r="CW193" s="17"/>
      <c r="CX193" s="17"/>
      <c r="CY193" s="17"/>
      <c r="CZ193" s="17"/>
      <c r="DA193" s="17"/>
      <c r="DB193" s="17"/>
      <c r="DC193" s="17"/>
      <c r="DD193" s="17"/>
      <c r="DE193" s="17"/>
      <c r="DF193" s="17"/>
      <c r="DG193" s="17"/>
      <c r="DH193" s="17"/>
      <c r="DI193" s="17"/>
      <c r="DJ193" s="17"/>
      <c r="DK193" s="17"/>
      <c r="DL193" s="17"/>
      <c r="DM193" s="17"/>
      <c r="DN193" s="17"/>
      <c r="DO193" s="17"/>
      <c r="DP193" s="17"/>
      <c r="DQ193" s="17"/>
      <c r="DR193" s="17"/>
      <c r="DS193" s="17"/>
      <c r="DT193" s="17"/>
      <c r="DU193" s="17"/>
      <c r="DV193" s="17"/>
      <c r="DW193" s="17"/>
      <c r="DX193" s="17"/>
      <c r="DY193" s="17"/>
      <c r="DZ193" s="17"/>
      <c r="EA193" s="17"/>
      <c r="EB193" s="17"/>
      <c r="EC193" s="17"/>
      <c r="ED193" s="17"/>
      <c r="EE193" s="17"/>
      <c r="EF193" s="17"/>
      <c r="EG193" s="17"/>
      <c r="EH193" s="17"/>
      <c r="EI193" s="17"/>
      <c r="EJ193" s="17"/>
      <c r="EK193" s="17"/>
      <c r="EL193" s="17"/>
      <c r="EM193" s="17"/>
      <c r="EN193" s="17"/>
      <c r="EO193" s="17"/>
      <c r="EP193" s="17"/>
      <c r="EQ193" s="17"/>
      <c r="ER193" s="17"/>
      <c r="ES193" s="17"/>
      <c r="ET193" s="17"/>
      <c r="EU193" s="17"/>
      <c r="EV193" s="17"/>
      <c r="EW193" s="17"/>
      <c r="EX193" s="17"/>
      <c r="EY193" s="17"/>
      <c r="EZ193" s="17"/>
      <c r="FA193" s="17"/>
      <c r="FB193" s="17"/>
      <c r="FC193" s="17"/>
      <c r="FD193" s="17"/>
      <c r="FE193" s="17"/>
      <c r="FF193" s="17"/>
      <c r="FG193" s="17"/>
      <c r="FH193" s="17"/>
      <c r="FI193" s="17"/>
      <c r="FJ193" s="17"/>
      <c r="FK193" s="17"/>
      <c r="FL193" s="17"/>
      <c r="FM193" s="17"/>
      <c r="FN193" s="17"/>
      <c r="FO193" s="17"/>
      <c r="FP193" s="17"/>
    </row>
    <row r="194" spans="1:172" s="17" customFormat="1" ht="14" customHeight="1" x14ac:dyDescent="0.2">
      <c r="A194" s="14" t="s">
        <v>439</v>
      </c>
      <c r="B194" s="9">
        <v>89.4</v>
      </c>
      <c r="C194" s="9">
        <v>93.9</v>
      </c>
      <c r="D194" s="13">
        <f>AVERAGE(B194,C194)</f>
        <v>91.65</v>
      </c>
      <c r="E194" s="9">
        <v>28.2</v>
      </c>
      <c r="F194" s="9">
        <f>360-11.78</f>
        <v>348.22</v>
      </c>
      <c r="G194" s="34">
        <v>88</v>
      </c>
      <c r="H194" s="9">
        <v>331.6</v>
      </c>
      <c r="I194" s="9">
        <v>41.3</v>
      </c>
      <c r="J194" s="9">
        <v>32.700000000000003</v>
      </c>
      <c r="K194" s="9">
        <v>2.7</v>
      </c>
      <c r="L194" s="13">
        <v>-64.3</v>
      </c>
      <c r="M194" s="13">
        <v>76.3</v>
      </c>
      <c r="N194" s="9">
        <v>38.700000000000003</v>
      </c>
      <c r="O194" s="9">
        <v>2.5</v>
      </c>
      <c r="P194" s="9" t="s">
        <v>825</v>
      </c>
      <c r="Q194" s="9" t="s">
        <v>825</v>
      </c>
      <c r="R194" s="7">
        <v>707</v>
      </c>
      <c r="S194" s="13">
        <v>-65.023243868470303</v>
      </c>
      <c r="T194" s="13">
        <v>75.071244887758397</v>
      </c>
      <c r="U194" s="9">
        <v>-35.61</v>
      </c>
      <c r="V194" s="9">
        <v>-170.82</v>
      </c>
      <c r="W194" s="9">
        <v>0.96999999999999897</v>
      </c>
      <c r="X194" s="7" t="s">
        <v>826</v>
      </c>
      <c r="Y194" s="28">
        <v>0.7</v>
      </c>
      <c r="Z194" s="9">
        <v>4</v>
      </c>
      <c r="AA194" s="7" t="s">
        <v>181</v>
      </c>
      <c r="AB194" s="7">
        <v>0</v>
      </c>
      <c r="AC194" s="14" t="s">
        <v>440</v>
      </c>
      <c r="AD194" s="7"/>
      <c r="AE194" s="7" t="s">
        <v>949</v>
      </c>
      <c r="AF194" s="10" t="s">
        <v>438</v>
      </c>
      <c r="AG194" s="14" t="s">
        <v>441</v>
      </c>
      <c r="AH194" s="10"/>
      <c r="AI194" s="12"/>
      <c r="AJ194" s="32"/>
      <c r="AK194" s="12"/>
      <c r="AL194" s="12"/>
      <c r="AM194" s="12"/>
      <c r="AN194" s="12"/>
      <c r="AO194" s="12"/>
      <c r="AP194" s="12"/>
      <c r="AQ194" s="12"/>
      <c r="AR194" s="12"/>
      <c r="AS194" s="12"/>
      <c r="AT194" s="12"/>
      <c r="AU194" s="12"/>
      <c r="AV194" s="12"/>
      <c r="AW194" s="12"/>
      <c r="AX194" s="12"/>
      <c r="AY194" s="12"/>
      <c r="AZ194" s="12"/>
      <c r="BA194" s="12"/>
      <c r="BB194" s="12"/>
      <c r="BC194" s="12"/>
      <c r="BD194" s="12"/>
      <c r="BE194" s="12"/>
      <c r="BF194" s="12"/>
      <c r="BG194" s="12"/>
      <c r="BH194" s="12"/>
      <c r="BI194" s="12"/>
      <c r="BJ194" s="12"/>
      <c r="BK194" s="12"/>
      <c r="BL194" s="12"/>
      <c r="BM194" s="12"/>
      <c r="BN194" s="12"/>
      <c r="BO194" s="12"/>
      <c r="BP194" s="12"/>
      <c r="BQ194" s="12"/>
      <c r="BR194" s="12"/>
      <c r="BS194" s="12"/>
      <c r="BT194" s="12"/>
      <c r="BU194" s="12"/>
      <c r="BV194" s="12"/>
      <c r="BW194" s="12"/>
      <c r="BX194" s="12"/>
      <c r="BY194" s="12"/>
      <c r="BZ194" s="12"/>
      <c r="CA194" s="12"/>
      <c r="CB194" s="12"/>
      <c r="CC194" s="12"/>
      <c r="CD194" s="12"/>
      <c r="CE194" s="12"/>
      <c r="CF194" s="12"/>
      <c r="CG194" s="12"/>
      <c r="CH194" s="12"/>
      <c r="CI194" s="12"/>
      <c r="CJ194" s="12"/>
      <c r="CK194" s="12"/>
      <c r="CL194" s="12"/>
      <c r="CM194" s="12"/>
      <c r="CN194" s="12"/>
      <c r="CO194" s="12"/>
      <c r="CP194" s="12"/>
      <c r="CQ194" s="12"/>
      <c r="CR194" s="12"/>
      <c r="CS194" s="12"/>
      <c r="CT194" s="12"/>
      <c r="CU194" s="12"/>
      <c r="CV194" s="12"/>
      <c r="CW194" s="12"/>
      <c r="CX194" s="12"/>
      <c r="CY194" s="12"/>
      <c r="CZ194" s="12"/>
      <c r="DA194" s="12"/>
      <c r="DB194" s="12"/>
      <c r="DC194" s="12"/>
      <c r="DD194" s="12"/>
      <c r="DE194" s="12"/>
      <c r="DF194" s="12"/>
      <c r="DG194" s="12"/>
      <c r="DH194" s="12"/>
      <c r="DI194" s="12"/>
      <c r="DJ194" s="12"/>
      <c r="DK194" s="12"/>
      <c r="DL194" s="12"/>
      <c r="DM194" s="12"/>
      <c r="DN194" s="12"/>
      <c r="DO194" s="12"/>
      <c r="DP194" s="12"/>
      <c r="DQ194" s="12"/>
      <c r="DR194" s="12"/>
      <c r="DS194" s="12"/>
      <c r="DT194" s="12"/>
      <c r="DU194" s="12"/>
      <c r="DV194" s="12"/>
      <c r="DW194" s="12"/>
      <c r="DX194" s="12"/>
      <c r="DY194" s="12"/>
      <c r="DZ194" s="12"/>
      <c r="EA194" s="12"/>
      <c r="EB194" s="12"/>
      <c r="EC194" s="12"/>
      <c r="ED194" s="12"/>
      <c r="EE194" s="12"/>
      <c r="EF194" s="12"/>
      <c r="EG194" s="12"/>
      <c r="EH194" s="12"/>
      <c r="EI194" s="12"/>
      <c r="EJ194" s="12"/>
      <c r="EK194" s="12"/>
      <c r="EL194" s="12"/>
      <c r="EM194" s="12"/>
      <c r="EN194" s="12"/>
      <c r="EO194" s="12"/>
      <c r="EP194" s="12"/>
      <c r="EQ194" s="12"/>
      <c r="ER194" s="12"/>
      <c r="ES194" s="12"/>
      <c r="ET194" s="12"/>
      <c r="EU194" s="12"/>
      <c r="EV194" s="12"/>
      <c r="EW194" s="12"/>
      <c r="EX194" s="12"/>
      <c r="EY194" s="12"/>
      <c r="EZ194" s="12"/>
      <c r="FA194" s="12"/>
      <c r="FB194" s="12"/>
      <c r="FC194" s="12"/>
      <c r="FD194" s="12"/>
      <c r="FE194" s="12"/>
      <c r="FF194" s="12"/>
      <c r="FG194" s="12"/>
      <c r="FH194" s="12"/>
      <c r="FI194" s="12"/>
      <c r="FJ194" s="12"/>
      <c r="FK194" s="12"/>
      <c r="FL194" s="12"/>
      <c r="FM194" s="12"/>
      <c r="FN194" s="12"/>
      <c r="FO194" s="12"/>
      <c r="FP194" s="12"/>
    </row>
    <row r="195" spans="1:172" s="19" customFormat="1" ht="14" customHeight="1" x14ac:dyDescent="0.2">
      <c r="A195" s="10" t="s">
        <v>442</v>
      </c>
      <c r="B195" s="9">
        <v>86</v>
      </c>
      <c r="C195" s="9">
        <v>100</v>
      </c>
      <c r="D195" s="13">
        <v>93</v>
      </c>
      <c r="E195" s="9">
        <v>24.4</v>
      </c>
      <c r="F195" s="9">
        <v>34.299999999999997</v>
      </c>
      <c r="G195" s="34">
        <v>15</v>
      </c>
      <c r="H195" s="9">
        <v>354.4</v>
      </c>
      <c r="I195" s="9">
        <v>16.7</v>
      </c>
      <c r="J195" s="9">
        <v>21.4</v>
      </c>
      <c r="K195" s="9">
        <v>8.5</v>
      </c>
      <c r="L195" s="13">
        <v>-69.3</v>
      </c>
      <c r="M195" s="6">
        <v>78.099999999999994</v>
      </c>
      <c r="N195" s="9">
        <v>44.4</v>
      </c>
      <c r="O195" s="9">
        <v>5.8</v>
      </c>
      <c r="P195" s="9" t="s">
        <v>825</v>
      </c>
      <c r="Q195" s="9" t="s">
        <v>825</v>
      </c>
      <c r="R195" s="7">
        <v>715</v>
      </c>
      <c r="S195" s="13">
        <v>-69.385487238110997</v>
      </c>
      <c r="T195" s="13">
        <v>78.253608065799199</v>
      </c>
      <c r="U195" s="9">
        <v>-40.499999999999901</v>
      </c>
      <c r="V195" s="9">
        <v>118.6</v>
      </c>
      <c r="W195" s="9">
        <v>0.17337748344370801</v>
      </c>
      <c r="X195" s="7" t="s">
        <v>824</v>
      </c>
      <c r="Y195" s="7"/>
      <c r="Z195" s="7"/>
      <c r="AA195" s="7" t="b">
        <v>1</v>
      </c>
      <c r="AB195" s="7">
        <v>0</v>
      </c>
      <c r="AC195" s="14" t="s">
        <v>285</v>
      </c>
      <c r="AD195" s="7">
        <v>1500</v>
      </c>
      <c r="AE195" s="7" t="s">
        <v>176</v>
      </c>
      <c r="AF195" s="10" t="s">
        <v>443</v>
      </c>
      <c r="AG195" s="14" t="s">
        <v>920</v>
      </c>
      <c r="AH195" s="10"/>
      <c r="AI195" s="12"/>
      <c r="AJ195" s="32"/>
      <c r="AK195" s="12"/>
      <c r="AL195" s="12"/>
      <c r="AM195" s="12"/>
      <c r="AN195" s="12"/>
      <c r="AO195" s="12"/>
      <c r="AP195" s="12"/>
      <c r="AQ195" s="12"/>
      <c r="AR195" s="12"/>
      <c r="AS195" s="12"/>
      <c r="AT195" s="12"/>
      <c r="AU195" s="12"/>
      <c r="AV195" s="12"/>
      <c r="AW195" s="12"/>
      <c r="AX195" s="12"/>
      <c r="AY195" s="12"/>
      <c r="AZ195" s="12"/>
      <c r="BA195" s="12"/>
      <c r="BB195" s="12"/>
      <c r="BC195" s="12"/>
      <c r="BD195" s="12"/>
      <c r="BE195" s="12"/>
      <c r="BF195" s="12"/>
      <c r="BG195" s="12"/>
      <c r="BH195" s="12"/>
      <c r="BI195" s="12"/>
      <c r="BJ195" s="12"/>
      <c r="BK195" s="12"/>
      <c r="BL195" s="12"/>
      <c r="BM195" s="12"/>
      <c r="BN195" s="12"/>
      <c r="BO195" s="12"/>
      <c r="BP195" s="12"/>
      <c r="BQ195" s="12"/>
      <c r="BR195" s="12"/>
      <c r="BS195" s="12"/>
      <c r="BT195" s="12"/>
      <c r="BU195" s="12"/>
      <c r="BV195" s="12"/>
      <c r="BW195" s="12"/>
      <c r="BX195" s="12"/>
      <c r="BY195" s="12"/>
      <c r="BZ195" s="12"/>
      <c r="CA195" s="12"/>
      <c r="CB195" s="12"/>
      <c r="CC195" s="12"/>
      <c r="CD195" s="12"/>
      <c r="CE195" s="12"/>
      <c r="CF195" s="12"/>
      <c r="CG195" s="12"/>
      <c r="CH195" s="12"/>
      <c r="CI195" s="12"/>
      <c r="CJ195" s="12"/>
      <c r="CK195" s="12"/>
      <c r="CL195" s="12"/>
      <c r="CM195" s="12"/>
      <c r="CN195" s="12"/>
      <c r="CO195" s="12"/>
      <c r="CP195" s="12"/>
      <c r="CQ195" s="12"/>
      <c r="CR195" s="12"/>
      <c r="CS195" s="12"/>
      <c r="CT195" s="12"/>
      <c r="CU195" s="12"/>
      <c r="CV195" s="12"/>
      <c r="CW195" s="12"/>
      <c r="CX195" s="12"/>
      <c r="CY195" s="12"/>
      <c r="CZ195" s="12"/>
      <c r="DA195" s="12"/>
      <c r="DB195" s="12"/>
      <c r="DC195" s="12"/>
      <c r="DD195" s="12"/>
      <c r="DE195" s="12"/>
      <c r="DF195" s="12"/>
      <c r="DG195" s="12"/>
      <c r="DH195" s="12"/>
      <c r="DI195" s="12"/>
      <c r="DJ195" s="12"/>
      <c r="DK195" s="12"/>
      <c r="DL195" s="12"/>
      <c r="DM195" s="12"/>
      <c r="DN195" s="12"/>
      <c r="DO195" s="12"/>
      <c r="DP195" s="12"/>
      <c r="DQ195" s="12"/>
      <c r="DR195" s="12"/>
      <c r="DS195" s="12"/>
      <c r="DT195" s="12"/>
      <c r="DU195" s="12"/>
      <c r="DV195" s="12"/>
      <c r="DW195" s="12"/>
      <c r="DX195" s="12"/>
      <c r="DY195" s="12"/>
      <c r="DZ195" s="12"/>
      <c r="EA195" s="12"/>
      <c r="EB195" s="12"/>
      <c r="EC195" s="12"/>
      <c r="ED195" s="12"/>
      <c r="EE195" s="12"/>
      <c r="EF195" s="12"/>
      <c r="EG195" s="12"/>
      <c r="EH195" s="12"/>
      <c r="EI195" s="12"/>
      <c r="EJ195" s="12"/>
      <c r="EK195" s="12"/>
      <c r="EL195" s="12"/>
      <c r="EM195" s="12"/>
      <c r="EN195" s="12"/>
      <c r="EO195" s="12"/>
      <c r="EP195" s="12"/>
      <c r="EQ195" s="12"/>
      <c r="ER195" s="12"/>
      <c r="ES195" s="12"/>
      <c r="ET195" s="12"/>
      <c r="EU195" s="12"/>
      <c r="EV195" s="12"/>
      <c r="EW195" s="12"/>
      <c r="EX195" s="12"/>
      <c r="EY195" s="12"/>
      <c r="EZ195" s="12"/>
      <c r="FA195" s="12"/>
      <c r="FB195" s="12"/>
      <c r="FC195" s="12"/>
      <c r="FD195" s="12"/>
      <c r="FE195" s="12"/>
      <c r="FF195" s="12"/>
      <c r="FG195" s="12"/>
      <c r="FH195" s="12"/>
      <c r="FI195" s="12"/>
      <c r="FJ195" s="12"/>
      <c r="FK195" s="12"/>
      <c r="FL195" s="12"/>
      <c r="FM195" s="12"/>
      <c r="FN195" s="12"/>
      <c r="FO195" s="12"/>
      <c r="FP195" s="12"/>
    </row>
    <row r="196" spans="1:172" s="17" customFormat="1" ht="14" customHeight="1" x14ac:dyDescent="0.2">
      <c r="A196" s="10" t="s">
        <v>444</v>
      </c>
      <c r="B196" s="9">
        <f>D196-2.6</f>
        <v>90.800000000000011</v>
      </c>
      <c r="C196" s="9">
        <f>D196+2.6</f>
        <v>96</v>
      </c>
      <c r="D196" s="13">
        <v>93.4</v>
      </c>
      <c r="E196" s="9">
        <v>44.2</v>
      </c>
      <c r="F196" s="9">
        <v>103.4</v>
      </c>
      <c r="G196" s="34">
        <v>23</v>
      </c>
      <c r="H196" s="7">
        <v>7.4</v>
      </c>
      <c r="I196" s="7">
        <v>62.7</v>
      </c>
      <c r="J196" s="7">
        <v>41.4</v>
      </c>
      <c r="K196" s="7">
        <v>4.8</v>
      </c>
      <c r="L196" s="13">
        <v>-84.7</v>
      </c>
      <c r="M196" s="13">
        <v>15</v>
      </c>
      <c r="N196" s="7"/>
      <c r="O196" s="7"/>
      <c r="P196" s="9">
        <v>22.208483889158547</v>
      </c>
      <c r="Q196" s="9">
        <v>6.5692497475694864</v>
      </c>
      <c r="R196" s="7">
        <v>301</v>
      </c>
      <c r="S196" s="13">
        <v>-66.457375502436705</v>
      </c>
      <c r="T196" s="13">
        <v>73.500461360957502</v>
      </c>
      <c r="U196" s="9">
        <v>39.102669719648397</v>
      </c>
      <c r="V196" s="9">
        <v>-14.130541239957701</v>
      </c>
      <c r="W196" s="9">
        <v>25.812241080340598</v>
      </c>
      <c r="X196" s="7" t="s">
        <v>824</v>
      </c>
      <c r="Y196" s="7"/>
      <c r="Z196" s="7"/>
      <c r="AA196" s="7" t="b">
        <v>1</v>
      </c>
      <c r="AB196" s="7">
        <v>0</v>
      </c>
      <c r="AC196" s="14" t="s">
        <v>445</v>
      </c>
      <c r="AD196" s="7"/>
      <c r="AE196" s="7" t="s">
        <v>949</v>
      </c>
      <c r="AF196" s="10" t="s">
        <v>446</v>
      </c>
      <c r="AG196" s="14" t="s">
        <v>852</v>
      </c>
      <c r="AH196" s="10"/>
      <c r="AI196" s="12"/>
      <c r="AJ196" s="32"/>
      <c r="AK196" s="12"/>
      <c r="AL196" s="12"/>
      <c r="AM196" s="12"/>
      <c r="AN196" s="12"/>
      <c r="AO196" s="12"/>
      <c r="AP196" s="12"/>
      <c r="AQ196" s="12"/>
      <c r="AR196" s="12"/>
      <c r="AS196" s="12"/>
      <c r="AT196" s="12"/>
      <c r="AU196" s="12"/>
      <c r="AV196" s="12"/>
      <c r="AW196" s="12"/>
      <c r="AX196" s="12"/>
      <c r="AY196" s="12"/>
      <c r="AZ196" s="12"/>
      <c r="BA196" s="12"/>
      <c r="BB196" s="12"/>
      <c r="BC196" s="12"/>
      <c r="BD196" s="12"/>
      <c r="BE196" s="12"/>
      <c r="BF196" s="12"/>
      <c r="BG196" s="12"/>
      <c r="BH196" s="12"/>
      <c r="BI196" s="12"/>
      <c r="BJ196" s="12"/>
      <c r="BK196" s="12"/>
      <c r="BL196" s="12"/>
      <c r="BM196" s="12"/>
      <c r="BN196" s="12"/>
      <c r="BO196" s="12"/>
      <c r="BP196" s="12"/>
      <c r="BQ196" s="12"/>
      <c r="BR196" s="12"/>
      <c r="BS196" s="12"/>
      <c r="BT196" s="12"/>
      <c r="BU196" s="12"/>
      <c r="BV196" s="12"/>
      <c r="BW196" s="12"/>
      <c r="BX196" s="12"/>
      <c r="BY196" s="12"/>
      <c r="BZ196" s="12"/>
      <c r="CA196" s="12"/>
      <c r="CB196" s="12"/>
      <c r="CC196" s="12"/>
      <c r="CD196" s="12"/>
      <c r="CE196" s="12"/>
      <c r="CF196" s="12"/>
      <c r="CG196" s="12"/>
      <c r="CH196" s="12"/>
      <c r="CI196" s="12"/>
      <c r="CJ196" s="12"/>
      <c r="CK196" s="12"/>
      <c r="CL196" s="12"/>
      <c r="CM196" s="12"/>
      <c r="CN196" s="12"/>
      <c r="CO196" s="12"/>
      <c r="CP196" s="12"/>
      <c r="CQ196" s="12"/>
      <c r="CR196" s="12"/>
      <c r="CS196" s="12"/>
      <c r="CT196" s="12"/>
      <c r="CU196" s="12"/>
      <c r="CV196" s="12"/>
      <c r="CW196" s="12"/>
      <c r="CX196" s="12"/>
      <c r="CY196" s="12"/>
      <c r="CZ196" s="12"/>
      <c r="DA196" s="12"/>
      <c r="DB196" s="12"/>
      <c r="DC196" s="12"/>
      <c r="DD196" s="12"/>
      <c r="DE196" s="12"/>
      <c r="DF196" s="12"/>
      <c r="DG196" s="12"/>
      <c r="DH196" s="12"/>
      <c r="DI196" s="12"/>
      <c r="DJ196" s="12"/>
      <c r="DK196" s="12"/>
      <c r="DL196" s="12"/>
      <c r="DM196" s="12"/>
      <c r="DN196" s="12"/>
      <c r="DO196" s="12"/>
      <c r="DP196" s="12"/>
      <c r="DQ196" s="12"/>
      <c r="DR196" s="12"/>
      <c r="DS196" s="12"/>
      <c r="DT196" s="12"/>
      <c r="DU196" s="12"/>
      <c r="DV196" s="12"/>
      <c r="DW196" s="12"/>
      <c r="DX196" s="12"/>
      <c r="DY196" s="12"/>
      <c r="DZ196" s="12"/>
      <c r="EA196" s="12"/>
      <c r="EB196" s="12"/>
      <c r="EC196" s="12"/>
      <c r="ED196" s="12"/>
      <c r="EE196" s="12"/>
      <c r="EF196" s="12"/>
      <c r="EG196" s="12"/>
      <c r="EH196" s="12"/>
      <c r="EI196" s="12"/>
      <c r="EJ196" s="12"/>
      <c r="EK196" s="12"/>
      <c r="EL196" s="12"/>
      <c r="EM196" s="12"/>
      <c r="EN196" s="12"/>
      <c r="EO196" s="12"/>
      <c r="EP196" s="12"/>
      <c r="EQ196" s="12"/>
      <c r="ER196" s="12"/>
      <c r="ES196" s="12"/>
      <c r="ET196" s="12"/>
      <c r="EU196" s="12"/>
      <c r="EV196" s="12"/>
      <c r="EW196" s="12"/>
      <c r="EX196" s="12"/>
      <c r="EY196" s="12"/>
      <c r="EZ196" s="12"/>
      <c r="FA196" s="12"/>
      <c r="FB196" s="12"/>
      <c r="FC196" s="12"/>
      <c r="FD196" s="12"/>
      <c r="FE196" s="12"/>
      <c r="FF196" s="12"/>
      <c r="FG196" s="12"/>
      <c r="FH196" s="12"/>
      <c r="FI196" s="12"/>
      <c r="FJ196" s="12"/>
      <c r="FK196" s="12"/>
      <c r="FL196" s="12"/>
      <c r="FM196" s="12"/>
      <c r="FN196" s="12"/>
      <c r="FO196" s="12"/>
      <c r="FP196" s="12"/>
    </row>
    <row r="197" spans="1:172" s="12" customFormat="1" ht="14" customHeight="1" x14ac:dyDescent="0.15">
      <c r="A197" s="10" t="s">
        <v>447</v>
      </c>
      <c r="B197" s="9">
        <v>92</v>
      </c>
      <c r="C197" s="9">
        <v>96</v>
      </c>
      <c r="D197" s="13">
        <v>94</v>
      </c>
      <c r="E197" s="28">
        <v>-36.299999999999997</v>
      </c>
      <c r="F197" s="28">
        <v>150.69999999999999</v>
      </c>
      <c r="G197" s="34">
        <v>22</v>
      </c>
      <c r="H197" s="9">
        <v>19</v>
      </c>
      <c r="I197" s="9">
        <v>-79</v>
      </c>
      <c r="J197" s="9">
        <v>39.4</v>
      </c>
      <c r="K197" s="9">
        <v>5</v>
      </c>
      <c r="L197" s="13">
        <v>-55.8831248751423</v>
      </c>
      <c r="M197" s="13">
        <v>138.55865734576997</v>
      </c>
      <c r="N197" s="9"/>
      <c r="O197" s="9"/>
      <c r="P197" s="37">
        <v>11.52254272757849</v>
      </c>
      <c r="Q197" s="37">
        <v>9.5467707507222421</v>
      </c>
      <c r="R197" s="7">
        <v>801</v>
      </c>
      <c r="S197" s="13">
        <v>-68.5737849932503</v>
      </c>
      <c r="T197" s="13">
        <v>76.414112387331301</v>
      </c>
      <c r="U197" s="9">
        <v>-13.056666220554099</v>
      </c>
      <c r="V197" s="9">
        <v>-94.528880676271498</v>
      </c>
      <c r="W197" s="9">
        <v>30.265616649047999</v>
      </c>
      <c r="X197" s="7" t="s">
        <v>824</v>
      </c>
      <c r="Y197" s="7"/>
      <c r="Z197" s="7"/>
      <c r="AA197" s="7" t="b">
        <v>1</v>
      </c>
      <c r="AB197" s="7">
        <v>0</v>
      </c>
      <c r="AC197" s="14" t="s">
        <v>448</v>
      </c>
      <c r="AD197" s="7"/>
      <c r="AE197" s="7" t="s">
        <v>949</v>
      </c>
      <c r="AF197" s="10" t="s">
        <v>449</v>
      </c>
      <c r="AG197" s="14"/>
      <c r="AH197" s="10"/>
      <c r="AJ197" s="32"/>
    </row>
    <row r="198" spans="1:172" s="12" customFormat="1" ht="14" customHeight="1" x14ac:dyDescent="0.2">
      <c r="A198" s="10" t="s">
        <v>450</v>
      </c>
      <c r="B198" s="9">
        <v>93.2</v>
      </c>
      <c r="C198" s="9">
        <v>97.2</v>
      </c>
      <c r="D198" s="13">
        <v>95.2</v>
      </c>
      <c r="E198" s="9">
        <v>79.38</v>
      </c>
      <c r="F198" s="9">
        <v>267.63</v>
      </c>
      <c r="G198" s="6">
        <v>36</v>
      </c>
      <c r="H198" s="9">
        <v>281.31</v>
      </c>
      <c r="I198" s="9">
        <v>80.319999999999993</v>
      </c>
      <c r="J198" s="10"/>
      <c r="K198" s="7"/>
      <c r="L198" s="13">
        <v>-70.349999999999994</v>
      </c>
      <c r="M198" s="13">
        <v>17.010000000000002</v>
      </c>
      <c r="N198" s="9">
        <v>15.01</v>
      </c>
      <c r="O198" s="9">
        <v>6.38</v>
      </c>
      <c r="P198" s="9" t="s">
        <v>825</v>
      </c>
      <c r="Q198" s="9" t="s">
        <v>825</v>
      </c>
      <c r="R198" s="7">
        <v>101</v>
      </c>
      <c r="S198" s="13">
        <v>-58.905084003867003</v>
      </c>
      <c r="T198" s="13">
        <v>64.924175555569306</v>
      </c>
      <c r="U198" s="9">
        <v>70.478975118160207</v>
      </c>
      <c r="V198" s="9">
        <v>-23.4158889507565</v>
      </c>
      <c r="W198" s="9">
        <v>38.402049424749599</v>
      </c>
      <c r="X198" s="7" t="s">
        <v>824</v>
      </c>
      <c r="Y198" s="7"/>
      <c r="Z198" s="7"/>
      <c r="AA198" s="10" t="b">
        <v>1</v>
      </c>
      <c r="AB198" s="7">
        <v>0</v>
      </c>
      <c r="AC198" s="14" t="s">
        <v>960</v>
      </c>
      <c r="AD198" s="7"/>
      <c r="AE198" s="7" t="s">
        <v>949</v>
      </c>
      <c r="AF198" s="10" t="s">
        <v>452</v>
      </c>
      <c r="AG198" s="14" t="s">
        <v>451</v>
      </c>
      <c r="AH198" s="10" t="s">
        <v>872</v>
      </c>
      <c r="AJ198" s="32"/>
    </row>
    <row r="199" spans="1:172" s="12" customFormat="1" ht="14" customHeight="1" x14ac:dyDescent="0.2">
      <c r="A199" s="10" t="s">
        <v>453</v>
      </c>
      <c r="B199" s="9">
        <v>98</v>
      </c>
      <c r="C199" s="9">
        <v>102</v>
      </c>
      <c r="D199" s="13">
        <v>100</v>
      </c>
      <c r="E199" s="9">
        <v>34.299999999999997</v>
      </c>
      <c r="F199" s="9">
        <v>267.5</v>
      </c>
      <c r="G199" s="34">
        <v>20</v>
      </c>
      <c r="H199" s="9">
        <v>340.4</v>
      </c>
      <c r="I199" s="9">
        <v>56</v>
      </c>
      <c r="J199" s="9">
        <v>56.8</v>
      </c>
      <c r="K199" s="9">
        <v>4.4000000000000004</v>
      </c>
      <c r="L199" s="13">
        <v>-74.099999999999994</v>
      </c>
      <c r="M199" s="6">
        <v>12.5</v>
      </c>
      <c r="N199" s="9">
        <v>34</v>
      </c>
      <c r="O199" s="9">
        <v>5.7</v>
      </c>
      <c r="P199" s="9" t="s">
        <v>825</v>
      </c>
      <c r="Q199" s="9" t="s">
        <v>825</v>
      </c>
      <c r="R199" s="7">
        <v>101</v>
      </c>
      <c r="S199" s="13">
        <v>-61.462279936031699</v>
      </c>
      <c r="T199" s="13">
        <v>68.306057582898703</v>
      </c>
      <c r="U199" s="9">
        <v>69.495823323876806</v>
      </c>
      <c r="V199" s="9">
        <v>-20.985500974270401</v>
      </c>
      <c r="W199" s="9">
        <v>41.402255691600303</v>
      </c>
      <c r="X199" s="7" t="s">
        <v>824</v>
      </c>
      <c r="Y199" s="10"/>
      <c r="Z199" s="10"/>
      <c r="AA199" s="10" t="b">
        <v>1</v>
      </c>
      <c r="AB199" s="7">
        <v>0</v>
      </c>
      <c r="AC199" s="14" t="s">
        <v>454</v>
      </c>
      <c r="AD199" s="7">
        <v>1322</v>
      </c>
      <c r="AE199" s="7" t="s">
        <v>176</v>
      </c>
      <c r="AF199" s="10" t="s">
        <v>455</v>
      </c>
      <c r="AG199" s="14"/>
      <c r="AH199" s="10"/>
      <c r="AI199" s="17"/>
      <c r="AJ199" s="32"/>
      <c r="AK199" s="17"/>
      <c r="AL199" s="17"/>
      <c r="AM199" s="17"/>
      <c r="AN199" s="17"/>
      <c r="AO199" s="17"/>
      <c r="AP199" s="17"/>
      <c r="AQ199" s="17"/>
      <c r="AR199" s="17"/>
      <c r="AS199" s="17"/>
      <c r="AT199" s="17"/>
      <c r="AU199" s="17"/>
      <c r="AV199" s="17"/>
      <c r="AW199" s="17"/>
      <c r="AX199" s="17"/>
      <c r="AY199" s="17"/>
      <c r="AZ199" s="17"/>
      <c r="BA199" s="17"/>
      <c r="BB199" s="17"/>
      <c r="BC199" s="17"/>
      <c r="BD199" s="17"/>
      <c r="BE199" s="17"/>
      <c r="BF199" s="17"/>
      <c r="BG199" s="17"/>
      <c r="BH199" s="17"/>
      <c r="BI199" s="17"/>
      <c r="BJ199" s="17"/>
      <c r="BK199" s="17"/>
      <c r="BL199" s="17"/>
      <c r="BM199" s="17"/>
      <c r="BN199" s="17"/>
      <c r="BO199" s="17"/>
      <c r="BP199" s="17"/>
      <c r="BQ199" s="17"/>
      <c r="BR199" s="17"/>
      <c r="BS199" s="17"/>
      <c r="BT199" s="17"/>
      <c r="BU199" s="17"/>
      <c r="BV199" s="17"/>
      <c r="BW199" s="17"/>
      <c r="BX199" s="17"/>
      <c r="BY199" s="17"/>
      <c r="BZ199" s="17"/>
      <c r="CA199" s="17"/>
      <c r="CB199" s="17"/>
      <c r="CC199" s="17"/>
      <c r="CD199" s="17"/>
      <c r="CE199" s="17"/>
      <c r="CF199" s="17"/>
      <c r="CG199" s="17"/>
      <c r="CH199" s="17"/>
      <c r="CI199" s="17"/>
      <c r="CJ199" s="17"/>
      <c r="CK199" s="17"/>
      <c r="CL199" s="17"/>
      <c r="CM199" s="17"/>
      <c r="CN199" s="17"/>
      <c r="CO199" s="17"/>
      <c r="CP199" s="17"/>
      <c r="CQ199" s="17"/>
      <c r="CR199" s="17"/>
      <c r="CS199" s="17"/>
      <c r="CT199" s="17"/>
      <c r="CU199" s="17"/>
      <c r="CV199" s="17"/>
      <c r="CW199" s="17"/>
      <c r="CX199" s="17"/>
      <c r="CY199" s="17"/>
      <c r="CZ199" s="17"/>
      <c r="DA199" s="17"/>
      <c r="DB199" s="17"/>
      <c r="DC199" s="17"/>
      <c r="DD199" s="17"/>
      <c r="DE199" s="17"/>
      <c r="DF199" s="17"/>
      <c r="DG199" s="17"/>
      <c r="DH199" s="17"/>
      <c r="DI199" s="17"/>
      <c r="DJ199" s="17"/>
      <c r="DK199" s="17"/>
      <c r="DL199" s="17"/>
      <c r="DM199" s="17"/>
      <c r="DN199" s="17"/>
      <c r="DO199" s="17"/>
      <c r="DP199" s="17"/>
      <c r="DQ199" s="17"/>
      <c r="DR199" s="17"/>
      <c r="DS199" s="17"/>
      <c r="DT199" s="17"/>
      <c r="DU199" s="17"/>
      <c r="DV199" s="17"/>
      <c r="DW199" s="17"/>
      <c r="DX199" s="17"/>
      <c r="DY199" s="17"/>
      <c r="DZ199" s="17"/>
      <c r="EA199" s="17"/>
      <c r="EB199" s="17"/>
      <c r="EC199" s="17"/>
      <c r="ED199" s="17"/>
      <c r="EE199" s="17"/>
      <c r="EF199" s="17"/>
      <c r="EG199" s="17"/>
      <c r="EH199" s="17"/>
      <c r="EI199" s="17"/>
      <c r="EJ199" s="17"/>
      <c r="EK199" s="17"/>
      <c r="EL199" s="17"/>
      <c r="EM199" s="17"/>
      <c r="EN199" s="17"/>
      <c r="EO199" s="17"/>
      <c r="EP199" s="17"/>
      <c r="EQ199" s="17"/>
      <c r="ER199" s="17"/>
      <c r="ES199" s="17"/>
      <c r="ET199" s="17"/>
      <c r="EU199" s="17"/>
      <c r="EV199" s="17"/>
      <c r="EW199" s="17"/>
      <c r="EX199" s="17"/>
      <c r="EY199" s="17"/>
      <c r="EZ199" s="17"/>
      <c r="FA199" s="17"/>
      <c r="FB199" s="17"/>
      <c r="FC199" s="17"/>
      <c r="FD199" s="17"/>
      <c r="FE199" s="17"/>
      <c r="FF199" s="17"/>
      <c r="FG199" s="17"/>
      <c r="FH199" s="17"/>
      <c r="FI199" s="17"/>
      <c r="FJ199" s="17"/>
      <c r="FK199" s="17"/>
      <c r="FL199" s="17"/>
      <c r="FM199" s="17"/>
      <c r="FN199" s="17"/>
      <c r="FO199" s="17"/>
      <c r="FP199" s="17"/>
    </row>
    <row r="200" spans="1:172" s="12" customFormat="1" ht="14" customHeight="1" x14ac:dyDescent="0.2">
      <c r="A200" s="10" t="s">
        <v>456</v>
      </c>
      <c r="B200" s="9">
        <v>99.7</v>
      </c>
      <c r="C200" s="9">
        <v>100.3</v>
      </c>
      <c r="D200" s="13">
        <v>100</v>
      </c>
      <c r="E200" s="9">
        <v>43.5</v>
      </c>
      <c r="F200" s="9">
        <v>287.13</v>
      </c>
      <c r="G200" s="34">
        <v>5</v>
      </c>
      <c r="H200" s="9">
        <v>336</v>
      </c>
      <c r="I200" s="9">
        <v>61</v>
      </c>
      <c r="J200" s="9">
        <v>87</v>
      </c>
      <c r="K200" s="9">
        <v>8.3000000000000007</v>
      </c>
      <c r="L200" s="13">
        <v>-72.099999999999994</v>
      </c>
      <c r="M200" s="13">
        <v>17</v>
      </c>
      <c r="N200" s="9"/>
      <c r="O200" s="9"/>
      <c r="P200" s="9">
        <v>50.161580014177453</v>
      </c>
      <c r="Q200" s="9">
        <v>10.907655409775629</v>
      </c>
      <c r="R200" s="7">
        <v>101</v>
      </c>
      <c r="S200" s="13">
        <v>-59.174552966847799</v>
      </c>
      <c r="T200" s="13">
        <v>69.692923349462703</v>
      </c>
      <c r="U200" s="9">
        <v>69.495823323876806</v>
      </c>
      <c r="V200" s="9">
        <v>-20.985500974270401</v>
      </c>
      <c r="W200" s="9">
        <v>41.402255691600303</v>
      </c>
      <c r="X200" s="7" t="s">
        <v>824</v>
      </c>
      <c r="Y200" s="10"/>
      <c r="Z200" s="10"/>
      <c r="AA200" s="10" t="b">
        <v>1</v>
      </c>
      <c r="AB200" s="7">
        <v>0</v>
      </c>
      <c r="AC200" s="14" t="s">
        <v>457</v>
      </c>
      <c r="AD200" s="7">
        <v>3087</v>
      </c>
      <c r="AE200" s="7" t="s">
        <v>176</v>
      </c>
      <c r="AF200" s="10" t="s">
        <v>458</v>
      </c>
      <c r="AG200" s="14" t="s">
        <v>921</v>
      </c>
      <c r="AH200" s="10"/>
      <c r="AJ200" s="32"/>
    </row>
    <row r="201" spans="1:172" s="17" customFormat="1" ht="14" customHeight="1" x14ac:dyDescent="0.2">
      <c r="A201" s="10" t="s">
        <v>459</v>
      </c>
      <c r="B201" s="9">
        <v>94.7</v>
      </c>
      <c r="C201" s="9">
        <v>107</v>
      </c>
      <c r="D201" s="13">
        <f>(B201+C201)/2</f>
        <v>100.85</v>
      </c>
      <c r="E201" s="9">
        <v>44.27</v>
      </c>
      <c r="F201" s="9">
        <v>102.22</v>
      </c>
      <c r="G201" s="34">
        <v>7</v>
      </c>
      <c r="H201" s="7">
        <v>6.5</v>
      </c>
      <c r="I201" s="7">
        <v>66.2</v>
      </c>
      <c r="J201" s="7"/>
      <c r="K201" s="7"/>
      <c r="L201" s="13">
        <v>-82.1</v>
      </c>
      <c r="M201" s="13">
        <v>324.89999999999998</v>
      </c>
      <c r="N201" s="9">
        <v>19.2</v>
      </c>
      <c r="O201" s="9">
        <v>14.1</v>
      </c>
      <c r="P201" s="9" t="s">
        <v>825</v>
      </c>
      <c r="Q201" s="9" t="s">
        <v>825</v>
      </c>
      <c r="R201" s="7">
        <v>301</v>
      </c>
      <c r="S201" s="13">
        <v>-68.119080230395497</v>
      </c>
      <c r="T201" s="13">
        <v>68.402836724007798</v>
      </c>
      <c r="U201" s="9">
        <v>40.869197623180597</v>
      </c>
      <c r="V201" s="9">
        <v>-10.6197833469217</v>
      </c>
      <c r="W201" s="9">
        <v>29.980404096369998</v>
      </c>
      <c r="X201" s="7" t="s">
        <v>824</v>
      </c>
      <c r="Y201" s="10"/>
      <c r="Z201" s="10"/>
      <c r="AA201" s="10" t="b">
        <v>1</v>
      </c>
      <c r="AB201" s="7">
        <v>0</v>
      </c>
      <c r="AC201" s="14" t="s">
        <v>460</v>
      </c>
      <c r="AD201" s="7"/>
      <c r="AE201" s="7" t="s">
        <v>949</v>
      </c>
      <c r="AF201" s="10" t="s">
        <v>461</v>
      </c>
      <c r="AG201" s="14"/>
      <c r="AH201" s="10"/>
      <c r="AI201" s="12"/>
      <c r="AJ201" s="32"/>
      <c r="AK201" s="12"/>
      <c r="AL201" s="12"/>
      <c r="AM201" s="12"/>
      <c r="AN201" s="12"/>
      <c r="AO201" s="12"/>
      <c r="AP201" s="12"/>
      <c r="AQ201" s="12"/>
      <c r="AR201" s="12"/>
      <c r="AS201" s="12"/>
      <c r="AT201" s="12"/>
      <c r="AU201" s="12"/>
      <c r="AV201" s="12"/>
      <c r="AW201" s="12"/>
      <c r="AX201" s="12"/>
      <c r="AY201" s="12"/>
      <c r="AZ201" s="12"/>
      <c r="BA201" s="12"/>
      <c r="BB201" s="12"/>
      <c r="BC201" s="12"/>
      <c r="BD201" s="12"/>
      <c r="BE201" s="12"/>
      <c r="BF201" s="12"/>
      <c r="BG201" s="12"/>
      <c r="BH201" s="12"/>
      <c r="BI201" s="12"/>
      <c r="BJ201" s="12"/>
      <c r="BK201" s="12"/>
      <c r="BL201" s="12"/>
      <c r="BM201" s="12"/>
      <c r="BN201" s="12"/>
      <c r="BO201" s="12"/>
      <c r="BP201" s="12"/>
      <c r="BQ201" s="12"/>
      <c r="BR201" s="12"/>
      <c r="BS201" s="12"/>
      <c r="BT201" s="12"/>
      <c r="BU201" s="12"/>
      <c r="BV201" s="12"/>
      <c r="BW201" s="12"/>
      <c r="BX201" s="12"/>
      <c r="BY201" s="12"/>
      <c r="BZ201" s="12"/>
      <c r="CA201" s="12"/>
      <c r="CB201" s="12"/>
      <c r="CC201" s="12"/>
      <c r="CD201" s="12"/>
      <c r="CE201" s="12"/>
      <c r="CF201" s="12"/>
      <c r="CG201" s="12"/>
      <c r="CH201" s="12"/>
      <c r="CI201" s="12"/>
      <c r="CJ201" s="12"/>
      <c r="CK201" s="12"/>
      <c r="CL201" s="12"/>
      <c r="CM201" s="12"/>
      <c r="CN201" s="12"/>
      <c r="CO201" s="12"/>
      <c r="CP201" s="12"/>
      <c r="CQ201" s="12"/>
      <c r="CR201" s="12"/>
      <c r="CS201" s="12"/>
      <c r="CT201" s="12"/>
      <c r="CU201" s="12"/>
      <c r="CV201" s="12"/>
      <c r="CW201" s="12"/>
      <c r="CX201" s="12"/>
      <c r="CY201" s="12"/>
      <c r="CZ201" s="12"/>
      <c r="DA201" s="12"/>
      <c r="DB201" s="12"/>
      <c r="DC201" s="12"/>
      <c r="DD201" s="12"/>
      <c r="DE201" s="12"/>
      <c r="DF201" s="12"/>
      <c r="DG201" s="12"/>
      <c r="DH201" s="12"/>
      <c r="DI201" s="12"/>
      <c r="DJ201" s="12"/>
      <c r="DK201" s="12"/>
      <c r="DL201" s="12"/>
      <c r="DM201" s="12"/>
      <c r="DN201" s="12"/>
      <c r="DO201" s="12"/>
      <c r="DP201" s="12"/>
      <c r="DQ201" s="12"/>
      <c r="DR201" s="12"/>
      <c r="DS201" s="12"/>
      <c r="DT201" s="12"/>
      <c r="DU201" s="12"/>
      <c r="DV201" s="12"/>
      <c r="DW201" s="12"/>
      <c r="DX201" s="12"/>
      <c r="DY201" s="12"/>
      <c r="DZ201" s="12"/>
      <c r="EA201" s="12"/>
      <c r="EB201" s="12"/>
      <c r="EC201" s="12"/>
      <c r="ED201" s="12"/>
      <c r="EE201" s="12"/>
      <c r="EF201" s="12"/>
      <c r="EG201" s="12"/>
      <c r="EH201" s="12"/>
      <c r="EI201" s="12"/>
      <c r="EJ201" s="12"/>
      <c r="EK201" s="12"/>
      <c r="EL201" s="12"/>
      <c r="EM201" s="12"/>
      <c r="EN201" s="12"/>
      <c r="EO201" s="12"/>
      <c r="EP201" s="12"/>
      <c r="EQ201" s="12"/>
      <c r="ER201" s="12"/>
      <c r="ES201" s="12"/>
      <c r="ET201" s="12"/>
      <c r="EU201" s="12"/>
      <c r="EV201" s="12"/>
      <c r="EW201" s="12"/>
      <c r="EX201" s="12"/>
      <c r="EY201" s="12"/>
      <c r="EZ201" s="12"/>
      <c r="FA201" s="12"/>
      <c r="FB201" s="12"/>
      <c r="FC201" s="12"/>
      <c r="FD201" s="12"/>
      <c r="FE201" s="12"/>
      <c r="FF201" s="12"/>
      <c r="FG201" s="12"/>
      <c r="FH201" s="12"/>
      <c r="FI201" s="12"/>
      <c r="FJ201" s="12"/>
      <c r="FK201" s="12"/>
      <c r="FL201" s="12"/>
      <c r="FM201" s="12"/>
      <c r="FN201" s="12"/>
      <c r="FO201" s="12"/>
      <c r="FP201" s="12"/>
    </row>
    <row r="202" spans="1:172" s="17" customFormat="1" ht="14" customHeight="1" x14ac:dyDescent="0.2">
      <c r="A202" s="10" t="s">
        <v>462</v>
      </c>
      <c r="B202" s="9">
        <v>108</v>
      </c>
      <c r="C202" s="9">
        <v>114</v>
      </c>
      <c r="D202" s="13">
        <v>111</v>
      </c>
      <c r="E202" s="9">
        <v>42.98</v>
      </c>
      <c r="F202" s="9">
        <f>360-71.08</f>
        <v>288.92</v>
      </c>
      <c r="G202" s="34">
        <v>12</v>
      </c>
      <c r="H202" s="9">
        <v>338</v>
      </c>
      <c r="I202" s="9">
        <v>55</v>
      </c>
      <c r="J202" s="9">
        <v>96</v>
      </c>
      <c r="K202" s="9">
        <v>4.4000000000000004</v>
      </c>
      <c r="L202" s="13">
        <v>-71.5</v>
      </c>
      <c r="M202" s="6">
        <v>2.6</v>
      </c>
      <c r="N202" s="7"/>
      <c r="O202" s="7"/>
      <c r="P202" s="9">
        <v>71.22022453872161</v>
      </c>
      <c r="Q202" s="9">
        <v>5.1784190717557479</v>
      </c>
      <c r="R202" s="7">
        <v>101</v>
      </c>
      <c r="S202" s="13">
        <v>-56.618395146434899</v>
      </c>
      <c r="T202" s="13">
        <v>69.269916139795001</v>
      </c>
      <c r="U202" s="9">
        <v>67.590295235833807</v>
      </c>
      <c r="V202" s="9">
        <v>-18.517333760197399</v>
      </c>
      <c r="W202" s="9">
        <v>48.217310338572503</v>
      </c>
      <c r="X202" s="7" t="s">
        <v>824</v>
      </c>
      <c r="Y202" s="10"/>
      <c r="Z202" s="10"/>
      <c r="AA202" s="7" t="b">
        <v>1</v>
      </c>
      <c r="AB202" s="7">
        <v>0</v>
      </c>
      <c r="AC202" s="14" t="s">
        <v>457</v>
      </c>
      <c r="AD202" s="7">
        <v>3087</v>
      </c>
      <c r="AE202" s="7" t="s">
        <v>176</v>
      </c>
      <c r="AF202" s="10" t="s">
        <v>463</v>
      </c>
      <c r="AG202" s="14"/>
      <c r="AH202" s="10"/>
      <c r="AJ202" s="32"/>
    </row>
    <row r="203" spans="1:172" s="12" customFormat="1" ht="14" customHeight="1" x14ac:dyDescent="0.2">
      <c r="A203" s="10" t="s">
        <v>464</v>
      </c>
      <c r="B203" s="9">
        <v>111.7</v>
      </c>
      <c r="C203" s="9">
        <v>112.5</v>
      </c>
      <c r="D203" s="13">
        <v>112.1</v>
      </c>
      <c r="E203" s="9">
        <v>44.03</v>
      </c>
      <c r="F203" s="9">
        <f>360-70.82</f>
        <v>289.18</v>
      </c>
      <c r="G203" s="34">
        <v>5</v>
      </c>
      <c r="H203" s="9">
        <v>344</v>
      </c>
      <c r="I203" s="9">
        <v>59</v>
      </c>
      <c r="J203" s="9">
        <v>141</v>
      </c>
      <c r="K203" s="9">
        <v>6.5</v>
      </c>
      <c r="L203" s="13">
        <v>-77.400000000000006</v>
      </c>
      <c r="M203" s="13">
        <v>5</v>
      </c>
      <c r="N203" s="7"/>
      <c r="O203" s="7"/>
      <c r="P203" s="9">
        <v>88.489201563957195</v>
      </c>
      <c r="Q203" s="9">
        <v>8.1783482795273432</v>
      </c>
      <c r="R203" s="7">
        <v>101</v>
      </c>
      <c r="S203" s="13">
        <v>-61.290651672959598</v>
      </c>
      <c r="T203" s="13">
        <v>75.825788706730506</v>
      </c>
      <c r="U203" s="9">
        <v>67.419144601602596</v>
      </c>
      <c r="V203" s="9">
        <v>-18.706288258479301</v>
      </c>
      <c r="W203" s="9">
        <v>48.870603884888403</v>
      </c>
      <c r="X203" s="7" t="s">
        <v>824</v>
      </c>
      <c r="Y203" s="10"/>
      <c r="Z203" s="10"/>
      <c r="AA203" s="7" t="b">
        <v>1</v>
      </c>
      <c r="AB203" s="7">
        <v>0</v>
      </c>
      <c r="AC203" s="14" t="s">
        <v>457</v>
      </c>
      <c r="AD203" s="7">
        <v>3087</v>
      </c>
      <c r="AE203" s="7" t="s">
        <v>176</v>
      </c>
      <c r="AF203" s="10" t="s">
        <v>465</v>
      </c>
      <c r="AG203" s="14"/>
      <c r="AH203" s="10"/>
      <c r="AJ203" s="32"/>
    </row>
    <row r="204" spans="1:172" s="12" customFormat="1" ht="14" customHeight="1" x14ac:dyDescent="0.2">
      <c r="A204" s="14" t="s">
        <v>466</v>
      </c>
      <c r="B204" s="9">
        <v>110.6</v>
      </c>
      <c r="C204" s="9">
        <v>114.1</v>
      </c>
      <c r="D204" s="13">
        <f>AVERAGE(B204,C204)</f>
        <v>112.35</v>
      </c>
      <c r="E204" s="9">
        <v>41.2</v>
      </c>
      <c r="F204" s="9">
        <v>104.1</v>
      </c>
      <c r="G204" s="34">
        <v>31</v>
      </c>
      <c r="H204" s="9">
        <v>12.8</v>
      </c>
      <c r="I204" s="9">
        <v>58.6</v>
      </c>
      <c r="J204" s="9">
        <v>125.6</v>
      </c>
      <c r="K204" s="9">
        <v>2.2999999999999998</v>
      </c>
      <c r="L204" s="13">
        <v>-80.3</v>
      </c>
      <c r="M204" s="6">
        <v>20.3</v>
      </c>
      <c r="N204" s="9">
        <v>64.400000000000006</v>
      </c>
      <c r="O204" s="9">
        <v>3.2</v>
      </c>
      <c r="P204" s="9" t="s">
        <v>825</v>
      </c>
      <c r="Q204" s="9" t="s">
        <v>825</v>
      </c>
      <c r="R204" s="7">
        <v>601</v>
      </c>
      <c r="S204" s="13">
        <v>-56.3556568730625</v>
      </c>
      <c r="T204" s="13">
        <v>81.384486620557297</v>
      </c>
      <c r="U204" s="9">
        <v>42.645236384315403</v>
      </c>
      <c r="V204" s="9">
        <v>-7.8440033793460398</v>
      </c>
      <c r="W204" s="9">
        <v>36.403174576879799</v>
      </c>
      <c r="X204" s="7" t="s">
        <v>824</v>
      </c>
      <c r="Y204" s="7"/>
      <c r="Z204" s="7"/>
      <c r="AA204" s="10" t="b">
        <v>1</v>
      </c>
      <c r="AB204" s="30">
        <v>0</v>
      </c>
      <c r="AC204" s="14" t="s">
        <v>961</v>
      </c>
      <c r="AD204" s="7"/>
      <c r="AE204" s="7" t="s">
        <v>949</v>
      </c>
      <c r="AF204" s="10" t="s">
        <v>871</v>
      </c>
      <c r="AG204" s="14"/>
      <c r="AH204" s="10"/>
      <c r="AI204"/>
      <c r="AJ204" s="32"/>
      <c r="AK204"/>
      <c r="AL204"/>
      <c r="AM204"/>
      <c r="AN204"/>
      <c r="AO204"/>
      <c r="AP204"/>
      <c r="AQ204"/>
      <c r="AR204"/>
      <c r="AS204"/>
      <c r="AT204"/>
      <c r="AU204"/>
      <c r="AV204"/>
      <c r="AW204"/>
      <c r="AX204"/>
      <c r="AY204"/>
      <c r="AZ204"/>
      <c r="BA204"/>
      <c r="BB204"/>
      <c r="BC204"/>
      <c r="BD204"/>
      <c r="BE204"/>
      <c r="BF204"/>
      <c r="BG204"/>
      <c r="BH204"/>
      <c r="BI204"/>
      <c r="BJ204"/>
      <c r="BK204"/>
      <c r="BL204"/>
      <c r="BM204"/>
      <c r="BN204"/>
      <c r="BO204"/>
      <c r="BP204"/>
      <c r="BQ204"/>
      <c r="BR204"/>
      <c r="BS204"/>
      <c r="BT204"/>
      <c r="BU204"/>
      <c r="BV204"/>
      <c r="BW204"/>
      <c r="BX204"/>
      <c r="BY204"/>
      <c r="BZ204"/>
      <c r="CA204"/>
      <c r="CB204"/>
      <c r="CC204"/>
      <c r="CD204"/>
      <c r="CE204"/>
      <c r="CF204"/>
      <c r="CG204"/>
      <c r="CH204"/>
      <c r="CI204"/>
      <c r="CJ204"/>
      <c r="CK204"/>
      <c r="CL204"/>
      <c r="CM204"/>
      <c r="CN204"/>
      <c r="CO204"/>
      <c r="CP204"/>
      <c r="CQ204"/>
      <c r="CR204"/>
      <c r="CS204"/>
      <c r="CT204"/>
      <c r="CU204"/>
      <c r="CV204"/>
      <c r="CW204"/>
      <c r="CX204"/>
      <c r="CY204"/>
      <c r="CZ204"/>
      <c r="DA204"/>
      <c r="DB204"/>
      <c r="DC204"/>
      <c r="DD204"/>
      <c r="DE204"/>
      <c r="DF204"/>
      <c r="DG204"/>
      <c r="DH204"/>
      <c r="DI204"/>
      <c r="DJ204"/>
      <c r="DK204"/>
      <c r="DL204"/>
      <c r="DM204"/>
      <c r="DN204"/>
      <c r="DO204"/>
      <c r="DP204"/>
      <c r="DQ204"/>
      <c r="DR204"/>
      <c r="DS204"/>
      <c r="DT204"/>
      <c r="DU204"/>
      <c r="DV204"/>
      <c r="DW204"/>
      <c r="DX204"/>
      <c r="DY204"/>
      <c r="DZ204"/>
      <c r="EA204"/>
      <c r="EB204"/>
      <c r="EC204"/>
      <c r="ED204"/>
      <c r="EE204"/>
      <c r="EF204"/>
      <c r="EG204"/>
      <c r="EH204"/>
      <c r="EI204"/>
      <c r="EJ204"/>
      <c r="EK204"/>
      <c r="EL204"/>
      <c r="EM204"/>
      <c r="EN204"/>
      <c r="EO204"/>
      <c r="EP204"/>
      <c r="EQ204"/>
      <c r="ER204"/>
      <c r="ES204"/>
      <c r="ET204"/>
      <c r="EU204"/>
      <c r="EV204"/>
      <c r="EW204"/>
      <c r="EX204"/>
      <c r="EY204"/>
      <c r="EZ204"/>
      <c r="FA204"/>
      <c r="FB204"/>
      <c r="FC204"/>
      <c r="FD204"/>
      <c r="FE204"/>
      <c r="FF204"/>
      <c r="FG204"/>
      <c r="FH204"/>
      <c r="FI204"/>
      <c r="FJ204"/>
      <c r="FK204"/>
      <c r="FL204"/>
      <c r="FM204"/>
      <c r="FN204"/>
      <c r="FO204"/>
      <c r="FP204"/>
    </row>
    <row r="205" spans="1:172" s="12" customFormat="1" ht="14" customHeight="1" x14ac:dyDescent="0.2">
      <c r="A205" s="10" t="s">
        <v>467</v>
      </c>
      <c r="B205" s="9">
        <v>112.4</v>
      </c>
      <c r="C205" s="9">
        <v>112.8</v>
      </c>
      <c r="D205" s="13">
        <v>112.6</v>
      </c>
      <c r="E205" s="9">
        <v>43.85</v>
      </c>
      <c r="F205" s="9">
        <f>360-70.92</f>
        <v>289.08</v>
      </c>
      <c r="G205" s="34">
        <v>10</v>
      </c>
      <c r="H205" s="9">
        <v>340</v>
      </c>
      <c r="I205" s="9">
        <v>63</v>
      </c>
      <c r="J205" s="9">
        <v>98</v>
      </c>
      <c r="K205" s="9">
        <v>5.6</v>
      </c>
      <c r="L205" s="13">
        <v>-75.7</v>
      </c>
      <c r="M205" s="6">
        <v>28.5</v>
      </c>
      <c r="N205" s="7"/>
      <c r="O205" s="7"/>
      <c r="P205" s="9">
        <v>51.906785481025111</v>
      </c>
      <c r="Q205" s="9">
        <v>6.768133791065317</v>
      </c>
      <c r="R205" s="7">
        <v>101</v>
      </c>
      <c r="S205" s="13">
        <v>-57.749723678700498</v>
      </c>
      <c r="T205" s="13">
        <v>85.068883857432596</v>
      </c>
      <c r="U205" s="9">
        <v>67.342691025413103</v>
      </c>
      <c r="V205" s="9">
        <v>-18.789743151154401</v>
      </c>
      <c r="W205" s="9">
        <v>49.167702857912801</v>
      </c>
      <c r="X205" s="7" t="s">
        <v>824</v>
      </c>
      <c r="Y205" s="10"/>
      <c r="Z205" s="10"/>
      <c r="AA205" s="7" t="b">
        <v>1</v>
      </c>
      <c r="AB205" s="7">
        <v>0</v>
      </c>
      <c r="AC205" s="14" t="s">
        <v>457</v>
      </c>
      <c r="AD205" s="7">
        <v>3087</v>
      </c>
      <c r="AE205" s="7" t="s">
        <v>176</v>
      </c>
      <c r="AF205" s="10" t="s">
        <v>468</v>
      </c>
      <c r="AG205" s="14"/>
      <c r="AH205" s="10"/>
      <c r="AJ205" s="32"/>
    </row>
    <row r="206" spans="1:172" s="12" customFormat="1" ht="14" customHeight="1" x14ac:dyDescent="0.15">
      <c r="A206" s="10" t="s">
        <v>469</v>
      </c>
      <c r="B206" s="9">
        <v>109.1</v>
      </c>
      <c r="C206" s="9">
        <v>116.6</v>
      </c>
      <c r="D206" s="13">
        <f>AVERAGE(B206,C206)</f>
        <v>112.85</v>
      </c>
      <c r="E206" s="9">
        <v>23.75</v>
      </c>
      <c r="F206" s="9">
        <v>87</v>
      </c>
      <c r="G206" s="34">
        <v>11</v>
      </c>
      <c r="H206" s="9">
        <v>331.3</v>
      </c>
      <c r="I206" s="9">
        <v>-62.4</v>
      </c>
      <c r="J206" s="9">
        <v>55</v>
      </c>
      <c r="K206" s="9">
        <v>6.2</v>
      </c>
      <c r="L206" s="13">
        <v>-14.9</v>
      </c>
      <c r="M206" s="13">
        <v>107.6</v>
      </c>
      <c r="N206" s="9">
        <v>30.5</v>
      </c>
      <c r="O206" s="9">
        <v>8.4</v>
      </c>
      <c r="P206" s="37" t="s">
        <v>825</v>
      </c>
      <c r="Q206" s="37" t="s">
        <v>825</v>
      </c>
      <c r="R206" s="30">
        <v>501</v>
      </c>
      <c r="S206" s="13">
        <v>-58.846645661496296</v>
      </c>
      <c r="T206" s="13">
        <v>62.740964400552997</v>
      </c>
      <c r="U206" s="9">
        <v>-24.4201182193347</v>
      </c>
      <c r="V206" s="9">
        <v>-153.86039396087099</v>
      </c>
      <c r="W206" s="9">
        <v>54.958151749182598</v>
      </c>
      <c r="X206" s="7" t="s">
        <v>824</v>
      </c>
      <c r="Y206" s="7"/>
      <c r="Z206" s="45"/>
      <c r="AA206" s="10" t="b">
        <v>1</v>
      </c>
      <c r="AB206" s="7">
        <v>0</v>
      </c>
      <c r="AC206" s="14" t="s">
        <v>470</v>
      </c>
      <c r="AD206" s="7"/>
      <c r="AE206" s="7" t="s">
        <v>949</v>
      </c>
      <c r="AF206" s="10" t="s">
        <v>471</v>
      </c>
      <c r="AG206" s="14" t="s">
        <v>874</v>
      </c>
      <c r="AH206" s="10"/>
      <c r="AI206" s="17"/>
      <c r="AJ206" s="32"/>
      <c r="AK206" s="17"/>
      <c r="AL206" s="17"/>
      <c r="AM206" s="17"/>
      <c r="AN206" s="17"/>
      <c r="AO206" s="17"/>
      <c r="AP206" s="17"/>
      <c r="AQ206" s="17"/>
      <c r="AR206" s="17"/>
      <c r="AS206" s="17"/>
      <c r="AT206" s="17"/>
      <c r="AU206" s="17"/>
      <c r="AV206" s="17"/>
      <c r="AW206" s="17"/>
      <c r="AX206" s="17"/>
      <c r="AY206" s="17"/>
      <c r="AZ206" s="17"/>
      <c r="BA206" s="17"/>
      <c r="BB206" s="17"/>
      <c r="BC206" s="17"/>
      <c r="BD206" s="17"/>
      <c r="BE206" s="17"/>
      <c r="BF206" s="17"/>
      <c r="BG206" s="17"/>
      <c r="BH206" s="17"/>
      <c r="BI206" s="17"/>
      <c r="BJ206" s="17"/>
      <c r="BK206" s="17"/>
      <c r="BL206" s="17"/>
      <c r="BM206" s="17"/>
      <c r="BN206" s="17"/>
      <c r="BO206" s="17"/>
      <c r="BP206" s="17"/>
      <c r="BQ206" s="17"/>
      <c r="BR206" s="17"/>
      <c r="BS206" s="17"/>
      <c r="BT206" s="17"/>
      <c r="BU206" s="17"/>
      <c r="BV206" s="17"/>
      <c r="BW206" s="17"/>
      <c r="BX206" s="17"/>
      <c r="BY206" s="17"/>
      <c r="BZ206" s="17"/>
      <c r="CA206" s="17"/>
      <c r="CB206" s="17"/>
      <c r="CC206" s="17"/>
      <c r="CD206" s="17"/>
      <c r="CE206" s="17"/>
      <c r="CF206" s="17"/>
      <c r="CG206" s="17"/>
      <c r="CH206" s="17"/>
      <c r="CI206" s="17"/>
      <c r="CJ206" s="17"/>
      <c r="CK206" s="17"/>
      <c r="CL206" s="17"/>
      <c r="CM206" s="17"/>
      <c r="CN206" s="17"/>
      <c r="CO206" s="17"/>
      <c r="CP206" s="17"/>
      <c r="CQ206" s="17"/>
      <c r="CR206" s="17"/>
      <c r="CS206" s="17"/>
      <c r="CT206" s="17"/>
      <c r="CU206" s="17"/>
      <c r="CV206" s="17"/>
      <c r="CW206" s="17"/>
      <c r="CX206" s="17"/>
      <c r="CY206" s="17"/>
      <c r="CZ206" s="17"/>
      <c r="DA206" s="17"/>
      <c r="DB206" s="17"/>
      <c r="DC206" s="17"/>
      <c r="DD206" s="17"/>
      <c r="DE206" s="17"/>
      <c r="DF206" s="17"/>
      <c r="DG206" s="17"/>
      <c r="DH206" s="17"/>
      <c r="DI206" s="17"/>
      <c r="DJ206" s="17"/>
      <c r="DK206" s="17"/>
      <c r="DL206" s="17"/>
      <c r="DM206" s="17"/>
      <c r="DN206" s="17"/>
      <c r="DO206" s="17"/>
      <c r="DP206" s="17"/>
      <c r="DQ206" s="17"/>
      <c r="DR206" s="17"/>
      <c r="DS206" s="17"/>
      <c r="DT206" s="17"/>
      <c r="DU206" s="17"/>
      <c r="DV206" s="17"/>
      <c r="DW206" s="17"/>
      <c r="DX206" s="17"/>
      <c r="DY206" s="17"/>
      <c r="DZ206" s="17"/>
      <c r="EA206" s="17"/>
      <c r="EB206" s="17"/>
      <c r="EC206" s="17"/>
      <c r="ED206" s="17"/>
      <c r="EE206" s="17"/>
      <c r="EF206" s="17"/>
      <c r="EG206" s="17"/>
      <c r="EH206" s="17"/>
      <c r="EI206" s="17"/>
      <c r="EJ206" s="17"/>
      <c r="EK206" s="17"/>
      <c r="EL206" s="17"/>
      <c r="EM206" s="17"/>
      <c r="EN206" s="17"/>
      <c r="EO206" s="17"/>
      <c r="EP206" s="17"/>
      <c r="EQ206" s="17"/>
      <c r="ER206" s="17"/>
      <c r="ES206" s="17"/>
      <c r="ET206" s="17"/>
      <c r="EU206" s="17"/>
      <c r="EV206" s="17"/>
      <c r="EW206" s="17"/>
      <c r="EX206" s="17"/>
      <c r="EY206" s="17"/>
      <c r="EZ206" s="17"/>
      <c r="FA206" s="17"/>
      <c r="FB206" s="17"/>
      <c r="FC206" s="17"/>
      <c r="FD206" s="17"/>
      <c r="FE206" s="17"/>
      <c r="FF206" s="17"/>
      <c r="FG206" s="17"/>
      <c r="FH206" s="17"/>
      <c r="FI206" s="17"/>
      <c r="FJ206" s="17"/>
      <c r="FK206" s="17"/>
      <c r="FL206" s="17"/>
      <c r="FM206" s="17"/>
      <c r="FN206" s="17"/>
      <c r="FO206" s="17"/>
      <c r="FP206" s="17"/>
    </row>
    <row r="207" spans="1:172" s="12" customFormat="1" ht="14" customHeight="1" x14ac:dyDescent="0.2">
      <c r="A207" s="10" t="s">
        <v>472</v>
      </c>
      <c r="B207" s="9">
        <v>115</v>
      </c>
      <c r="C207" s="9">
        <v>117</v>
      </c>
      <c r="D207" s="13">
        <v>116</v>
      </c>
      <c r="E207" s="9">
        <v>24.8</v>
      </c>
      <c r="F207" s="9">
        <v>87.7</v>
      </c>
      <c r="G207" s="34">
        <v>16</v>
      </c>
      <c r="H207" s="9">
        <v>310</v>
      </c>
      <c r="I207" s="9">
        <v>-67</v>
      </c>
      <c r="J207" s="9">
        <v>187</v>
      </c>
      <c r="K207" s="9">
        <v>4</v>
      </c>
      <c r="L207" s="13">
        <v>-3.2</v>
      </c>
      <c r="M207" s="13">
        <v>117.5</v>
      </c>
      <c r="N207" s="9">
        <v>91</v>
      </c>
      <c r="O207" s="9">
        <v>6</v>
      </c>
      <c r="P207" s="9" t="s">
        <v>825</v>
      </c>
      <c r="Q207" s="9" t="s">
        <v>825</v>
      </c>
      <c r="R207" s="7">
        <v>501</v>
      </c>
      <c r="S207" s="13">
        <v>-51.339929824734099</v>
      </c>
      <c r="T207" s="13">
        <v>86.597590032484007</v>
      </c>
      <c r="U207" s="9">
        <v>-24.707175835005099</v>
      </c>
      <c r="V207" s="9">
        <v>-154.09692241545801</v>
      </c>
      <c r="W207" s="9">
        <v>54.705861890573502</v>
      </c>
      <c r="X207" s="7" t="s">
        <v>824</v>
      </c>
      <c r="Y207" s="10"/>
      <c r="Z207" s="10"/>
      <c r="AA207" s="7" t="b">
        <v>1</v>
      </c>
      <c r="AB207" s="7">
        <v>0</v>
      </c>
      <c r="AC207" s="14" t="s">
        <v>962</v>
      </c>
      <c r="AD207" s="7">
        <v>633</v>
      </c>
      <c r="AE207" s="7" t="s">
        <v>176</v>
      </c>
      <c r="AF207" s="10" t="s">
        <v>909</v>
      </c>
      <c r="AG207" s="14"/>
      <c r="AH207" s="10"/>
      <c r="AJ207" s="32"/>
    </row>
    <row r="208" spans="1:172" s="12" customFormat="1" ht="14" customHeight="1" x14ac:dyDescent="0.15">
      <c r="A208" s="10" t="s">
        <v>473</v>
      </c>
      <c r="B208" s="9">
        <v>115</v>
      </c>
      <c r="C208" s="9">
        <v>117</v>
      </c>
      <c r="D208" s="13">
        <v>116</v>
      </c>
      <c r="E208" s="9">
        <v>24.600000381469727</v>
      </c>
      <c r="F208" s="9">
        <v>87.699996948242188</v>
      </c>
      <c r="G208" s="34">
        <v>25</v>
      </c>
      <c r="H208" s="9">
        <v>314.5</v>
      </c>
      <c r="I208" s="9">
        <v>-64.5</v>
      </c>
      <c r="J208" s="9">
        <v>60</v>
      </c>
      <c r="K208" s="9">
        <v>3.5</v>
      </c>
      <c r="L208" s="13">
        <v>-7</v>
      </c>
      <c r="M208" s="13">
        <v>117</v>
      </c>
      <c r="N208" s="9"/>
      <c r="O208" s="9"/>
      <c r="P208" s="37">
        <v>29.829118712861142</v>
      </c>
      <c r="Q208" s="37">
        <v>5.3895913684630941</v>
      </c>
      <c r="R208" s="7">
        <v>501</v>
      </c>
      <c r="S208" s="13">
        <v>-54.911597187088198</v>
      </c>
      <c r="T208" s="13">
        <v>84.279262821967293</v>
      </c>
      <c r="U208" s="9">
        <v>-24.707175835005099</v>
      </c>
      <c r="V208" s="9">
        <v>-154.09692241545801</v>
      </c>
      <c r="W208" s="9">
        <v>54.705861890573502</v>
      </c>
      <c r="X208" s="7" t="s">
        <v>824</v>
      </c>
      <c r="Y208" s="10"/>
      <c r="Z208" s="10"/>
      <c r="AA208" s="7" t="b">
        <v>1</v>
      </c>
      <c r="AB208" s="7">
        <v>0</v>
      </c>
      <c r="AC208" s="14" t="s">
        <v>474</v>
      </c>
      <c r="AD208" s="7">
        <v>678</v>
      </c>
      <c r="AE208" s="7" t="s">
        <v>176</v>
      </c>
      <c r="AF208" s="10" t="s">
        <v>911</v>
      </c>
      <c r="AG208" s="14"/>
      <c r="AH208" s="10"/>
      <c r="AJ208" s="32"/>
    </row>
    <row r="209" spans="1:172" s="12" customFormat="1" ht="14" customHeight="1" x14ac:dyDescent="0.15">
      <c r="A209" s="10" t="s">
        <v>475</v>
      </c>
      <c r="B209" s="9">
        <v>115</v>
      </c>
      <c r="C209" s="9">
        <v>117</v>
      </c>
      <c r="D209" s="13">
        <v>116</v>
      </c>
      <c r="E209" s="9">
        <v>25</v>
      </c>
      <c r="F209" s="9">
        <v>87.400001525878906</v>
      </c>
      <c r="G209" s="34">
        <v>19</v>
      </c>
      <c r="H209" s="9">
        <v>308.5</v>
      </c>
      <c r="I209" s="9">
        <v>-59.200000762939453</v>
      </c>
      <c r="J209" s="9">
        <v>17</v>
      </c>
      <c r="K209" s="9">
        <v>8.3000000000000007</v>
      </c>
      <c r="L209" s="13">
        <v>-9.3000000000000007</v>
      </c>
      <c r="M209" s="6">
        <v>124.8</v>
      </c>
      <c r="N209" s="7"/>
      <c r="O209" s="7"/>
      <c r="P209" s="37">
        <v>10.579043328885295</v>
      </c>
      <c r="Q209" s="37">
        <v>10.830002440782001</v>
      </c>
      <c r="R209" s="7">
        <v>501</v>
      </c>
      <c r="S209" s="13">
        <v>-58.505412652420901</v>
      </c>
      <c r="T209" s="13">
        <v>97.451800194590106</v>
      </c>
      <c r="U209" s="9">
        <v>-24.707175835005099</v>
      </c>
      <c r="V209" s="9">
        <v>-154.09692241545801</v>
      </c>
      <c r="W209" s="9">
        <v>54.705861890573502</v>
      </c>
      <c r="X209" s="7" t="s">
        <v>824</v>
      </c>
      <c r="Y209" s="10"/>
      <c r="Z209" s="10"/>
      <c r="AA209" s="7" t="b">
        <v>1</v>
      </c>
      <c r="AB209" s="7">
        <v>0</v>
      </c>
      <c r="AC209" s="14" t="s">
        <v>476</v>
      </c>
      <c r="AD209" s="7">
        <v>2977</v>
      </c>
      <c r="AE209" s="7" t="s">
        <v>176</v>
      </c>
      <c r="AF209" s="10" t="s">
        <v>910</v>
      </c>
      <c r="AG209" s="14"/>
      <c r="AH209" s="10"/>
      <c r="AJ209" s="32"/>
    </row>
    <row r="210" spans="1:172" s="17" customFormat="1" ht="14" customHeight="1" x14ac:dyDescent="0.15">
      <c r="A210" s="10" t="s">
        <v>477</v>
      </c>
      <c r="B210" s="9">
        <v>115</v>
      </c>
      <c r="C210" s="9">
        <v>117</v>
      </c>
      <c r="D210" s="13">
        <v>116</v>
      </c>
      <c r="E210" s="9">
        <v>24.7</v>
      </c>
      <c r="F210" s="9">
        <v>87.5</v>
      </c>
      <c r="G210" s="34">
        <v>8</v>
      </c>
      <c r="H210" s="9">
        <v>309.8</v>
      </c>
      <c r="I210" s="9">
        <v>-63.2</v>
      </c>
      <c r="J210" s="9">
        <v>100.6</v>
      </c>
      <c r="K210" s="9">
        <v>5.5</v>
      </c>
      <c r="L210" s="13">
        <v>-6.5</v>
      </c>
      <c r="M210" s="6">
        <v>120.2</v>
      </c>
      <c r="N210" s="7"/>
      <c r="O210" s="7"/>
      <c r="P210" s="37">
        <v>52.834597688159214</v>
      </c>
      <c r="Q210" s="37">
        <v>7.6905476066043255</v>
      </c>
      <c r="R210" s="7">
        <v>501</v>
      </c>
      <c r="S210" s="13">
        <v>-55.118169772453598</v>
      </c>
      <c r="T210" s="13">
        <v>89.879773376735201</v>
      </c>
      <c r="U210" s="9">
        <v>-24.707175835005099</v>
      </c>
      <c r="V210" s="9">
        <v>-154.09692241545801</v>
      </c>
      <c r="W210" s="9">
        <v>54.705861890573502</v>
      </c>
      <c r="X210" s="7" t="s">
        <v>824</v>
      </c>
      <c r="Y210" s="10"/>
      <c r="Z210" s="10"/>
      <c r="AA210" s="7" t="b">
        <v>1</v>
      </c>
      <c r="AB210" s="7">
        <v>0</v>
      </c>
      <c r="AC210" s="14" t="s">
        <v>478</v>
      </c>
      <c r="AD210" s="7"/>
      <c r="AE210" s="7" t="s">
        <v>176</v>
      </c>
      <c r="AF210" s="10" t="s">
        <v>910</v>
      </c>
      <c r="AG210" s="14"/>
      <c r="AH210" s="10"/>
      <c r="AI210" s="12"/>
      <c r="AJ210" s="32"/>
      <c r="AK210" s="12"/>
      <c r="AL210" s="12"/>
      <c r="AM210" s="12"/>
      <c r="AN210" s="12"/>
      <c r="AO210" s="12"/>
      <c r="AP210" s="12"/>
      <c r="AQ210" s="12"/>
      <c r="AR210" s="12"/>
      <c r="AS210" s="12"/>
      <c r="AT210" s="12"/>
      <c r="AU210" s="12"/>
      <c r="AV210" s="12"/>
      <c r="AW210" s="12"/>
      <c r="AX210" s="12"/>
      <c r="AY210" s="12"/>
      <c r="AZ210" s="12"/>
      <c r="BA210" s="12"/>
      <c r="BB210" s="12"/>
      <c r="BC210" s="12"/>
      <c r="BD210" s="12"/>
      <c r="BE210" s="12"/>
      <c r="BF210" s="12"/>
      <c r="BG210" s="12"/>
      <c r="BH210" s="12"/>
      <c r="BI210" s="12"/>
      <c r="BJ210" s="12"/>
      <c r="BK210" s="12"/>
      <c r="BL210" s="12"/>
      <c r="BM210" s="12"/>
      <c r="BN210" s="12"/>
      <c r="BO210" s="12"/>
      <c r="BP210" s="12"/>
      <c r="BQ210" s="12"/>
      <c r="BR210" s="12"/>
      <c r="BS210" s="12"/>
      <c r="BT210" s="12"/>
      <c r="BU210" s="12"/>
      <c r="BV210" s="12"/>
      <c r="BW210" s="12"/>
      <c r="BX210" s="12"/>
      <c r="BY210" s="12"/>
      <c r="BZ210" s="12"/>
      <c r="CA210" s="12"/>
      <c r="CB210" s="12"/>
      <c r="CC210" s="12"/>
      <c r="CD210" s="12"/>
      <c r="CE210" s="12"/>
      <c r="CF210" s="12"/>
      <c r="CG210" s="12"/>
      <c r="CH210" s="12"/>
      <c r="CI210" s="12"/>
      <c r="CJ210" s="12"/>
      <c r="CK210" s="12"/>
      <c r="CL210" s="12"/>
      <c r="CM210" s="12"/>
      <c r="CN210" s="12"/>
      <c r="CO210" s="12"/>
      <c r="CP210" s="12"/>
      <c r="CQ210" s="12"/>
      <c r="CR210" s="12"/>
      <c r="CS210" s="12"/>
      <c r="CT210" s="12"/>
      <c r="CU210" s="12"/>
      <c r="CV210" s="12"/>
      <c r="CW210" s="12"/>
      <c r="CX210" s="12"/>
      <c r="CY210" s="12"/>
      <c r="CZ210" s="12"/>
      <c r="DA210" s="12"/>
      <c r="DB210" s="12"/>
      <c r="DC210" s="12"/>
      <c r="DD210" s="12"/>
      <c r="DE210" s="12"/>
      <c r="DF210" s="12"/>
      <c r="DG210" s="12"/>
      <c r="DH210" s="12"/>
      <c r="DI210" s="12"/>
      <c r="DJ210" s="12"/>
      <c r="DK210" s="12"/>
      <c r="DL210" s="12"/>
      <c r="DM210" s="12"/>
      <c r="DN210" s="12"/>
      <c r="DO210" s="12"/>
      <c r="DP210" s="12"/>
      <c r="DQ210" s="12"/>
      <c r="DR210" s="12"/>
      <c r="DS210" s="12"/>
      <c r="DT210" s="12"/>
      <c r="DU210" s="12"/>
      <c r="DV210" s="12"/>
      <c r="DW210" s="12"/>
      <c r="DX210" s="12"/>
      <c r="DY210" s="12"/>
      <c r="DZ210" s="12"/>
      <c r="EA210" s="12"/>
      <c r="EB210" s="12"/>
      <c r="EC210" s="12"/>
      <c r="ED210" s="12"/>
      <c r="EE210" s="12"/>
      <c r="EF210" s="12"/>
      <c r="EG210" s="12"/>
      <c r="EH210" s="12"/>
      <c r="EI210" s="12"/>
      <c r="EJ210" s="12"/>
      <c r="EK210" s="12"/>
      <c r="EL210" s="12"/>
      <c r="EM210" s="12"/>
      <c r="EN210" s="12"/>
      <c r="EO210" s="12"/>
      <c r="EP210" s="12"/>
      <c r="EQ210" s="12"/>
      <c r="ER210" s="12"/>
      <c r="ES210" s="12"/>
      <c r="ET210" s="12"/>
      <c r="EU210" s="12"/>
      <c r="EV210" s="12"/>
      <c r="EW210" s="12"/>
      <c r="EX210" s="12"/>
      <c r="EY210" s="12"/>
      <c r="EZ210" s="12"/>
      <c r="FA210" s="12"/>
      <c r="FB210" s="12"/>
      <c r="FC210" s="12"/>
      <c r="FD210" s="12"/>
      <c r="FE210" s="12"/>
      <c r="FF210" s="12"/>
      <c r="FG210" s="12"/>
      <c r="FH210" s="12"/>
      <c r="FI210" s="12"/>
      <c r="FJ210" s="12"/>
      <c r="FK210" s="12"/>
      <c r="FL210" s="12"/>
      <c r="FM210" s="12"/>
      <c r="FN210" s="12"/>
      <c r="FO210" s="12"/>
      <c r="FP210" s="12"/>
    </row>
    <row r="211" spans="1:172" s="17" customFormat="1" ht="14" customHeight="1" x14ac:dyDescent="0.2">
      <c r="A211" s="10" t="s">
        <v>479</v>
      </c>
      <c r="B211" s="9">
        <v>114</v>
      </c>
      <c r="C211" s="9">
        <v>118</v>
      </c>
      <c r="D211" s="13">
        <v>116</v>
      </c>
      <c r="E211" s="9">
        <v>36.9</v>
      </c>
      <c r="F211" s="9">
        <v>121.2</v>
      </c>
      <c r="G211" s="34">
        <v>11</v>
      </c>
      <c r="H211" s="9">
        <v>1.5</v>
      </c>
      <c r="I211" s="9">
        <v>57</v>
      </c>
      <c r="J211" s="9">
        <v>60.2</v>
      </c>
      <c r="K211" s="9">
        <v>6.3</v>
      </c>
      <c r="L211" s="13">
        <v>-86.5</v>
      </c>
      <c r="M211" s="6">
        <v>341.1</v>
      </c>
      <c r="N211" s="9">
        <v>27.3</v>
      </c>
      <c r="O211" s="9">
        <v>8.9</v>
      </c>
      <c r="P211" s="9" t="s">
        <v>825</v>
      </c>
      <c r="Q211" s="9" t="s">
        <v>825</v>
      </c>
      <c r="R211" s="7">
        <v>601</v>
      </c>
      <c r="S211" s="13">
        <v>-61.850694716353203</v>
      </c>
      <c r="T211" s="13">
        <v>88.120860196662704</v>
      </c>
      <c r="U211" s="9">
        <v>43.042510065594399</v>
      </c>
      <c r="V211" s="9">
        <v>-7.8175300910854597</v>
      </c>
      <c r="W211" s="9">
        <v>38.392378976616698</v>
      </c>
      <c r="X211" s="7" t="s">
        <v>824</v>
      </c>
      <c r="Y211" s="10"/>
      <c r="Z211" s="10"/>
      <c r="AA211" s="10" t="b">
        <v>1</v>
      </c>
      <c r="AB211" s="30">
        <v>0</v>
      </c>
      <c r="AC211" s="14" t="s">
        <v>963</v>
      </c>
      <c r="AD211" s="7"/>
      <c r="AE211" s="7" t="s">
        <v>949</v>
      </c>
      <c r="AF211" s="10" t="s">
        <v>480</v>
      </c>
      <c r="AG211" s="14"/>
      <c r="AH211" s="10"/>
      <c r="AI211" s="12"/>
      <c r="AJ211" s="32"/>
      <c r="AK211" s="12"/>
      <c r="AL211" s="12"/>
      <c r="AM211" s="12"/>
      <c r="AN211" s="12"/>
      <c r="AO211" s="12"/>
      <c r="AP211" s="12"/>
      <c r="AQ211" s="12"/>
      <c r="AR211" s="12"/>
      <c r="AS211" s="12"/>
      <c r="AT211" s="12"/>
      <c r="AU211" s="12"/>
      <c r="AV211" s="12"/>
      <c r="AW211" s="12"/>
      <c r="AX211" s="12"/>
      <c r="AY211" s="12"/>
      <c r="AZ211" s="12"/>
      <c r="BA211" s="12"/>
      <c r="BB211" s="12"/>
      <c r="BC211" s="12"/>
      <c r="BD211" s="12"/>
      <c r="BE211" s="12"/>
      <c r="BF211" s="12"/>
      <c r="BG211" s="12"/>
      <c r="BH211" s="12"/>
      <c r="BI211" s="12"/>
      <c r="BJ211" s="12"/>
      <c r="BK211" s="12"/>
      <c r="BL211" s="12"/>
      <c r="BM211" s="12"/>
      <c r="BN211" s="12"/>
      <c r="BO211" s="12"/>
      <c r="BP211" s="12"/>
      <c r="BQ211" s="12"/>
      <c r="BR211" s="12"/>
      <c r="BS211" s="12"/>
      <c r="BT211" s="12"/>
      <c r="BU211" s="12"/>
      <c r="BV211" s="12"/>
      <c r="BW211" s="12"/>
      <c r="BX211" s="12"/>
      <c r="BY211" s="12"/>
      <c r="BZ211" s="12"/>
      <c r="CA211" s="12"/>
      <c r="CB211" s="12"/>
      <c r="CC211" s="12"/>
      <c r="CD211" s="12"/>
      <c r="CE211" s="12"/>
      <c r="CF211" s="12"/>
      <c r="CG211" s="12"/>
      <c r="CH211" s="12"/>
      <c r="CI211" s="12"/>
      <c r="CJ211" s="12"/>
      <c r="CK211" s="12"/>
      <c r="CL211" s="12"/>
      <c r="CM211" s="12"/>
      <c r="CN211" s="12"/>
      <c r="CO211" s="12"/>
      <c r="CP211" s="12"/>
      <c r="CQ211" s="12"/>
      <c r="CR211" s="12"/>
      <c r="CS211" s="12"/>
      <c r="CT211" s="12"/>
      <c r="CU211" s="12"/>
      <c r="CV211" s="12"/>
      <c r="CW211" s="12"/>
      <c r="CX211" s="12"/>
      <c r="CY211" s="12"/>
      <c r="CZ211" s="12"/>
      <c r="DA211" s="12"/>
      <c r="DB211" s="12"/>
      <c r="DC211" s="12"/>
      <c r="DD211" s="12"/>
      <c r="DE211" s="12"/>
      <c r="DF211" s="12"/>
      <c r="DG211" s="12"/>
      <c r="DH211" s="12"/>
      <c r="DI211" s="12"/>
      <c r="DJ211" s="12"/>
      <c r="DK211" s="12"/>
      <c r="DL211" s="12"/>
      <c r="DM211" s="12"/>
      <c r="DN211" s="12"/>
      <c r="DO211" s="12"/>
      <c r="DP211" s="12"/>
      <c r="DQ211" s="12"/>
      <c r="DR211" s="12"/>
      <c r="DS211" s="12"/>
      <c r="DT211" s="12"/>
      <c r="DU211" s="12"/>
      <c r="DV211" s="12"/>
      <c r="DW211" s="12"/>
      <c r="DX211" s="12"/>
      <c r="DY211" s="12"/>
      <c r="DZ211" s="12"/>
      <c r="EA211" s="12"/>
      <c r="EB211" s="12"/>
      <c r="EC211" s="12"/>
      <c r="ED211" s="12"/>
      <c r="EE211" s="12"/>
      <c r="EF211" s="12"/>
      <c r="EG211" s="12"/>
      <c r="EH211" s="12"/>
      <c r="EI211" s="12"/>
      <c r="EJ211" s="12"/>
      <c r="EK211" s="12"/>
      <c r="EL211" s="12"/>
      <c r="EM211" s="12"/>
      <c r="EN211" s="12"/>
      <c r="EO211" s="12"/>
      <c r="EP211" s="12"/>
      <c r="EQ211" s="12"/>
      <c r="ER211" s="12"/>
      <c r="ES211" s="12"/>
      <c r="ET211" s="12"/>
      <c r="EU211" s="12"/>
      <c r="EV211" s="12"/>
      <c r="EW211" s="12"/>
      <c r="EX211" s="12"/>
      <c r="EY211" s="12"/>
      <c r="EZ211" s="12"/>
      <c r="FA211" s="12"/>
      <c r="FB211" s="12"/>
      <c r="FC211" s="12"/>
      <c r="FD211" s="12"/>
      <c r="FE211" s="12"/>
      <c r="FF211" s="12"/>
      <c r="FG211" s="12"/>
      <c r="FH211" s="12"/>
      <c r="FI211" s="12"/>
      <c r="FJ211" s="12"/>
      <c r="FK211" s="12"/>
      <c r="FL211" s="12"/>
      <c r="FM211" s="12"/>
      <c r="FN211" s="12"/>
      <c r="FO211" s="12"/>
      <c r="FP211" s="12"/>
    </row>
    <row r="212" spans="1:172" s="12" customFormat="1" ht="14" customHeight="1" x14ac:dyDescent="0.15">
      <c r="A212" s="10" t="s">
        <v>473</v>
      </c>
      <c r="B212" s="9">
        <v>116</v>
      </c>
      <c r="C212" s="9">
        <v>118</v>
      </c>
      <c r="D212" s="13">
        <v>117</v>
      </c>
      <c r="E212" s="9">
        <v>24.700000762939453</v>
      </c>
      <c r="F212" s="9">
        <v>87.7</v>
      </c>
      <c r="G212" s="34">
        <v>34</v>
      </c>
      <c r="H212" s="9">
        <v>317</v>
      </c>
      <c r="I212" s="9">
        <v>-64</v>
      </c>
      <c r="J212" s="9">
        <v>105.8</v>
      </c>
      <c r="K212" s="9">
        <v>2.4</v>
      </c>
      <c r="L212" s="13">
        <v>-9.4</v>
      </c>
      <c r="M212" s="6">
        <v>116.6</v>
      </c>
      <c r="N212" s="7"/>
      <c r="O212" s="7"/>
      <c r="P212" s="37">
        <v>53.718423696394716</v>
      </c>
      <c r="Q212" s="37">
        <v>3.3887653486848661</v>
      </c>
      <c r="R212" s="7">
        <v>501</v>
      </c>
      <c r="S212" s="13">
        <v>-57.032515841760002</v>
      </c>
      <c r="T212" s="13">
        <v>82.512747598053593</v>
      </c>
      <c r="U212" s="9">
        <v>-24.798737623949499</v>
      </c>
      <c r="V212" s="9">
        <v>-154.17266060479699</v>
      </c>
      <c r="W212" s="9">
        <v>54.626155257266198</v>
      </c>
      <c r="X212" s="7" t="s">
        <v>824</v>
      </c>
      <c r="Y212" s="10"/>
      <c r="Z212" s="10"/>
      <c r="AA212" s="7" t="b">
        <v>1</v>
      </c>
      <c r="AB212" s="7">
        <v>0</v>
      </c>
      <c r="AC212" s="14" t="s">
        <v>481</v>
      </c>
      <c r="AD212" s="7">
        <v>3095</v>
      </c>
      <c r="AE212" s="7" t="s">
        <v>176</v>
      </c>
      <c r="AF212" s="10" t="s">
        <v>910</v>
      </c>
      <c r="AG212" s="14"/>
      <c r="AH212" s="10"/>
      <c r="AI212" s="17"/>
      <c r="AJ212" s="32"/>
      <c r="AK212" s="17"/>
      <c r="AL212" s="17"/>
      <c r="AM212" s="17"/>
      <c r="AN212" s="17"/>
      <c r="AO212" s="17"/>
      <c r="AP212" s="17"/>
      <c r="AQ212" s="17"/>
      <c r="AR212" s="17"/>
      <c r="AS212" s="17"/>
      <c r="AT212" s="17"/>
      <c r="AU212" s="17"/>
      <c r="AV212" s="17"/>
      <c r="AW212" s="17"/>
      <c r="AX212" s="17"/>
      <c r="AY212" s="17"/>
      <c r="AZ212" s="17"/>
      <c r="BA212" s="17"/>
      <c r="BB212" s="17"/>
      <c r="BC212" s="17"/>
      <c r="BD212" s="17"/>
      <c r="BE212" s="17"/>
      <c r="BF212" s="17"/>
      <c r="BG212" s="17"/>
      <c r="BH212" s="17"/>
      <c r="BI212" s="17"/>
      <c r="BJ212" s="17"/>
      <c r="BK212" s="17"/>
      <c r="BL212" s="17"/>
      <c r="BM212" s="17"/>
      <c r="BN212" s="17"/>
      <c r="BO212" s="17"/>
      <c r="BP212" s="17"/>
      <c r="BQ212" s="17"/>
      <c r="BR212" s="17"/>
      <c r="BS212" s="17"/>
      <c r="BT212" s="17"/>
      <c r="BU212" s="17"/>
      <c r="BV212" s="17"/>
      <c r="BW212" s="17"/>
      <c r="BX212" s="17"/>
      <c r="BY212" s="17"/>
      <c r="BZ212" s="17"/>
      <c r="CA212" s="17"/>
      <c r="CB212" s="17"/>
      <c r="CC212" s="17"/>
      <c r="CD212" s="17"/>
      <c r="CE212" s="17"/>
      <c r="CF212" s="17"/>
      <c r="CG212" s="17"/>
      <c r="CH212" s="17"/>
      <c r="CI212" s="17"/>
      <c r="CJ212" s="17"/>
      <c r="CK212" s="17"/>
      <c r="CL212" s="17"/>
      <c r="CM212" s="17"/>
      <c r="CN212" s="17"/>
      <c r="CO212" s="17"/>
      <c r="CP212" s="17"/>
      <c r="CQ212" s="17"/>
      <c r="CR212" s="17"/>
      <c r="CS212" s="17"/>
      <c r="CT212" s="17"/>
      <c r="CU212" s="17"/>
      <c r="CV212" s="17"/>
      <c r="CW212" s="17"/>
      <c r="CX212" s="17"/>
      <c r="CY212" s="17"/>
      <c r="CZ212" s="17"/>
      <c r="DA212" s="17"/>
      <c r="DB212" s="17"/>
      <c r="DC212" s="17"/>
      <c r="DD212" s="17"/>
      <c r="DE212" s="17"/>
      <c r="DF212" s="17"/>
      <c r="DG212" s="17"/>
      <c r="DH212" s="17"/>
      <c r="DI212" s="17"/>
      <c r="DJ212" s="17"/>
      <c r="DK212" s="17"/>
      <c r="DL212" s="17"/>
      <c r="DM212" s="17"/>
      <c r="DN212" s="17"/>
      <c r="DO212" s="17"/>
      <c r="DP212" s="17"/>
      <c r="DQ212" s="17"/>
      <c r="DR212" s="17"/>
      <c r="DS212" s="17"/>
      <c r="DT212" s="17"/>
      <c r="DU212" s="17"/>
      <c r="DV212" s="17"/>
      <c r="DW212" s="17"/>
      <c r="DX212" s="17"/>
      <c r="DY212" s="17"/>
      <c r="DZ212" s="17"/>
      <c r="EA212" s="17"/>
      <c r="EB212" s="17"/>
      <c r="EC212" s="17"/>
      <c r="ED212" s="17"/>
      <c r="EE212" s="17"/>
      <c r="EF212" s="17"/>
      <c r="EG212" s="17"/>
      <c r="EH212" s="17"/>
      <c r="EI212" s="17"/>
      <c r="EJ212" s="17"/>
      <c r="EK212" s="17"/>
      <c r="EL212" s="17"/>
      <c r="EM212" s="17"/>
      <c r="EN212" s="17"/>
      <c r="EO212" s="17"/>
      <c r="EP212" s="17"/>
      <c r="EQ212" s="17"/>
      <c r="ER212" s="17"/>
      <c r="ES212" s="17"/>
      <c r="ET212" s="17"/>
      <c r="EU212" s="17"/>
      <c r="EV212" s="17"/>
      <c r="EW212" s="17"/>
      <c r="EX212" s="17"/>
      <c r="EY212" s="17"/>
      <c r="EZ212" s="17"/>
      <c r="FA212" s="17"/>
      <c r="FB212" s="17"/>
      <c r="FC212" s="17"/>
      <c r="FD212" s="17"/>
      <c r="FE212" s="17"/>
      <c r="FF212" s="17"/>
      <c r="FG212" s="17"/>
      <c r="FH212" s="17"/>
      <c r="FI212" s="17"/>
      <c r="FJ212" s="17"/>
      <c r="FK212" s="17"/>
      <c r="FL212" s="17"/>
      <c r="FM212" s="17"/>
      <c r="FN212" s="17"/>
      <c r="FO212" s="17"/>
      <c r="FP212" s="17"/>
    </row>
    <row r="213" spans="1:172" s="12" customFormat="1" ht="14" customHeight="1" x14ac:dyDescent="0.2">
      <c r="A213" s="14" t="s">
        <v>482</v>
      </c>
      <c r="B213" s="9">
        <v>115.4</v>
      </c>
      <c r="C213" s="9">
        <v>119.3</v>
      </c>
      <c r="D213" s="13">
        <f>(B213+C213)/2</f>
        <v>117.35</v>
      </c>
      <c r="E213" s="9">
        <v>44.4</v>
      </c>
      <c r="F213" s="9">
        <v>102.5</v>
      </c>
      <c r="G213" s="34">
        <v>24</v>
      </c>
      <c r="H213" s="7">
        <v>10.3</v>
      </c>
      <c r="I213" s="7">
        <v>73.400000000000006</v>
      </c>
      <c r="J213" s="7"/>
      <c r="K213" s="7"/>
      <c r="L213" s="13">
        <v>-75.599999999999994</v>
      </c>
      <c r="M213" s="6">
        <v>312.3</v>
      </c>
      <c r="N213" s="7">
        <v>38.1</v>
      </c>
      <c r="O213" s="7">
        <v>4.9000000000000004</v>
      </c>
      <c r="P213" s="9" t="s">
        <v>825</v>
      </c>
      <c r="Q213" s="9" t="s">
        <v>825</v>
      </c>
      <c r="R213" s="7">
        <v>301</v>
      </c>
      <c r="S213" s="13">
        <v>-64.8406855420385</v>
      </c>
      <c r="T213" s="13">
        <v>64.213352766807304</v>
      </c>
      <c r="U213" s="9">
        <v>43.180715724768604</v>
      </c>
      <c r="V213" s="9">
        <v>-7.8041757489230896</v>
      </c>
      <c r="W213" s="9">
        <v>39.128409650885303</v>
      </c>
      <c r="X213" s="7" t="s">
        <v>824</v>
      </c>
      <c r="Y213" s="10"/>
      <c r="Z213" s="10"/>
      <c r="AA213" s="7" t="b">
        <v>1</v>
      </c>
      <c r="AB213" s="7">
        <v>0</v>
      </c>
      <c r="AC213" s="14" t="s">
        <v>460</v>
      </c>
      <c r="AD213" s="7"/>
      <c r="AE213" s="7" t="s">
        <v>949</v>
      </c>
      <c r="AF213" s="10" t="s">
        <v>483</v>
      </c>
      <c r="AG213" s="14"/>
      <c r="AH213" s="10"/>
      <c r="AJ213" s="32"/>
    </row>
    <row r="214" spans="1:172" s="12" customFormat="1" ht="14" customHeight="1" x14ac:dyDescent="0.2">
      <c r="A214" s="10" t="s">
        <v>485</v>
      </c>
      <c r="B214" s="9">
        <v>116</v>
      </c>
      <c r="C214" s="9">
        <v>120</v>
      </c>
      <c r="D214" s="13">
        <v>118</v>
      </c>
      <c r="E214" s="9">
        <v>37.200000000000003</v>
      </c>
      <c r="F214" s="9">
        <v>122.4</v>
      </c>
      <c r="G214" s="34">
        <v>9</v>
      </c>
      <c r="H214" s="9">
        <v>11.3</v>
      </c>
      <c r="I214" s="9">
        <v>61</v>
      </c>
      <c r="J214" s="9">
        <v>59.5</v>
      </c>
      <c r="K214" s="9">
        <v>6.7</v>
      </c>
      <c r="L214" s="13">
        <v>-80.099999999999994</v>
      </c>
      <c r="M214" s="6">
        <v>0.1</v>
      </c>
      <c r="N214" s="9">
        <v>33.700000000000003</v>
      </c>
      <c r="O214" s="9">
        <v>9</v>
      </c>
      <c r="P214" s="9" t="s">
        <v>825</v>
      </c>
      <c r="Q214" s="9" t="s">
        <v>825</v>
      </c>
      <c r="R214" s="7">
        <v>601</v>
      </c>
      <c r="S214" s="13">
        <v>-56.668267936380502</v>
      </c>
      <c r="T214" s="13">
        <v>79.116599913472996</v>
      </c>
      <c r="U214" s="9">
        <v>43.245714943368803</v>
      </c>
      <c r="V214" s="9">
        <v>-7.7971076528182799</v>
      </c>
      <c r="W214" s="9">
        <v>39.4828461699272</v>
      </c>
      <c r="X214" s="7" t="s">
        <v>824</v>
      </c>
      <c r="Y214" s="10"/>
      <c r="Z214" s="10"/>
      <c r="AA214" s="10" t="b">
        <v>1</v>
      </c>
      <c r="AB214" s="30">
        <v>0</v>
      </c>
      <c r="AC214" s="14" t="s">
        <v>964</v>
      </c>
      <c r="AD214" s="7"/>
      <c r="AE214" s="7" t="s">
        <v>949</v>
      </c>
      <c r="AF214" s="10" t="s">
        <v>839</v>
      </c>
      <c r="AG214" s="14"/>
      <c r="AH214" s="10"/>
      <c r="AJ214" s="32"/>
    </row>
    <row r="215" spans="1:172" s="12" customFormat="1" ht="14" customHeight="1" x14ac:dyDescent="0.2">
      <c r="A215" s="10" t="s">
        <v>486</v>
      </c>
      <c r="B215" s="9">
        <v>117</v>
      </c>
      <c r="C215" s="9">
        <v>121</v>
      </c>
      <c r="D215" s="13">
        <v>119</v>
      </c>
      <c r="E215" s="9">
        <v>40.9</v>
      </c>
      <c r="F215" s="9">
        <v>119.8</v>
      </c>
      <c r="G215" s="34">
        <v>5</v>
      </c>
      <c r="H215" s="9">
        <v>11.1</v>
      </c>
      <c r="I215" s="9">
        <v>57.2</v>
      </c>
      <c r="J215" s="9">
        <v>183</v>
      </c>
      <c r="K215" s="9">
        <v>5.7</v>
      </c>
      <c r="L215" s="13">
        <v>-81.099999999999994</v>
      </c>
      <c r="M215" s="13">
        <v>44.2</v>
      </c>
      <c r="N215" s="9">
        <v>31.5</v>
      </c>
      <c r="O215" s="9">
        <v>7.6</v>
      </c>
      <c r="P215" s="9" t="s">
        <v>825</v>
      </c>
      <c r="Q215" s="9" t="s">
        <v>825</v>
      </c>
      <c r="R215" s="7">
        <v>601</v>
      </c>
      <c r="S215" s="13">
        <v>-52.881883854705301</v>
      </c>
      <c r="T215" s="13">
        <v>90.271202103712099</v>
      </c>
      <c r="U215" s="9">
        <v>43.343837940687699</v>
      </c>
      <c r="V215" s="9">
        <v>-7.7854532752349002</v>
      </c>
      <c r="W215" s="9">
        <v>40.028194686559203</v>
      </c>
      <c r="X215" s="7" t="s">
        <v>824</v>
      </c>
      <c r="Y215" s="10"/>
      <c r="Z215" s="10"/>
      <c r="AA215" s="10" t="b">
        <v>1</v>
      </c>
      <c r="AB215" s="30">
        <v>0</v>
      </c>
      <c r="AC215" s="14" t="s">
        <v>487</v>
      </c>
      <c r="AD215" s="7"/>
      <c r="AE215" s="7" t="s">
        <v>949</v>
      </c>
      <c r="AF215" s="10" t="s">
        <v>836</v>
      </c>
      <c r="AG215" s="14"/>
      <c r="AH215" s="10"/>
      <c r="AJ215" s="32"/>
    </row>
    <row r="216" spans="1:172" s="17" customFormat="1" ht="14" customHeight="1" x14ac:dyDescent="0.2">
      <c r="A216" s="10" t="s">
        <v>488</v>
      </c>
      <c r="B216" s="9">
        <v>118</v>
      </c>
      <c r="C216" s="9">
        <v>122</v>
      </c>
      <c r="D216" s="13">
        <v>120</v>
      </c>
      <c r="E216" s="9">
        <v>43.5</v>
      </c>
      <c r="F216" s="9">
        <v>289.3</v>
      </c>
      <c r="G216" s="6">
        <v>14</v>
      </c>
      <c r="H216" s="9">
        <v>338</v>
      </c>
      <c r="I216" s="9">
        <v>63</v>
      </c>
      <c r="J216" s="9">
        <v>121</v>
      </c>
      <c r="K216" s="9">
        <v>3.6</v>
      </c>
      <c r="L216" s="13">
        <v>-74</v>
      </c>
      <c r="M216" s="13">
        <v>29.8</v>
      </c>
      <c r="N216" s="7"/>
      <c r="O216" s="9"/>
      <c r="P216" s="9">
        <v>64.088990236775899</v>
      </c>
      <c r="Q216" s="9">
        <v>5.0031169903570838</v>
      </c>
      <c r="R216" s="7">
        <v>101</v>
      </c>
      <c r="S216" s="13">
        <v>-53.4699675636978</v>
      </c>
      <c r="T216" s="13">
        <v>87.821236291653406</v>
      </c>
      <c r="U216" s="9">
        <v>66.300228771349495</v>
      </c>
      <c r="V216" s="9">
        <v>-19.8725735249858</v>
      </c>
      <c r="W216" s="9">
        <v>53.574456605782203</v>
      </c>
      <c r="X216" s="7" t="s">
        <v>824</v>
      </c>
      <c r="Y216" s="10"/>
      <c r="Z216" s="10"/>
      <c r="AA216" s="7" t="b">
        <v>1</v>
      </c>
      <c r="AB216" s="7">
        <v>0</v>
      </c>
      <c r="AC216" s="14" t="s">
        <v>489</v>
      </c>
      <c r="AD216" s="7">
        <v>3036</v>
      </c>
      <c r="AE216" s="7" t="s">
        <v>176</v>
      </c>
      <c r="AF216" s="10" t="s">
        <v>490</v>
      </c>
      <c r="AG216" s="14" t="s">
        <v>878</v>
      </c>
      <c r="AH216" s="10"/>
      <c r="AI216" s="12"/>
      <c r="AJ216" s="32"/>
      <c r="AK216" s="12"/>
      <c r="AL216" s="12"/>
      <c r="AM216" s="12"/>
      <c r="AN216" s="12"/>
      <c r="AO216" s="12"/>
      <c r="AP216" s="12"/>
      <c r="AQ216" s="12"/>
      <c r="AR216" s="12"/>
      <c r="AS216" s="12"/>
      <c r="AT216" s="12"/>
      <c r="AU216" s="12"/>
      <c r="AV216" s="12"/>
      <c r="AW216" s="12"/>
      <c r="AX216" s="12"/>
      <c r="AY216" s="12"/>
      <c r="AZ216" s="12"/>
      <c r="BA216" s="12"/>
      <c r="BB216" s="12"/>
      <c r="BC216" s="12"/>
      <c r="BD216" s="12"/>
      <c r="BE216" s="12"/>
      <c r="BF216" s="12"/>
      <c r="BG216" s="12"/>
      <c r="BH216" s="12"/>
      <c r="BI216" s="12"/>
      <c r="BJ216" s="12"/>
      <c r="BK216" s="12"/>
      <c r="BL216" s="12"/>
      <c r="BM216" s="12"/>
      <c r="BN216" s="12"/>
      <c r="BO216" s="12"/>
      <c r="BP216" s="12"/>
      <c r="BQ216" s="12"/>
      <c r="BR216" s="12"/>
      <c r="BS216" s="12"/>
      <c r="BT216" s="12"/>
      <c r="BU216" s="12"/>
      <c r="BV216" s="12"/>
      <c r="BW216" s="12"/>
      <c r="BX216" s="12"/>
      <c r="BY216" s="12"/>
      <c r="BZ216" s="12"/>
      <c r="CA216" s="12"/>
      <c r="CB216" s="12"/>
      <c r="CC216" s="12"/>
      <c r="CD216" s="12"/>
      <c r="CE216" s="12"/>
      <c r="CF216" s="12"/>
      <c r="CG216" s="12"/>
      <c r="CH216" s="12"/>
      <c r="CI216" s="12"/>
      <c r="CJ216" s="12"/>
      <c r="CK216" s="12"/>
      <c r="CL216" s="12"/>
      <c r="CM216" s="12"/>
      <c r="CN216" s="12"/>
      <c r="CO216" s="12"/>
      <c r="CP216" s="12"/>
      <c r="CQ216" s="12"/>
      <c r="CR216" s="12"/>
      <c r="CS216" s="12"/>
      <c r="CT216" s="12"/>
      <c r="CU216" s="12"/>
      <c r="CV216" s="12"/>
      <c r="CW216" s="12"/>
      <c r="CX216" s="12"/>
      <c r="CY216" s="12"/>
      <c r="CZ216" s="12"/>
      <c r="DA216" s="12"/>
      <c r="DB216" s="12"/>
      <c r="DC216" s="12"/>
      <c r="DD216" s="12"/>
      <c r="DE216" s="12"/>
      <c r="DF216" s="12"/>
      <c r="DG216" s="12"/>
      <c r="DH216" s="12"/>
      <c r="DI216" s="12"/>
      <c r="DJ216" s="12"/>
      <c r="DK216" s="12"/>
      <c r="DL216" s="12"/>
      <c r="DM216" s="12"/>
      <c r="DN216" s="12"/>
      <c r="DO216" s="12"/>
      <c r="DP216" s="12"/>
      <c r="DQ216" s="12"/>
      <c r="DR216" s="12"/>
      <c r="DS216" s="12"/>
      <c r="DT216" s="12"/>
      <c r="DU216" s="12"/>
      <c r="DV216" s="12"/>
      <c r="DW216" s="12"/>
      <c r="DX216" s="12"/>
      <c r="DY216" s="12"/>
      <c r="DZ216" s="12"/>
      <c r="EA216" s="12"/>
      <c r="EB216" s="12"/>
      <c r="EC216" s="12"/>
      <c r="ED216" s="12"/>
      <c r="EE216" s="12"/>
      <c r="EF216" s="12"/>
      <c r="EG216" s="12"/>
      <c r="EH216" s="12"/>
      <c r="EI216" s="12"/>
      <c r="EJ216" s="12"/>
      <c r="EK216" s="12"/>
      <c r="EL216" s="12"/>
      <c r="EM216" s="12"/>
      <c r="EN216" s="12"/>
      <c r="EO216" s="12"/>
      <c r="EP216" s="12"/>
      <c r="EQ216" s="12"/>
      <c r="ER216" s="12"/>
      <c r="ES216" s="12"/>
      <c r="ET216" s="12"/>
      <c r="EU216" s="12"/>
      <c r="EV216" s="12"/>
      <c r="EW216" s="12"/>
      <c r="EX216" s="12"/>
      <c r="EY216" s="12"/>
      <c r="EZ216" s="12"/>
      <c r="FA216" s="12"/>
      <c r="FB216" s="12"/>
      <c r="FC216" s="12"/>
      <c r="FD216" s="12"/>
      <c r="FE216" s="12"/>
      <c r="FF216" s="12"/>
      <c r="FG216" s="12"/>
      <c r="FH216" s="12"/>
      <c r="FI216" s="12"/>
      <c r="FJ216" s="12"/>
      <c r="FK216" s="12"/>
      <c r="FL216" s="12"/>
      <c r="FM216" s="12"/>
      <c r="FN216" s="12"/>
      <c r="FO216" s="12"/>
      <c r="FP216" s="12"/>
    </row>
    <row r="217" spans="1:172" s="12" customFormat="1" ht="14" customHeight="1" x14ac:dyDescent="0.2">
      <c r="A217" s="10" t="s">
        <v>491</v>
      </c>
      <c r="B217" s="9">
        <v>120.2</v>
      </c>
      <c r="C217" s="9">
        <v>121</v>
      </c>
      <c r="D217" s="13">
        <v>120.6</v>
      </c>
      <c r="E217" s="9">
        <v>43.2</v>
      </c>
      <c r="F217" s="9">
        <v>291.39999999999998</v>
      </c>
      <c r="G217" s="34">
        <v>12</v>
      </c>
      <c r="H217" s="9">
        <v>162</v>
      </c>
      <c r="I217" s="9">
        <v>-55</v>
      </c>
      <c r="J217" s="9">
        <v>91</v>
      </c>
      <c r="K217" s="9">
        <v>4.5999999999999996</v>
      </c>
      <c r="L217" s="13">
        <v>-74.8</v>
      </c>
      <c r="M217" s="6">
        <v>354.8</v>
      </c>
      <c r="N217" s="7"/>
      <c r="O217" s="7"/>
      <c r="P217" s="9">
        <v>67.510837843996512</v>
      </c>
      <c r="Q217" s="9">
        <v>5.3207882662810748</v>
      </c>
      <c r="R217" s="7">
        <v>101</v>
      </c>
      <c r="S217" s="13">
        <v>-57.105574071469</v>
      </c>
      <c r="T217" s="13">
        <v>73.3263669752059</v>
      </c>
      <c r="U217" s="9">
        <v>66.160318974948495</v>
      </c>
      <c r="V217" s="9">
        <v>-19.838263102106399</v>
      </c>
      <c r="W217" s="9">
        <v>54.0091513726911</v>
      </c>
      <c r="X217" s="7" t="s">
        <v>824</v>
      </c>
      <c r="Y217" s="10"/>
      <c r="Z217" s="10"/>
      <c r="AA217" s="7" t="b">
        <v>1</v>
      </c>
      <c r="AB217" s="7">
        <v>0</v>
      </c>
      <c r="AC217" s="14" t="s">
        <v>489</v>
      </c>
      <c r="AD217" s="7">
        <v>3036</v>
      </c>
      <c r="AE217" s="7" t="s">
        <v>176</v>
      </c>
      <c r="AF217" s="10" t="s">
        <v>492</v>
      </c>
      <c r="AG217" s="14" t="s">
        <v>878</v>
      </c>
      <c r="AH217" s="10"/>
      <c r="AJ217" s="32"/>
    </row>
    <row r="218" spans="1:172" s="17" customFormat="1" ht="14" customHeight="1" x14ac:dyDescent="0.2">
      <c r="A218" s="10" t="s">
        <v>493</v>
      </c>
      <c r="B218" s="9">
        <v>115</v>
      </c>
      <c r="C218" s="9">
        <v>127</v>
      </c>
      <c r="D218" s="13">
        <v>121</v>
      </c>
      <c r="E218" s="9">
        <v>-32</v>
      </c>
      <c r="F218" s="9">
        <v>-64</v>
      </c>
      <c r="G218" s="34">
        <v>6</v>
      </c>
      <c r="H218" s="9">
        <v>169.5</v>
      </c>
      <c r="I218" s="9">
        <v>52</v>
      </c>
      <c r="J218" s="7">
        <v>27.5</v>
      </c>
      <c r="K218" s="9">
        <v>10.4</v>
      </c>
      <c r="L218" s="13">
        <v>-81</v>
      </c>
      <c r="M218" s="13">
        <v>14</v>
      </c>
      <c r="N218" s="7">
        <v>27.5</v>
      </c>
      <c r="O218" s="9">
        <v>13</v>
      </c>
      <c r="P218" s="9" t="s">
        <v>825</v>
      </c>
      <c r="Q218" s="9" t="s">
        <v>825</v>
      </c>
      <c r="R218" s="7">
        <v>202</v>
      </c>
      <c r="S218" s="13">
        <v>-49.649724400958299</v>
      </c>
      <c r="T218" s="13">
        <v>71.327339874325403</v>
      </c>
      <c r="U218" s="9">
        <v>51.693263200935498</v>
      </c>
      <c r="V218" s="9">
        <v>-35.105684487639998</v>
      </c>
      <c r="W218" s="9">
        <v>52.420549504395098</v>
      </c>
      <c r="X218" s="7" t="s">
        <v>824</v>
      </c>
      <c r="Y218" s="10"/>
      <c r="Z218" s="10"/>
      <c r="AA218" s="7" t="b">
        <v>1</v>
      </c>
      <c r="AB218" s="7">
        <v>0</v>
      </c>
      <c r="AC218" s="14" t="s">
        <v>494</v>
      </c>
      <c r="AD218" s="7">
        <v>123</v>
      </c>
      <c r="AE218" s="7" t="s">
        <v>176</v>
      </c>
      <c r="AF218" s="10" t="s">
        <v>495</v>
      </c>
      <c r="AG218" s="14"/>
      <c r="AH218" s="10"/>
      <c r="AJ218" s="32"/>
    </row>
    <row r="219" spans="1:172" s="17" customFormat="1" ht="14" customHeight="1" x14ac:dyDescent="0.2">
      <c r="A219" s="14" t="s">
        <v>496</v>
      </c>
      <c r="B219" s="9">
        <v>118.2</v>
      </c>
      <c r="C219" s="9">
        <v>124.3</v>
      </c>
      <c r="D219" s="13">
        <f>(B219+C219)/2</f>
        <v>121.25</v>
      </c>
      <c r="E219" s="9">
        <v>44.83</v>
      </c>
      <c r="F219" s="9">
        <v>100.74</v>
      </c>
      <c r="G219" s="34">
        <v>21</v>
      </c>
      <c r="H219" s="7">
        <v>8.4</v>
      </c>
      <c r="I219" s="7">
        <v>4.8</v>
      </c>
      <c r="J219" s="7"/>
      <c r="K219" s="9"/>
      <c r="L219" s="13">
        <v>-83.7</v>
      </c>
      <c r="M219" s="6">
        <v>16.399999999999999</v>
      </c>
      <c r="N219" s="7">
        <v>34.299999999999997</v>
      </c>
      <c r="O219" s="7">
        <v>5.7</v>
      </c>
      <c r="P219" s="9" t="s">
        <v>825</v>
      </c>
      <c r="Q219" s="9" t="s">
        <v>825</v>
      </c>
      <c r="R219" s="7">
        <v>301</v>
      </c>
      <c r="S219" s="13">
        <v>-55.993269957345198</v>
      </c>
      <c r="T219" s="13">
        <v>88.185045509469404</v>
      </c>
      <c r="U219" s="9">
        <v>43.485497671213103</v>
      </c>
      <c r="V219" s="9">
        <v>-7.5851765384436396</v>
      </c>
      <c r="W219" s="9">
        <v>41.446058015355497</v>
      </c>
      <c r="X219" s="7" t="s">
        <v>824</v>
      </c>
      <c r="Y219" s="10"/>
      <c r="Z219" s="10"/>
      <c r="AA219" s="7" t="b">
        <v>1</v>
      </c>
      <c r="AB219" s="7">
        <v>0</v>
      </c>
      <c r="AC219" s="14" t="s">
        <v>460</v>
      </c>
      <c r="AD219" s="7"/>
      <c r="AE219" s="7" t="s">
        <v>949</v>
      </c>
      <c r="AF219" s="10" t="s">
        <v>497</v>
      </c>
      <c r="AG219" s="14"/>
      <c r="AH219" s="10"/>
      <c r="AI219" s="10"/>
      <c r="AJ219" s="32"/>
      <c r="AK219" s="10"/>
      <c r="AL219" s="10"/>
      <c r="AM219" s="10"/>
      <c r="AN219" s="10"/>
      <c r="AO219" s="10"/>
      <c r="AP219" s="10"/>
      <c r="AQ219" s="10"/>
      <c r="AR219" s="10"/>
      <c r="AS219" s="10"/>
      <c r="AT219" s="10"/>
      <c r="AU219" s="10"/>
      <c r="AV219" s="10"/>
      <c r="AW219" s="10"/>
      <c r="AX219" s="10"/>
      <c r="AY219" s="10"/>
      <c r="AZ219" s="10"/>
      <c r="BA219" s="10"/>
      <c r="BB219" s="10"/>
      <c r="BC219" s="10"/>
      <c r="BD219" s="10"/>
      <c r="BE219" s="10"/>
      <c r="BF219" s="10"/>
      <c r="BG219" s="10"/>
      <c r="BH219" s="10"/>
      <c r="BI219" s="10"/>
      <c r="BJ219" s="10"/>
      <c r="BK219" s="10"/>
      <c r="BL219" s="10"/>
      <c r="BM219" s="10"/>
      <c r="BN219" s="10"/>
      <c r="BO219" s="10"/>
      <c r="BP219" s="10"/>
      <c r="BQ219" s="10"/>
      <c r="BR219" s="10"/>
      <c r="BS219" s="10"/>
      <c r="BT219" s="10"/>
      <c r="BU219" s="10"/>
      <c r="BV219" s="10"/>
      <c r="BW219" s="10"/>
      <c r="BX219" s="10"/>
      <c r="BY219" s="10"/>
      <c r="BZ219" s="10"/>
      <c r="CA219" s="10"/>
      <c r="CB219" s="10"/>
      <c r="CC219" s="10"/>
      <c r="CD219" s="10"/>
      <c r="CE219" s="10"/>
      <c r="CF219" s="10"/>
      <c r="CG219" s="10"/>
      <c r="CH219" s="10"/>
      <c r="CI219" s="10"/>
      <c r="CJ219" s="10"/>
      <c r="CK219" s="10"/>
      <c r="CL219" s="10"/>
      <c r="CM219" s="10"/>
      <c r="CN219" s="10"/>
      <c r="CO219" s="10"/>
      <c r="CP219" s="10"/>
      <c r="CQ219" s="10"/>
      <c r="CR219" s="10"/>
      <c r="CS219" s="10"/>
      <c r="CT219" s="10"/>
      <c r="CU219" s="10"/>
      <c r="CV219" s="10"/>
      <c r="CW219" s="10"/>
      <c r="CX219" s="10"/>
      <c r="CY219" s="10"/>
      <c r="CZ219" s="10"/>
      <c r="DA219" s="10"/>
      <c r="DB219" s="10"/>
      <c r="DC219" s="10"/>
      <c r="DD219" s="10"/>
      <c r="DE219" s="10"/>
      <c r="DF219" s="10"/>
      <c r="DG219" s="10"/>
      <c r="DH219" s="10"/>
      <c r="DI219" s="10"/>
      <c r="DJ219" s="10"/>
      <c r="DK219" s="10"/>
      <c r="DL219" s="10"/>
      <c r="DM219" s="10"/>
      <c r="DN219" s="10"/>
      <c r="DO219" s="10"/>
      <c r="DP219" s="10"/>
      <c r="DQ219" s="10"/>
      <c r="DR219" s="10"/>
      <c r="DS219" s="10"/>
      <c r="DT219" s="10"/>
      <c r="DU219" s="10"/>
      <c r="DV219" s="10"/>
      <c r="DW219" s="10"/>
      <c r="DX219" s="10"/>
      <c r="DY219" s="10"/>
      <c r="DZ219" s="10"/>
      <c r="EA219" s="10"/>
      <c r="EB219" s="10"/>
      <c r="EC219" s="10"/>
      <c r="ED219" s="10"/>
      <c r="EE219" s="10"/>
      <c r="EF219" s="10"/>
      <c r="EG219" s="10"/>
      <c r="EH219" s="10"/>
      <c r="EI219" s="10"/>
      <c r="EJ219" s="10"/>
      <c r="EK219" s="10"/>
      <c r="EL219" s="10"/>
      <c r="EM219" s="10"/>
      <c r="EN219" s="10"/>
      <c r="EO219" s="10"/>
      <c r="EP219" s="10"/>
      <c r="EQ219" s="10"/>
      <c r="ER219" s="10"/>
      <c r="ES219" s="10"/>
      <c r="ET219" s="10"/>
      <c r="EU219" s="10"/>
      <c r="EV219" s="10"/>
      <c r="EW219" s="10"/>
      <c r="EX219" s="10"/>
      <c r="EY219" s="10"/>
      <c r="EZ219" s="10"/>
      <c r="FA219" s="10"/>
      <c r="FB219" s="10"/>
      <c r="FC219" s="10"/>
      <c r="FD219" s="10"/>
      <c r="FE219" s="10"/>
      <c r="FF219" s="10"/>
      <c r="FG219" s="10"/>
      <c r="FH219" s="10"/>
      <c r="FI219" s="10"/>
      <c r="FJ219" s="10"/>
      <c r="FK219" s="10"/>
      <c r="FL219" s="10"/>
      <c r="FM219" s="10"/>
      <c r="FN219" s="10"/>
      <c r="FO219" s="10"/>
      <c r="FP219" s="10"/>
    </row>
    <row r="220" spans="1:172" s="17" customFormat="1" ht="14" customHeight="1" x14ac:dyDescent="0.2">
      <c r="A220" s="10" t="s">
        <v>498</v>
      </c>
      <c r="B220" s="9">
        <v>120</v>
      </c>
      <c r="C220" s="9">
        <v>124</v>
      </c>
      <c r="D220" s="13">
        <v>122</v>
      </c>
      <c r="E220" s="7">
        <v>43.3</v>
      </c>
      <c r="F220" s="7">
        <v>289.3</v>
      </c>
      <c r="G220" s="34">
        <v>10</v>
      </c>
      <c r="H220" s="9">
        <v>327</v>
      </c>
      <c r="I220" s="9">
        <v>61</v>
      </c>
      <c r="J220" s="9">
        <v>113</v>
      </c>
      <c r="K220" s="7">
        <v>4.5999999999999996</v>
      </c>
      <c r="L220" s="13">
        <v>-65.900000000000006</v>
      </c>
      <c r="M220" s="6">
        <v>27.8</v>
      </c>
      <c r="N220" s="7"/>
      <c r="O220" s="7"/>
      <c r="P220" s="9">
        <v>65.152397029908641</v>
      </c>
      <c r="Q220" s="9">
        <v>6.0295671060783045</v>
      </c>
      <c r="R220" s="7">
        <v>101</v>
      </c>
      <c r="S220" s="13">
        <v>-44.805570617800001</v>
      </c>
      <c r="T220" s="13">
        <v>85.961931982826897</v>
      </c>
      <c r="U220" s="9">
        <v>65.961701549028305</v>
      </c>
      <c r="V220" s="9">
        <v>-19.584432975532099</v>
      </c>
      <c r="W220" s="9">
        <v>54.879327059875898</v>
      </c>
      <c r="X220" s="7" t="s">
        <v>824</v>
      </c>
      <c r="Y220" s="10"/>
      <c r="Z220" s="10"/>
      <c r="AA220" s="7" t="b">
        <v>1</v>
      </c>
      <c r="AB220" s="7">
        <v>0</v>
      </c>
      <c r="AC220" s="14" t="s">
        <v>489</v>
      </c>
      <c r="AD220" s="7">
        <v>3036</v>
      </c>
      <c r="AE220" s="7" t="s">
        <v>176</v>
      </c>
      <c r="AF220" s="10" t="s">
        <v>499</v>
      </c>
      <c r="AG220" s="14" t="s">
        <v>878</v>
      </c>
      <c r="AH220" s="10"/>
      <c r="AI220" s="12"/>
      <c r="AJ220" s="32"/>
      <c r="AK220" s="12"/>
      <c r="AL220" s="12"/>
      <c r="AM220" s="12"/>
      <c r="AN220" s="12"/>
      <c r="AO220" s="12"/>
      <c r="AP220" s="12"/>
      <c r="AQ220" s="12"/>
      <c r="AR220" s="12"/>
      <c r="AS220" s="12"/>
      <c r="AT220" s="12"/>
      <c r="AU220" s="12"/>
      <c r="AV220" s="12"/>
      <c r="AW220" s="12"/>
      <c r="AX220" s="12"/>
      <c r="AY220" s="12"/>
      <c r="AZ220" s="12"/>
      <c r="BA220" s="12"/>
      <c r="BB220" s="12"/>
      <c r="BC220" s="12"/>
      <c r="BD220" s="12"/>
      <c r="BE220" s="12"/>
      <c r="BF220" s="12"/>
      <c r="BG220" s="12"/>
      <c r="BH220" s="12"/>
      <c r="BI220" s="12"/>
      <c r="BJ220" s="12"/>
      <c r="BK220" s="12"/>
      <c r="BL220" s="12"/>
      <c r="BM220" s="12"/>
      <c r="BN220" s="12"/>
      <c r="BO220" s="12"/>
      <c r="BP220" s="12"/>
      <c r="BQ220" s="12"/>
      <c r="BR220" s="12"/>
      <c r="BS220" s="12"/>
      <c r="BT220" s="12"/>
      <c r="BU220" s="12"/>
      <c r="BV220" s="12"/>
      <c r="BW220" s="12"/>
      <c r="BX220" s="12"/>
      <c r="BY220" s="12"/>
      <c r="BZ220" s="12"/>
      <c r="CA220" s="12"/>
      <c r="CB220" s="12"/>
      <c r="CC220" s="12"/>
      <c r="CD220" s="12"/>
      <c r="CE220" s="12"/>
      <c r="CF220" s="12"/>
      <c r="CG220" s="12"/>
      <c r="CH220" s="12"/>
      <c r="CI220" s="12"/>
      <c r="CJ220" s="12"/>
      <c r="CK220" s="12"/>
      <c r="CL220" s="12"/>
      <c r="CM220" s="12"/>
      <c r="CN220" s="12"/>
      <c r="CO220" s="12"/>
      <c r="CP220" s="12"/>
      <c r="CQ220" s="12"/>
      <c r="CR220" s="12"/>
      <c r="CS220" s="12"/>
      <c r="CT220" s="12"/>
      <c r="CU220" s="12"/>
      <c r="CV220" s="12"/>
      <c r="CW220" s="12"/>
      <c r="CX220" s="12"/>
      <c r="CY220" s="12"/>
      <c r="CZ220" s="12"/>
      <c r="DA220" s="12"/>
      <c r="DB220" s="12"/>
      <c r="DC220" s="12"/>
      <c r="DD220" s="12"/>
      <c r="DE220" s="12"/>
      <c r="DF220" s="12"/>
      <c r="DG220" s="12"/>
      <c r="DH220" s="12"/>
      <c r="DI220" s="12"/>
      <c r="DJ220" s="12"/>
      <c r="DK220" s="12"/>
      <c r="DL220" s="12"/>
      <c r="DM220" s="12"/>
      <c r="DN220" s="12"/>
      <c r="DO220" s="12"/>
      <c r="DP220" s="12"/>
      <c r="DQ220" s="12"/>
      <c r="DR220" s="12"/>
      <c r="DS220" s="12"/>
      <c r="DT220" s="12"/>
      <c r="DU220" s="12"/>
      <c r="DV220" s="12"/>
      <c r="DW220" s="12"/>
      <c r="DX220" s="12"/>
      <c r="DY220" s="12"/>
      <c r="DZ220" s="12"/>
      <c r="EA220" s="12"/>
      <c r="EB220" s="12"/>
      <c r="EC220" s="12"/>
      <c r="ED220" s="12"/>
      <c r="EE220" s="12"/>
      <c r="EF220" s="12"/>
      <c r="EG220" s="12"/>
      <c r="EH220" s="12"/>
      <c r="EI220" s="12"/>
      <c r="EJ220" s="12"/>
      <c r="EK220" s="12"/>
      <c r="EL220" s="12"/>
      <c r="EM220" s="12"/>
      <c r="EN220" s="12"/>
      <c r="EO220" s="12"/>
      <c r="EP220" s="12"/>
      <c r="EQ220" s="12"/>
      <c r="ER220" s="12"/>
      <c r="ES220" s="12"/>
      <c r="ET220" s="12"/>
      <c r="EU220" s="12"/>
      <c r="EV220" s="12"/>
      <c r="EW220" s="12"/>
      <c r="EX220" s="12"/>
      <c r="EY220" s="12"/>
      <c r="EZ220" s="12"/>
      <c r="FA220" s="12"/>
      <c r="FB220" s="12"/>
      <c r="FC220" s="12"/>
      <c r="FD220" s="12"/>
      <c r="FE220" s="12"/>
      <c r="FF220" s="12"/>
      <c r="FG220" s="12"/>
      <c r="FH220" s="12"/>
      <c r="FI220" s="12"/>
      <c r="FJ220" s="12"/>
      <c r="FK220" s="12"/>
      <c r="FL220" s="12"/>
      <c r="FM220" s="12"/>
      <c r="FN220" s="12"/>
      <c r="FO220" s="12"/>
      <c r="FP220" s="12"/>
    </row>
    <row r="221" spans="1:172" s="12" customFormat="1" ht="14" customHeight="1" x14ac:dyDescent="0.2">
      <c r="A221" s="14" t="s">
        <v>500</v>
      </c>
      <c r="B221" s="9">
        <v>119</v>
      </c>
      <c r="C221" s="9">
        <v>128.30000000000001</v>
      </c>
      <c r="D221" s="13">
        <v>123.65</v>
      </c>
      <c r="E221" s="9">
        <v>-27.7</v>
      </c>
      <c r="F221" s="9">
        <v>311.5</v>
      </c>
      <c r="G221" s="34">
        <v>65</v>
      </c>
      <c r="H221" s="9">
        <v>358.9</v>
      </c>
      <c r="I221" s="9">
        <v>-46</v>
      </c>
      <c r="J221" s="9">
        <v>46.4</v>
      </c>
      <c r="K221" s="9">
        <v>2.6</v>
      </c>
      <c r="L221" s="13">
        <v>-89.1</v>
      </c>
      <c r="M221" s="6">
        <v>3.3</v>
      </c>
      <c r="N221" s="7">
        <v>47.3</v>
      </c>
      <c r="O221" s="7">
        <v>2.6</v>
      </c>
      <c r="P221" s="38" t="s">
        <v>825</v>
      </c>
      <c r="Q221" s="38" t="s">
        <v>825</v>
      </c>
      <c r="R221" s="7">
        <v>201</v>
      </c>
      <c r="S221" s="13">
        <v>-56.463982124875798</v>
      </c>
      <c r="T221" s="13">
        <v>76.023529223892595</v>
      </c>
      <c r="U221" s="9">
        <v>51.044064441342499</v>
      </c>
      <c r="V221" s="9">
        <v>-34.458696816749303</v>
      </c>
      <c r="W221" s="9">
        <v>53.301857410020702</v>
      </c>
      <c r="X221" s="7" t="s">
        <v>824</v>
      </c>
      <c r="Y221" s="10"/>
      <c r="Z221" s="10"/>
      <c r="AA221" s="7" t="b">
        <v>1</v>
      </c>
      <c r="AB221" s="7">
        <v>0</v>
      </c>
      <c r="AC221" s="14" t="s">
        <v>501</v>
      </c>
      <c r="AD221" s="7">
        <v>3190</v>
      </c>
      <c r="AE221" s="7" t="s">
        <v>176</v>
      </c>
      <c r="AF221" s="10" t="s">
        <v>502</v>
      </c>
      <c r="AG221" s="14"/>
      <c r="AH221" s="10"/>
      <c r="AJ221" s="32"/>
    </row>
    <row r="222" spans="1:172" s="12" customFormat="1" ht="14" customHeight="1" x14ac:dyDescent="0.2">
      <c r="A222" s="14" t="s">
        <v>503</v>
      </c>
      <c r="B222" s="9">
        <v>122.7</v>
      </c>
      <c r="C222" s="9">
        <v>124.7</v>
      </c>
      <c r="D222" s="13">
        <f>(B222+C222)/2</f>
        <v>123.7</v>
      </c>
      <c r="E222" s="9">
        <v>44.76</v>
      </c>
      <c r="F222" s="9">
        <v>101.9</v>
      </c>
      <c r="G222" s="34">
        <v>29</v>
      </c>
      <c r="H222" s="9">
        <v>15</v>
      </c>
      <c r="I222" s="7">
        <v>63.3</v>
      </c>
      <c r="J222" s="7"/>
      <c r="K222" s="7"/>
      <c r="L222" s="13">
        <v>-79.900000000000006</v>
      </c>
      <c r="M222" s="6">
        <v>339.9</v>
      </c>
      <c r="N222" s="7">
        <v>18.8</v>
      </c>
      <c r="O222" s="7">
        <v>6.3</v>
      </c>
      <c r="P222" s="9" t="s">
        <v>825</v>
      </c>
      <c r="Q222" s="9" t="s">
        <v>825</v>
      </c>
      <c r="R222" s="7">
        <v>301</v>
      </c>
      <c r="S222" s="13">
        <v>-57.9416358735646</v>
      </c>
      <c r="T222" s="13">
        <v>79.038879689235401</v>
      </c>
      <c r="U222" s="9">
        <v>43.889228901514599</v>
      </c>
      <c r="V222" s="9">
        <v>-6.7633075825809099</v>
      </c>
      <c r="W222" s="9">
        <v>42.493079643412301</v>
      </c>
      <c r="X222" s="7" t="s">
        <v>824</v>
      </c>
      <c r="Y222" s="10"/>
      <c r="Z222" s="10"/>
      <c r="AA222" s="7" t="b">
        <v>1</v>
      </c>
      <c r="AB222" s="7">
        <v>0</v>
      </c>
      <c r="AC222" s="14" t="s">
        <v>460</v>
      </c>
      <c r="AD222" s="7"/>
      <c r="AE222" s="7" t="s">
        <v>949</v>
      </c>
      <c r="AF222" s="10" t="s">
        <v>504</v>
      </c>
      <c r="AG222" s="14"/>
      <c r="AH222" s="10"/>
      <c r="AI222" s="17"/>
      <c r="AJ222" s="32"/>
      <c r="AK222" s="17"/>
      <c r="AL222" s="17"/>
      <c r="AM222" s="17"/>
      <c r="AN222" s="17"/>
      <c r="AO222" s="17"/>
      <c r="AP222" s="17"/>
      <c r="AQ222" s="17"/>
      <c r="AR222" s="17"/>
      <c r="AS222" s="17"/>
      <c r="AT222" s="17"/>
      <c r="AU222" s="17"/>
      <c r="AV222" s="17"/>
      <c r="AW222" s="17"/>
      <c r="AX222" s="17"/>
      <c r="AY222" s="17"/>
      <c r="AZ222" s="17"/>
      <c r="BA222" s="17"/>
      <c r="BB222" s="17"/>
      <c r="BC222" s="17"/>
      <c r="BD222" s="17"/>
      <c r="BE222" s="17"/>
      <c r="BF222" s="17"/>
      <c r="BG222" s="17"/>
      <c r="BH222" s="17"/>
      <c r="BI222" s="17"/>
      <c r="BJ222" s="17"/>
      <c r="BK222" s="17"/>
      <c r="BL222" s="17"/>
      <c r="BM222" s="17"/>
      <c r="BN222" s="17"/>
      <c r="BO222" s="17"/>
      <c r="BP222" s="17"/>
      <c r="BQ222" s="17"/>
      <c r="BR222" s="17"/>
      <c r="BS222" s="17"/>
      <c r="BT222" s="17"/>
      <c r="BU222" s="17"/>
      <c r="BV222" s="17"/>
      <c r="BW222" s="17"/>
      <c r="BX222" s="17"/>
      <c r="BY222" s="17"/>
      <c r="BZ222" s="17"/>
      <c r="CA222" s="17"/>
      <c r="CB222" s="17"/>
      <c r="CC222" s="17"/>
      <c r="CD222" s="17"/>
      <c r="CE222" s="17"/>
      <c r="CF222" s="17"/>
      <c r="CG222" s="17"/>
      <c r="CH222" s="17"/>
      <c r="CI222" s="17"/>
      <c r="CJ222" s="17"/>
      <c r="CK222" s="17"/>
      <c r="CL222" s="17"/>
      <c r="CM222" s="17"/>
      <c r="CN222" s="17"/>
      <c r="CO222" s="17"/>
      <c r="CP222" s="17"/>
      <c r="CQ222" s="17"/>
      <c r="CR222" s="17"/>
      <c r="CS222" s="17"/>
      <c r="CT222" s="17"/>
      <c r="CU222" s="17"/>
      <c r="CV222" s="17"/>
      <c r="CW222" s="17"/>
      <c r="CX222" s="17"/>
      <c r="CY222" s="17"/>
      <c r="CZ222" s="17"/>
      <c r="DA222" s="17"/>
      <c r="DB222" s="17"/>
      <c r="DC222" s="17"/>
      <c r="DD222" s="17"/>
      <c r="DE222" s="17"/>
      <c r="DF222" s="17"/>
      <c r="DG222" s="17"/>
      <c r="DH222" s="17"/>
      <c r="DI222" s="17"/>
      <c r="DJ222" s="17"/>
      <c r="DK222" s="17"/>
      <c r="DL222" s="17"/>
      <c r="DM222" s="17"/>
      <c r="DN222" s="17"/>
      <c r="DO222" s="17"/>
      <c r="DP222" s="17"/>
      <c r="DQ222" s="17"/>
      <c r="DR222" s="17"/>
      <c r="DS222" s="17"/>
      <c r="DT222" s="17"/>
      <c r="DU222" s="17"/>
      <c r="DV222" s="17"/>
      <c r="DW222" s="17"/>
      <c r="DX222" s="17"/>
      <c r="DY222" s="17"/>
      <c r="DZ222" s="17"/>
      <c r="EA222" s="17"/>
      <c r="EB222" s="17"/>
      <c r="EC222" s="17"/>
      <c r="ED222" s="17"/>
      <c r="EE222" s="17"/>
      <c r="EF222" s="17"/>
      <c r="EG222" s="17"/>
      <c r="EH222" s="17"/>
      <c r="EI222" s="17"/>
      <c r="EJ222" s="17"/>
      <c r="EK222" s="17"/>
      <c r="EL222" s="17"/>
      <c r="EM222" s="17"/>
      <c r="EN222" s="17"/>
      <c r="EO222" s="17"/>
      <c r="EP222" s="17"/>
      <c r="EQ222" s="17"/>
      <c r="ER222" s="17"/>
      <c r="ES222" s="17"/>
      <c r="ET222" s="17"/>
      <c r="EU222" s="17"/>
      <c r="EV222" s="17"/>
      <c r="EW222" s="17"/>
      <c r="EX222" s="17"/>
      <c r="EY222" s="17"/>
      <c r="EZ222" s="17"/>
      <c r="FA222" s="17"/>
      <c r="FB222" s="17"/>
      <c r="FC222" s="17"/>
      <c r="FD222" s="17"/>
      <c r="FE222" s="17"/>
      <c r="FF222" s="17"/>
      <c r="FG222" s="17"/>
      <c r="FH222" s="17"/>
      <c r="FI222" s="17"/>
      <c r="FJ222" s="17"/>
      <c r="FK222" s="17"/>
      <c r="FL222" s="17"/>
      <c r="FM222" s="17"/>
      <c r="FN222" s="17"/>
      <c r="FO222" s="17"/>
      <c r="FP222" s="17"/>
    </row>
    <row r="223" spans="1:172" s="12" customFormat="1" ht="14" customHeight="1" x14ac:dyDescent="0.2">
      <c r="A223" s="10" t="s">
        <v>505</v>
      </c>
      <c r="B223" s="9">
        <v>119</v>
      </c>
      <c r="C223" s="9">
        <v>129</v>
      </c>
      <c r="D223" s="13">
        <v>124</v>
      </c>
      <c r="E223" s="7">
        <v>-32.200000000000003</v>
      </c>
      <c r="F223" s="7">
        <v>-64.2</v>
      </c>
      <c r="G223" s="6">
        <v>15</v>
      </c>
      <c r="H223" s="7">
        <v>159.19999999999999</v>
      </c>
      <c r="I223" s="7">
        <v>49.4</v>
      </c>
      <c r="J223" s="7">
        <v>42.5</v>
      </c>
      <c r="K223" s="7">
        <v>5.9</v>
      </c>
      <c r="L223" s="13">
        <v>-72</v>
      </c>
      <c r="M223" s="13">
        <v>25</v>
      </c>
      <c r="N223" s="9"/>
      <c r="O223" s="9"/>
      <c r="P223" s="9">
        <v>39.449498602188143</v>
      </c>
      <c r="Q223" s="9">
        <v>6.164221710645311</v>
      </c>
      <c r="R223" s="7">
        <v>202</v>
      </c>
      <c r="S223" s="13">
        <v>-39.296927564167198</v>
      </c>
      <c r="T223" s="13">
        <v>73.284912660339103</v>
      </c>
      <c r="U223" s="9">
        <v>50.989258029001</v>
      </c>
      <c r="V223" s="9">
        <v>-34.376418527356201</v>
      </c>
      <c r="W223" s="9">
        <v>53.411335100853996</v>
      </c>
      <c r="X223" s="7" t="s">
        <v>824</v>
      </c>
      <c r="Y223" s="10"/>
      <c r="Z223" s="10"/>
      <c r="AA223" s="7" t="b">
        <v>1</v>
      </c>
      <c r="AB223" s="7">
        <v>0</v>
      </c>
      <c r="AC223" s="14" t="s">
        <v>506</v>
      </c>
      <c r="AD223" s="7">
        <v>1087</v>
      </c>
      <c r="AE223" s="7" t="s">
        <v>176</v>
      </c>
      <c r="AF223" s="10" t="s">
        <v>507</v>
      </c>
      <c r="AG223" s="14"/>
      <c r="AH223" s="10"/>
      <c r="AI223" s="17"/>
      <c r="AJ223" s="32"/>
      <c r="AK223" s="17"/>
      <c r="AL223" s="17"/>
      <c r="AM223" s="17"/>
      <c r="AN223" s="17"/>
      <c r="AO223" s="17"/>
      <c r="AP223" s="17"/>
      <c r="AQ223" s="17"/>
      <c r="AR223" s="17"/>
      <c r="AS223" s="17"/>
      <c r="AT223" s="17"/>
      <c r="AU223" s="17"/>
      <c r="AV223" s="17"/>
      <c r="AW223" s="17"/>
      <c r="AX223" s="17"/>
      <c r="AY223" s="17"/>
      <c r="AZ223" s="17"/>
      <c r="BA223" s="17"/>
      <c r="BB223" s="17"/>
      <c r="BC223" s="17"/>
      <c r="BD223" s="17"/>
      <c r="BE223" s="17"/>
      <c r="BF223" s="17"/>
      <c r="BG223" s="17"/>
      <c r="BH223" s="17"/>
      <c r="BI223" s="17"/>
      <c r="BJ223" s="17"/>
      <c r="BK223" s="17"/>
      <c r="BL223" s="17"/>
      <c r="BM223" s="17"/>
      <c r="BN223" s="17"/>
      <c r="BO223" s="17"/>
      <c r="BP223" s="17"/>
      <c r="BQ223" s="17"/>
      <c r="BR223" s="17"/>
      <c r="BS223" s="17"/>
      <c r="BT223" s="17"/>
      <c r="BU223" s="17"/>
      <c r="BV223" s="17"/>
      <c r="BW223" s="17"/>
      <c r="BX223" s="17"/>
      <c r="BY223" s="17"/>
      <c r="BZ223" s="17"/>
      <c r="CA223" s="17"/>
      <c r="CB223" s="17"/>
      <c r="CC223" s="17"/>
      <c r="CD223" s="17"/>
      <c r="CE223" s="17"/>
      <c r="CF223" s="17"/>
      <c r="CG223" s="17"/>
      <c r="CH223" s="17"/>
      <c r="CI223" s="17"/>
      <c r="CJ223" s="17"/>
      <c r="CK223" s="17"/>
      <c r="CL223" s="17"/>
      <c r="CM223" s="17"/>
      <c r="CN223" s="17"/>
      <c r="CO223" s="17"/>
      <c r="CP223" s="17"/>
      <c r="CQ223" s="17"/>
      <c r="CR223" s="17"/>
      <c r="CS223" s="17"/>
      <c r="CT223" s="17"/>
      <c r="CU223" s="17"/>
      <c r="CV223" s="17"/>
      <c r="CW223" s="17"/>
      <c r="CX223" s="17"/>
      <c r="CY223" s="17"/>
      <c r="CZ223" s="17"/>
      <c r="DA223" s="17"/>
      <c r="DB223" s="17"/>
      <c r="DC223" s="17"/>
      <c r="DD223" s="17"/>
      <c r="DE223" s="17"/>
      <c r="DF223" s="17"/>
      <c r="DG223" s="17"/>
      <c r="DH223" s="17"/>
      <c r="DI223" s="17"/>
      <c r="DJ223" s="17"/>
      <c r="DK223" s="17"/>
      <c r="DL223" s="17"/>
      <c r="DM223" s="17"/>
      <c r="DN223" s="17"/>
      <c r="DO223" s="17"/>
      <c r="DP223" s="17"/>
      <c r="DQ223" s="17"/>
      <c r="DR223" s="17"/>
      <c r="DS223" s="17"/>
      <c r="DT223" s="17"/>
      <c r="DU223" s="17"/>
      <c r="DV223" s="17"/>
      <c r="DW223" s="17"/>
      <c r="DX223" s="17"/>
      <c r="DY223" s="17"/>
      <c r="DZ223" s="17"/>
      <c r="EA223" s="17"/>
      <c r="EB223" s="17"/>
      <c r="EC223" s="17"/>
      <c r="ED223" s="17"/>
      <c r="EE223" s="17"/>
      <c r="EF223" s="17"/>
      <c r="EG223" s="17"/>
      <c r="EH223" s="17"/>
      <c r="EI223" s="17"/>
      <c r="EJ223" s="17"/>
      <c r="EK223" s="17"/>
      <c r="EL223" s="17"/>
      <c r="EM223" s="17"/>
      <c r="EN223" s="17"/>
      <c r="EO223" s="17"/>
      <c r="EP223" s="17"/>
      <c r="EQ223" s="17"/>
      <c r="ER223" s="17"/>
      <c r="ES223" s="17"/>
      <c r="ET223" s="17"/>
      <c r="EU223" s="17"/>
      <c r="EV223" s="17"/>
      <c r="EW223" s="17"/>
      <c r="EX223" s="17"/>
      <c r="EY223" s="17"/>
      <c r="EZ223" s="17"/>
      <c r="FA223" s="17"/>
      <c r="FB223" s="17"/>
      <c r="FC223" s="17"/>
      <c r="FD223" s="17"/>
      <c r="FE223" s="17"/>
      <c r="FF223" s="17"/>
      <c r="FG223" s="17"/>
      <c r="FH223" s="17"/>
      <c r="FI223" s="17"/>
      <c r="FJ223" s="17"/>
      <c r="FK223" s="17"/>
      <c r="FL223" s="17"/>
      <c r="FM223" s="17"/>
      <c r="FN223" s="17"/>
      <c r="FO223" s="17"/>
      <c r="FP223" s="17"/>
    </row>
    <row r="224" spans="1:172" s="12" customFormat="1" ht="14" customHeight="1" x14ac:dyDescent="0.2">
      <c r="A224" s="10" t="s">
        <v>508</v>
      </c>
      <c r="B224" s="9">
        <v>122</v>
      </c>
      <c r="C224" s="9">
        <v>128</v>
      </c>
      <c r="D224" s="13">
        <v>125</v>
      </c>
      <c r="E224" s="7">
        <v>43.4</v>
      </c>
      <c r="F224" s="7">
        <v>289.2</v>
      </c>
      <c r="G224" s="6">
        <v>5</v>
      </c>
      <c r="H224" s="9">
        <v>158</v>
      </c>
      <c r="I224" s="9">
        <v>-59</v>
      </c>
      <c r="J224" s="9">
        <v>113</v>
      </c>
      <c r="K224" s="7">
        <v>7.5</v>
      </c>
      <c r="L224" s="13">
        <v>-71</v>
      </c>
      <c r="M224" s="6">
        <v>16.899999999999999</v>
      </c>
      <c r="N224" s="7"/>
      <c r="O224" s="7"/>
      <c r="P224" s="9">
        <v>70.916877849128809</v>
      </c>
      <c r="Q224" s="9">
        <v>9.1478704394870007</v>
      </c>
      <c r="R224" s="7">
        <v>101</v>
      </c>
      <c r="S224" s="13">
        <v>-50.073231285492803</v>
      </c>
      <c r="T224" s="13">
        <v>83.471846718094298</v>
      </c>
      <c r="U224" s="9">
        <v>65.884395720453298</v>
      </c>
      <c r="V224" s="9">
        <v>-18.575965614201699</v>
      </c>
      <c r="W224" s="9">
        <v>56.333264089126402</v>
      </c>
      <c r="X224" s="7" t="s">
        <v>824</v>
      </c>
      <c r="Y224" s="10"/>
      <c r="Z224" s="10"/>
      <c r="AA224" s="7" t="b">
        <v>1</v>
      </c>
      <c r="AB224" s="7">
        <v>0</v>
      </c>
      <c r="AC224" s="14" t="s">
        <v>489</v>
      </c>
      <c r="AD224" s="7">
        <v>3036</v>
      </c>
      <c r="AE224" s="7" t="s">
        <v>176</v>
      </c>
      <c r="AF224" s="10" t="s">
        <v>509</v>
      </c>
      <c r="AG224" s="14" t="s">
        <v>878</v>
      </c>
      <c r="AH224" s="10"/>
      <c r="AJ224" s="32"/>
    </row>
    <row r="225" spans="1:172" s="12" customFormat="1" ht="14" customHeight="1" x14ac:dyDescent="0.2">
      <c r="A225" s="10" t="s">
        <v>510</v>
      </c>
      <c r="B225" s="9">
        <v>122</v>
      </c>
      <c r="C225" s="9">
        <v>136</v>
      </c>
      <c r="D225" s="13">
        <v>129</v>
      </c>
      <c r="E225" s="7">
        <v>49.5</v>
      </c>
      <c r="F225" s="7">
        <v>304.60000000000002</v>
      </c>
      <c r="G225" s="6">
        <v>10</v>
      </c>
      <c r="H225" s="9">
        <v>328</v>
      </c>
      <c r="I225" s="9">
        <v>62</v>
      </c>
      <c r="J225" s="9">
        <v>180</v>
      </c>
      <c r="K225" s="7">
        <v>3.6</v>
      </c>
      <c r="L225" s="13">
        <v>-67.2</v>
      </c>
      <c r="M225" s="6">
        <v>30.8</v>
      </c>
      <c r="N225" s="7"/>
      <c r="O225" s="7"/>
      <c r="P225" s="37">
        <v>99.468707651333503</v>
      </c>
      <c r="Q225" s="38">
        <v>4.867337345889692</v>
      </c>
      <c r="R225" s="7">
        <v>101</v>
      </c>
      <c r="S225" s="13">
        <v>-44.558367333436202</v>
      </c>
      <c r="T225" s="13">
        <v>91.563813775716795</v>
      </c>
      <c r="U225" s="9">
        <v>65.774040796786096</v>
      </c>
      <c r="V225" s="9">
        <v>-17.3390731293184</v>
      </c>
      <c r="W225" s="9">
        <v>58.278036946857704</v>
      </c>
      <c r="X225" s="7" t="s">
        <v>824</v>
      </c>
      <c r="Y225" s="10"/>
      <c r="Z225" s="10"/>
      <c r="AA225" s="7" t="b">
        <v>1</v>
      </c>
      <c r="AB225" s="7">
        <v>0</v>
      </c>
      <c r="AC225" s="14" t="s">
        <v>511</v>
      </c>
      <c r="AD225" s="7">
        <v>1854</v>
      </c>
      <c r="AE225" s="7" t="s">
        <v>176</v>
      </c>
      <c r="AF225" s="10" t="s">
        <v>880</v>
      </c>
      <c r="AG225" s="14"/>
      <c r="AH225" s="10"/>
      <c r="AI225" s="17"/>
      <c r="AJ225" s="32"/>
      <c r="AK225" s="17"/>
      <c r="AL225" s="17"/>
      <c r="AM225" s="17"/>
      <c r="AN225" s="17"/>
      <c r="AO225" s="17"/>
      <c r="AP225" s="17"/>
      <c r="AQ225" s="17"/>
      <c r="AR225" s="17"/>
      <c r="AS225" s="17"/>
      <c r="AT225" s="17"/>
      <c r="AU225" s="17"/>
      <c r="AV225" s="17"/>
      <c r="AW225" s="17"/>
      <c r="AX225" s="17"/>
      <c r="AY225" s="17"/>
      <c r="AZ225" s="17"/>
      <c r="BA225" s="17"/>
      <c r="BB225" s="17"/>
      <c r="BC225" s="17"/>
      <c r="BD225" s="17"/>
      <c r="BE225" s="17"/>
      <c r="BF225" s="17"/>
      <c r="BG225" s="17"/>
      <c r="BH225" s="17"/>
      <c r="BI225" s="17"/>
      <c r="BJ225" s="17"/>
      <c r="BK225" s="17"/>
      <c r="BL225" s="17"/>
      <c r="BM225" s="17"/>
      <c r="BN225" s="17"/>
      <c r="BO225" s="17"/>
      <c r="BP225" s="17"/>
      <c r="BQ225" s="17"/>
      <c r="BR225" s="17"/>
      <c r="BS225" s="17"/>
      <c r="BT225" s="17"/>
      <c r="BU225" s="17"/>
      <c r="BV225" s="17"/>
      <c r="BW225" s="17"/>
      <c r="BX225" s="17"/>
      <c r="BY225" s="17"/>
      <c r="BZ225" s="17"/>
      <c r="CA225" s="17"/>
      <c r="CB225" s="17"/>
      <c r="CC225" s="17"/>
      <c r="CD225" s="17"/>
      <c r="CE225" s="17"/>
      <c r="CF225" s="17"/>
      <c r="CG225" s="17"/>
      <c r="CH225" s="17"/>
      <c r="CI225" s="17"/>
      <c r="CJ225" s="17"/>
      <c r="CK225" s="17"/>
      <c r="CL225" s="17"/>
      <c r="CM225" s="17"/>
      <c r="CN225" s="17"/>
      <c r="CO225" s="17"/>
      <c r="CP225" s="17"/>
      <c r="CQ225" s="17"/>
      <c r="CR225" s="17"/>
      <c r="CS225" s="17"/>
      <c r="CT225" s="17"/>
      <c r="CU225" s="17"/>
      <c r="CV225" s="17"/>
      <c r="CW225" s="17"/>
      <c r="CX225" s="17"/>
      <c r="CY225" s="17"/>
      <c r="CZ225" s="17"/>
      <c r="DA225" s="17"/>
      <c r="DB225" s="17"/>
      <c r="DC225" s="17"/>
      <c r="DD225" s="17"/>
      <c r="DE225" s="17"/>
      <c r="DF225" s="17"/>
      <c r="DG225" s="17"/>
      <c r="DH225" s="17"/>
      <c r="DI225" s="17"/>
      <c r="DJ225" s="17"/>
      <c r="DK225" s="17"/>
      <c r="DL225" s="17"/>
      <c r="DM225" s="17"/>
      <c r="DN225" s="17"/>
      <c r="DO225" s="17"/>
      <c r="DP225" s="17"/>
      <c r="DQ225" s="17"/>
      <c r="DR225" s="17"/>
      <c r="DS225" s="17"/>
      <c r="DT225" s="17"/>
      <c r="DU225" s="17"/>
      <c r="DV225" s="17"/>
      <c r="DW225" s="17"/>
      <c r="DX225" s="17"/>
      <c r="DY225" s="17"/>
      <c r="DZ225" s="17"/>
      <c r="EA225" s="17"/>
      <c r="EB225" s="17"/>
      <c r="EC225" s="17"/>
      <c r="ED225" s="17"/>
      <c r="EE225" s="17"/>
      <c r="EF225" s="17"/>
      <c r="EG225" s="17"/>
      <c r="EH225" s="17"/>
      <c r="EI225" s="17"/>
      <c r="EJ225" s="17"/>
      <c r="EK225" s="17"/>
      <c r="EL225" s="17"/>
      <c r="EM225" s="17"/>
      <c r="EN225" s="17"/>
      <c r="EO225" s="17"/>
      <c r="EP225" s="17"/>
      <c r="EQ225" s="17"/>
      <c r="ER225" s="17"/>
      <c r="ES225" s="17"/>
      <c r="ET225" s="17"/>
      <c r="EU225" s="17"/>
      <c r="EV225" s="17"/>
      <c r="EW225" s="17"/>
      <c r="EX225" s="17"/>
      <c r="EY225" s="17"/>
      <c r="EZ225" s="17"/>
      <c r="FA225" s="17"/>
      <c r="FB225" s="17"/>
      <c r="FC225" s="17"/>
      <c r="FD225" s="17"/>
      <c r="FE225" s="17"/>
      <c r="FF225" s="17"/>
      <c r="FG225" s="17"/>
      <c r="FH225" s="17"/>
      <c r="FI225" s="17"/>
      <c r="FJ225" s="17"/>
      <c r="FK225" s="17"/>
      <c r="FL225" s="17"/>
      <c r="FM225" s="17"/>
      <c r="FN225" s="17"/>
      <c r="FO225" s="17"/>
      <c r="FP225" s="17"/>
    </row>
    <row r="226" spans="1:172" s="12" customFormat="1" ht="14" customHeight="1" x14ac:dyDescent="0.2">
      <c r="A226" s="14" t="s">
        <v>512</v>
      </c>
      <c r="B226" s="9">
        <v>129.19999999999999</v>
      </c>
      <c r="C226" s="9">
        <v>131.4</v>
      </c>
      <c r="D226" s="13">
        <v>130.30000000000001</v>
      </c>
      <c r="E226" s="9">
        <v>-24.5</v>
      </c>
      <c r="F226" s="9">
        <v>310</v>
      </c>
      <c r="G226" s="6">
        <v>115</v>
      </c>
      <c r="H226" s="7">
        <v>351.7</v>
      </c>
      <c r="I226" s="7">
        <v>-42.7</v>
      </c>
      <c r="J226" s="7">
        <v>42.6</v>
      </c>
      <c r="K226" s="9">
        <v>2</v>
      </c>
      <c r="L226" s="13">
        <v>-82.4</v>
      </c>
      <c r="M226" s="6">
        <v>30.3</v>
      </c>
      <c r="N226" s="7">
        <v>43.8</v>
      </c>
      <c r="O226" s="9">
        <v>2</v>
      </c>
      <c r="P226" s="38" t="s">
        <v>825</v>
      </c>
      <c r="Q226" s="38" t="s">
        <v>825</v>
      </c>
      <c r="R226" s="7">
        <v>201</v>
      </c>
      <c r="S226" s="13">
        <v>-46.9876270356907</v>
      </c>
      <c r="T226" s="13">
        <v>77.666288193659</v>
      </c>
      <c r="U226" s="9">
        <v>49.213947228425099</v>
      </c>
      <c r="V226" s="9">
        <v>-33.1319367131955</v>
      </c>
      <c r="W226" s="9">
        <v>55.533697593648</v>
      </c>
      <c r="X226" s="7" t="s">
        <v>824</v>
      </c>
      <c r="Y226" s="10"/>
      <c r="Z226" s="10"/>
      <c r="AA226" s="7" t="b">
        <v>1</v>
      </c>
      <c r="AB226" s="7">
        <v>0</v>
      </c>
      <c r="AC226" s="14" t="s">
        <v>513</v>
      </c>
      <c r="AD226" s="7">
        <v>2958</v>
      </c>
      <c r="AE226" s="7" t="s">
        <v>176</v>
      </c>
      <c r="AF226" s="10" t="s">
        <v>514</v>
      </c>
      <c r="AG226" s="14"/>
      <c r="AH226" s="10"/>
      <c r="AJ226" s="32"/>
    </row>
    <row r="227" spans="1:172" s="12" customFormat="1" ht="14" customHeight="1" x14ac:dyDescent="0.2">
      <c r="A227" s="10" t="s">
        <v>515</v>
      </c>
      <c r="B227" s="9">
        <v>129.19999999999999</v>
      </c>
      <c r="C227" s="9">
        <v>131.4</v>
      </c>
      <c r="D227" s="13">
        <v>130.30000000000001</v>
      </c>
      <c r="E227" s="9">
        <v>-23.8</v>
      </c>
      <c r="F227" s="9">
        <v>310</v>
      </c>
      <c r="G227" s="6">
        <v>24</v>
      </c>
      <c r="H227" s="7"/>
      <c r="I227" s="7"/>
      <c r="J227" s="7"/>
      <c r="K227" s="7"/>
      <c r="L227" s="6">
        <v>-88.1</v>
      </c>
      <c r="M227" s="13">
        <v>222</v>
      </c>
      <c r="N227" s="7">
        <v>35.700000000000003</v>
      </c>
      <c r="O227" s="9">
        <v>5</v>
      </c>
      <c r="P227" s="38" t="s">
        <v>825</v>
      </c>
      <c r="Q227" s="38" t="s">
        <v>825</v>
      </c>
      <c r="R227" s="7">
        <v>201</v>
      </c>
      <c r="S227" s="13">
        <v>-56.215561743248301</v>
      </c>
      <c r="T227" s="13">
        <v>78.006334467685605</v>
      </c>
      <c r="U227" s="9">
        <v>49.000911619142897</v>
      </c>
      <c r="V227" s="9">
        <v>-33.2992873606415</v>
      </c>
      <c r="W227" s="9">
        <v>55.659459245121802</v>
      </c>
      <c r="X227" s="7" t="s">
        <v>824</v>
      </c>
      <c r="Y227" s="7"/>
      <c r="Z227" s="7"/>
      <c r="AA227" s="7" t="b">
        <v>1</v>
      </c>
      <c r="AB227" s="7">
        <v>0</v>
      </c>
      <c r="AC227" s="14" t="s">
        <v>516</v>
      </c>
      <c r="AD227" s="7"/>
      <c r="AE227" s="7" t="s">
        <v>949</v>
      </c>
      <c r="AF227" s="10" t="s">
        <v>514</v>
      </c>
      <c r="AG227" s="14"/>
      <c r="AH227" s="10"/>
      <c r="AI227" s="17"/>
      <c r="AJ227" s="32"/>
      <c r="AK227" s="17"/>
      <c r="AL227" s="17"/>
      <c r="AM227" s="17"/>
      <c r="AN227" s="17"/>
      <c r="AO227" s="17"/>
      <c r="AP227" s="17"/>
      <c r="AQ227" s="17"/>
      <c r="AR227" s="17"/>
      <c r="AS227" s="17"/>
      <c r="AT227" s="17"/>
      <c r="AU227" s="17"/>
      <c r="AV227" s="17"/>
      <c r="AW227" s="17"/>
      <c r="AX227" s="17"/>
      <c r="AY227" s="17"/>
      <c r="AZ227" s="17"/>
      <c r="BA227" s="17"/>
      <c r="BB227" s="17"/>
      <c r="BC227" s="17"/>
      <c r="BD227" s="17"/>
      <c r="BE227" s="17"/>
      <c r="BF227" s="17"/>
      <c r="BG227" s="17"/>
      <c r="BH227" s="17"/>
      <c r="BI227" s="17"/>
      <c r="BJ227" s="17"/>
      <c r="BK227" s="17"/>
      <c r="BL227" s="17"/>
      <c r="BM227" s="17"/>
      <c r="BN227" s="17"/>
      <c r="BO227" s="17"/>
      <c r="BP227" s="17"/>
      <c r="BQ227" s="17"/>
      <c r="BR227" s="17"/>
      <c r="BS227" s="17"/>
      <c r="BT227" s="17"/>
      <c r="BU227" s="17"/>
      <c r="BV227" s="17"/>
      <c r="BW227" s="17"/>
      <c r="BX227" s="17"/>
      <c r="BY227" s="17"/>
      <c r="BZ227" s="17"/>
      <c r="CA227" s="17"/>
      <c r="CB227" s="17"/>
      <c r="CC227" s="17"/>
      <c r="CD227" s="17"/>
      <c r="CE227" s="17"/>
      <c r="CF227" s="17"/>
      <c r="CG227" s="17"/>
      <c r="CH227" s="17"/>
      <c r="CI227" s="17"/>
      <c r="CJ227" s="17"/>
      <c r="CK227" s="17"/>
      <c r="CL227" s="17"/>
      <c r="CM227" s="17"/>
      <c r="CN227" s="17"/>
      <c r="CO227" s="17"/>
      <c r="CP227" s="17"/>
      <c r="CQ227" s="17"/>
      <c r="CR227" s="17"/>
      <c r="CS227" s="17"/>
      <c r="CT227" s="17"/>
      <c r="CU227" s="17"/>
      <c r="CV227" s="17"/>
      <c r="CW227" s="17"/>
      <c r="CX227" s="17"/>
      <c r="CY227" s="17"/>
      <c r="CZ227" s="17"/>
      <c r="DA227" s="17"/>
      <c r="DB227" s="17"/>
      <c r="DC227" s="17"/>
      <c r="DD227" s="17"/>
      <c r="DE227" s="17"/>
      <c r="DF227" s="17"/>
      <c r="DG227" s="17"/>
      <c r="DH227" s="17"/>
      <c r="DI227" s="17"/>
      <c r="DJ227" s="17"/>
      <c r="DK227" s="17"/>
      <c r="DL227" s="17"/>
      <c r="DM227" s="17"/>
      <c r="DN227" s="17"/>
      <c r="DO227" s="17"/>
      <c r="DP227" s="17"/>
      <c r="DQ227" s="17"/>
      <c r="DR227" s="17"/>
      <c r="DS227" s="17"/>
      <c r="DT227" s="17"/>
      <c r="DU227" s="17"/>
      <c r="DV227" s="17"/>
      <c r="DW227" s="17"/>
      <c r="DX227" s="17"/>
      <c r="DY227" s="17"/>
      <c r="DZ227" s="17"/>
      <c r="EA227" s="17"/>
      <c r="EB227" s="17"/>
      <c r="EC227" s="17"/>
      <c r="ED227" s="17"/>
      <c r="EE227" s="17"/>
      <c r="EF227" s="17"/>
      <c r="EG227" s="17"/>
      <c r="EH227" s="17"/>
      <c r="EI227" s="17"/>
      <c r="EJ227" s="17"/>
      <c r="EK227" s="17"/>
      <c r="EL227" s="17"/>
      <c r="EM227" s="17"/>
      <c r="EN227" s="17"/>
      <c r="EO227" s="17"/>
      <c r="EP227" s="17"/>
      <c r="EQ227" s="17"/>
      <c r="ER227" s="17"/>
      <c r="ES227" s="17"/>
      <c r="ET227" s="17"/>
      <c r="EU227" s="17"/>
      <c r="EV227" s="17"/>
      <c r="EW227" s="17"/>
      <c r="EX227" s="17"/>
      <c r="EY227" s="17"/>
      <c r="EZ227" s="17"/>
      <c r="FA227" s="17"/>
      <c r="FB227" s="17"/>
      <c r="FC227" s="17"/>
      <c r="FD227" s="17"/>
      <c r="FE227" s="17"/>
      <c r="FF227" s="17"/>
      <c r="FG227" s="17"/>
      <c r="FH227" s="17"/>
      <c r="FI227" s="17"/>
      <c r="FJ227" s="17"/>
      <c r="FK227" s="17"/>
      <c r="FL227" s="17"/>
      <c r="FM227" s="17"/>
      <c r="FN227" s="17"/>
      <c r="FO227" s="17"/>
      <c r="FP227" s="17"/>
    </row>
    <row r="228" spans="1:172" s="12" customFormat="1" ht="14" customHeight="1" x14ac:dyDescent="0.2">
      <c r="A228" s="10" t="s">
        <v>518</v>
      </c>
      <c r="B228" s="9">
        <v>131</v>
      </c>
      <c r="C228" s="9">
        <v>135</v>
      </c>
      <c r="D228" s="13">
        <v>133</v>
      </c>
      <c r="E228" s="9">
        <v>-29</v>
      </c>
      <c r="F228" s="9">
        <v>310</v>
      </c>
      <c r="G228" s="34">
        <v>37</v>
      </c>
      <c r="H228" s="9">
        <v>358.7</v>
      </c>
      <c r="I228" s="9">
        <v>-40</v>
      </c>
      <c r="J228" s="9">
        <v>40.4</v>
      </c>
      <c r="K228" s="9">
        <v>3.7</v>
      </c>
      <c r="L228" s="13">
        <v>-84.6</v>
      </c>
      <c r="M228" s="6">
        <v>115.4</v>
      </c>
      <c r="N228" s="7">
        <v>40.4</v>
      </c>
      <c r="O228" s="7">
        <v>3.7</v>
      </c>
      <c r="P228" s="9" t="s">
        <v>825</v>
      </c>
      <c r="Q228" s="9" t="s">
        <v>825</v>
      </c>
      <c r="R228" s="7">
        <v>202</v>
      </c>
      <c r="S228" s="13">
        <v>-52.0415824079899</v>
      </c>
      <c r="T228" s="13">
        <v>86.7531437528487</v>
      </c>
      <c r="U228" s="9">
        <v>47.741619684916003</v>
      </c>
      <c r="V228" s="9">
        <v>-33.336789713373797</v>
      </c>
      <c r="W228" s="9">
        <v>55.850710141507101</v>
      </c>
      <c r="X228" s="7" t="s">
        <v>824</v>
      </c>
      <c r="Y228" s="10"/>
      <c r="Z228" s="10"/>
      <c r="AA228" s="7" t="b">
        <v>1</v>
      </c>
      <c r="AB228" s="7">
        <v>0</v>
      </c>
      <c r="AC228" s="14" t="s">
        <v>519</v>
      </c>
      <c r="AD228" s="7">
        <v>765</v>
      </c>
      <c r="AE228" s="7" t="s">
        <v>176</v>
      </c>
      <c r="AF228" s="10" t="s">
        <v>520</v>
      </c>
      <c r="AG228" s="14"/>
      <c r="AH228" s="10"/>
      <c r="AI228" s="17"/>
      <c r="AJ228" s="32"/>
      <c r="AK228" s="17"/>
      <c r="AL228" s="17"/>
      <c r="AM228" s="17"/>
      <c r="AN228" s="17"/>
      <c r="AO228" s="17"/>
      <c r="AP228" s="17"/>
      <c r="AQ228" s="17"/>
      <c r="AR228" s="17"/>
      <c r="AS228" s="17"/>
      <c r="AT228" s="17"/>
      <c r="AU228" s="17"/>
      <c r="AV228" s="17"/>
      <c r="AW228" s="17"/>
      <c r="AX228" s="17"/>
      <c r="AY228" s="17"/>
      <c r="AZ228" s="17"/>
      <c r="BA228" s="17"/>
      <c r="BB228" s="17"/>
      <c r="BC228" s="17"/>
      <c r="BD228" s="17"/>
      <c r="BE228" s="17"/>
      <c r="BF228" s="17"/>
      <c r="BG228" s="17"/>
      <c r="BH228" s="17"/>
      <c r="BI228" s="17"/>
      <c r="BJ228" s="17"/>
      <c r="BK228" s="17"/>
      <c r="BL228" s="17"/>
      <c r="BM228" s="17"/>
      <c r="BN228" s="17"/>
      <c r="BO228" s="17"/>
      <c r="BP228" s="17"/>
      <c r="BQ228" s="17"/>
      <c r="BR228" s="17"/>
      <c r="BS228" s="17"/>
      <c r="BT228" s="17"/>
      <c r="BU228" s="17"/>
      <c r="BV228" s="17"/>
      <c r="BW228" s="17"/>
      <c r="BX228" s="17"/>
      <c r="BY228" s="17"/>
      <c r="BZ228" s="17"/>
      <c r="CA228" s="17"/>
      <c r="CB228" s="17"/>
      <c r="CC228" s="17"/>
      <c r="CD228" s="17"/>
      <c r="CE228" s="17"/>
      <c r="CF228" s="17"/>
      <c r="CG228" s="17"/>
      <c r="CH228" s="17"/>
      <c r="CI228" s="17"/>
      <c r="CJ228" s="17"/>
      <c r="CK228" s="17"/>
      <c r="CL228" s="17"/>
      <c r="CM228" s="17"/>
      <c r="CN228" s="17"/>
      <c r="CO228" s="17"/>
      <c r="CP228" s="17"/>
      <c r="CQ228" s="17"/>
      <c r="CR228" s="17"/>
      <c r="CS228" s="17"/>
      <c r="CT228" s="17"/>
      <c r="CU228" s="17"/>
      <c r="CV228" s="17"/>
      <c r="CW228" s="17"/>
      <c r="CX228" s="17"/>
      <c r="CY228" s="17"/>
      <c r="CZ228" s="17"/>
      <c r="DA228" s="17"/>
      <c r="DB228" s="17"/>
      <c r="DC228" s="17"/>
      <c r="DD228" s="17"/>
      <c r="DE228" s="17"/>
      <c r="DF228" s="17"/>
      <c r="DG228" s="17"/>
      <c r="DH228" s="17"/>
      <c r="DI228" s="17"/>
      <c r="DJ228" s="17"/>
      <c r="DK228" s="17"/>
      <c r="DL228" s="17"/>
      <c r="DM228" s="17"/>
      <c r="DN228" s="17"/>
      <c r="DO228" s="17"/>
      <c r="DP228" s="17"/>
      <c r="DQ228" s="17"/>
      <c r="DR228" s="17"/>
      <c r="DS228" s="17"/>
      <c r="DT228" s="17"/>
      <c r="DU228" s="17"/>
      <c r="DV228" s="17"/>
      <c r="DW228" s="17"/>
      <c r="DX228" s="17"/>
      <c r="DY228" s="17"/>
      <c r="DZ228" s="17"/>
      <c r="EA228" s="17"/>
      <c r="EB228" s="17"/>
      <c r="EC228" s="17"/>
      <c r="ED228" s="17"/>
      <c r="EE228" s="17"/>
      <c r="EF228" s="17"/>
      <c r="EG228" s="17"/>
      <c r="EH228" s="17"/>
      <c r="EI228" s="17"/>
      <c r="EJ228" s="17"/>
      <c r="EK228" s="17"/>
      <c r="EL228" s="17"/>
      <c r="EM228" s="17"/>
      <c r="EN228" s="17"/>
      <c r="EO228" s="17"/>
      <c r="EP228" s="17"/>
      <c r="EQ228" s="17"/>
      <c r="ER228" s="17"/>
      <c r="ES228" s="17"/>
      <c r="ET228" s="17"/>
      <c r="EU228" s="17"/>
      <c r="EV228" s="17"/>
      <c r="EW228" s="17"/>
      <c r="EX228" s="17"/>
      <c r="EY228" s="17"/>
      <c r="EZ228" s="17"/>
      <c r="FA228" s="17"/>
      <c r="FB228" s="17"/>
      <c r="FC228" s="17"/>
      <c r="FD228" s="17"/>
      <c r="FE228" s="17"/>
      <c r="FF228" s="17"/>
      <c r="FG228" s="17"/>
      <c r="FH228" s="17"/>
      <c r="FI228" s="17"/>
      <c r="FJ228" s="17"/>
      <c r="FK228" s="17"/>
      <c r="FL228" s="17"/>
      <c r="FM228" s="17"/>
      <c r="FN228" s="17"/>
      <c r="FO228" s="17"/>
      <c r="FP228" s="17"/>
    </row>
    <row r="229" spans="1:172" s="12" customFormat="1" ht="14" customHeight="1" x14ac:dyDescent="0.2">
      <c r="A229" s="10" t="s">
        <v>521</v>
      </c>
      <c r="B229" s="9">
        <v>131</v>
      </c>
      <c r="C229" s="9">
        <v>136</v>
      </c>
      <c r="D229" s="13">
        <v>133.5</v>
      </c>
      <c r="E229" s="9">
        <v>-20</v>
      </c>
      <c r="F229" s="7">
        <v>14</v>
      </c>
      <c r="G229" s="6">
        <v>40</v>
      </c>
      <c r="H229" s="7">
        <v>315</v>
      </c>
      <c r="I229" s="7">
        <v>-44.5</v>
      </c>
      <c r="J229" s="7">
        <v>53.3</v>
      </c>
      <c r="K229" s="7">
        <v>3.1</v>
      </c>
      <c r="L229" s="13">
        <v>-48.3</v>
      </c>
      <c r="M229" s="6">
        <v>86.6</v>
      </c>
      <c r="N229" s="7"/>
      <c r="O229" s="7"/>
      <c r="P229" s="9">
        <v>59.347930862854042</v>
      </c>
      <c r="Q229" s="9">
        <v>2.9593407733359478</v>
      </c>
      <c r="R229" s="7">
        <v>701</v>
      </c>
      <c r="S229" s="13">
        <v>-48.3</v>
      </c>
      <c r="T229" s="13">
        <v>86.6</v>
      </c>
      <c r="U229" s="9">
        <v>0</v>
      </c>
      <c r="V229" s="9">
        <v>0</v>
      </c>
      <c r="W229" s="9">
        <v>0</v>
      </c>
      <c r="X229" s="7" t="s">
        <v>824</v>
      </c>
      <c r="Y229" s="10"/>
      <c r="Z229" s="10"/>
      <c r="AA229" s="7" t="b">
        <v>1</v>
      </c>
      <c r="AB229" s="7">
        <v>0</v>
      </c>
      <c r="AC229" s="41" t="s">
        <v>522</v>
      </c>
      <c r="AD229" s="7">
        <v>126</v>
      </c>
      <c r="AE229" s="7" t="s">
        <v>176</v>
      </c>
      <c r="AF229" s="10" t="s">
        <v>912</v>
      </c>
      <c r="AG229" s="14" t="s">
        <v>879</v>
      </c>
      <c r="AH229" s="10"/>
      <c r="AJ229" s="32"/>
    </row>
    <row r="230" spans="1:172" s="12" customFormat="1" ht="13" x14ac:dyDescent="0.2">
      <c r="A230" s="14" t="s">
        <v>526</v>
      </c>
      <c r="B230" s="9">
        <v>131</v>
      </c>
      <c r="C230" s="9">
        <v>136</v>
      </c>
      <c r="D230" s="13">
        <v>133.5</v>
      </c>
      <c r="E230" s="9">
        <v>-20</v>
      </c>
      <c r="F230" s="9">
        <v>14.1</v>
      </c>
      <c r="G230" s="34">
        <v>21</v>
      </c>
      <c r="H230" s="9">
        <v>314.39999999999998</v>
      </c>
      <c r="I230" s="9">
        <v>-42.7</v>
      </c>
      <c r="J230" s="9"/>
      <c r="K230" s="9"/>
      <c r="L230" s="13">
        <v>-47.5</v>
      </c>
      <c r="M230" s="13">
        <v>88.9</v>
      </c>
      <c r="N230" s="9">
        <v>26.1</v>
      </c>
      <c r="O230" s="9">
        <v>6.3</v>
      </c>
      <c r="P230" s="9" t="s">
        <v>825</v>
      </c>
      <c r="Q230" s="9" t="s">
        <v>825</v>
      </c>
      <c r="R230" s="7">
        <v>701</v>
      </c>
      <c r="S230" s="13">
        <v>-47.5</v>
      </c>
      <c r="T230" s="13">
        <v>88.9</v>
      </c>
      <c r="U230" s="9">
        <v>0</v>
      </c>
      <c r="V230" s="9">
        <v>0</v>
      </c>
      <c r="W230" s="9">
        <v>0</v>
      </c>
      <c r="X230" s="7" t="s">
        <v>824</v>
      </c>
      <c r="Y230" s="7"/>
      <c r="Z230" s="7"/>
      <c r="AA230" s="7" t="b">
        <v>1</v>
      </c>
      <c r="AB230" s="7">
        <v>0</v>
      </c>
      <c r="AC230" s="14" t="s">
        <v>517</v>
      </c>
      <c r="AD230" s="7"/>
      <c r="AE230" s="7" t="s">
        <v>949</v>
      </c>
      <c r="AF230" s="10" t="s">
        <v>845</v>
      </c>
      <c r="AG230" s="14"/>
      <c r="AH230" s="10"/>
      <c r="AI230" s="17"/>
      <c r="AJ230" s="32"/>
      <c r="AK230" s="17"/>
      <c r="AL230" s="17"/>
      <c r="AM230" s="17"/>
      <c r="AN230" s="17"/>
      <c r="AO230" s="17"/>
      <c r="AP230" s="17"/>
      <c r="AQ230" s="17"/>
      <c r="AR230" s="17"/>
      <c r="AS230" s="17"/>
      <c r="AT230" s="17"/>
      <c r="AU230" s="17"/>
      <c r="AV230" s="17"/>
      <c r="AW230" s="17"/>
      <c r="AX230" s="17"/>
      <c r="AY230" s="17"/>
      <c r="AZ230" s="17"/>
      <c r="BA230" s="17"/>
      <c r="BB230" s="17"/>
      <c r="BC230" s="17"/>
      <c r="BD230" s="17"/>
      <c r="BE230" s="17"/>
      <c r="BF230" s="17"/>
      <c r="BG230" s="17"/>
      <c r="BH230" s="17"/>
      <c r="BI230" s="17"/>
      <c r="BJ230" s="17"/>
      <c r="BK230" s="17"/>
      <c r="BL230" s="17"/>
      <c r="BM230" s="17"/>
      <c r="BN230" s="17"/>
      <c r="BO230" s="17"/>
      <c r="BP230" s="17"/>
      <c r="BQ230" s="17"/>
      <c r="BR230" s="17"/>
      <c r="BS230" s="17"/>
      <c r="BT230" s="17"/>
      <c r="BU230" s="17"/>
      <c r="BV230" s="17"/>
      <c r="BW230" s="17"/>
      <c r="BX230" s="17"/>
      <c r="BY230" s="17"/>
      <c r="BZ230" s="17"/>
      <c r="CA230" s="17"/>
      <c r="CB230" s="17"/>
      <c r="CC230" s="17"/>
      <c r="CD230" s="17"/>
      <c r="CE230" s="17"/>
      <c r="CF230" s="17"/>
      <c r="CG230" s="17"/>
      <c r="CH230" s="17"/>
      <c r="CI230" s="17"/>
      <c r="CJ230" s="17"/>
      <c r="CK230" s="17"/>
      <c r="CL230" s="17"/>
      <c r="CM230" s="17"/>
      <c r="CN230" s="17"/>
      <c r="CO230" s="17"/>
      <c r="CP230" s="17"/>
      <c r="CQ230" s="17"/>
      <c r="CR230" s="17"/>
      <c r="CS230" s="17"/>
      <c r="CT230" s="17"/>
      <c r="CU230" s="17"/>
      <c r="CV230" s="17"/>
      <c r="CW230" s="17"/>
      <c r="CX230" s="17"/>
      <c r="CY230" s="17"/>
      <c r="CZ230" s="17"/>
      <c r="DA230" s="17"/>
      <c r="DB230" s="17"/>
      <c r="DC230" s="17"/>
      <c r="DD230" s="17"/>
      <c r="DE230" s="17"/>
      <c r="DF230" s="17"/>
      <c r="DG230" s="17"/>
      <c r="DH230" s="17"/>
      <c r="DI230" s="17"/>
      <c r="DJ230" s="17"/>
      <c r="DK230" s="17"/>
      <c r="DL230" s="17"/>
      <c r="DM230" s="17"/>
      <c r="DN230" s="17"/>
      <c r="DO230" s="17"/>
      <c r="DP230" s="17"/>
      <c r="DQ230" s="17"/>
      <c r="DR230" s="17"/>
      <c r="DS230" s="17"/>
      <c r="DT230" s="17"/>
      <c r="DU230" s="17"/>
      <c r="DV230" s="17"/>
      <c r="DW230" s="17"/>
      <c r="DX230" s="17"/>
      <c r="DY230" s="17"/>
      <c r="DZ230" s="17"/>
      <c r="EA230" s="17"/>
      <c r="EB230" s="17"/>
      <c r="EC230" s="17"/>
      <c r="ED230" s="17"/>
      <c r="EE230" s="17"/>
      <c r="EF230" s="17"/>
      <c r="EG230" s="17"/>
      <c r="EH230" s="17"/>
      <c r="EI230" s="17"/>
      <c r="EJ230" s="17"/>
      <c r="EK230" s="17"/>
      <c r="EL230" s="17"/>
      <c r="EM230" s="17"/>
      <c r="EN230" s="17"/>
      <c r="EO230" s="17"/>
      <c r="EP230" s="17"/>
      <c r="EQ230" s="17"/>
      <c r="ER230" s="17"/>
      <c r="ES230" s="17"/>
      <c r="ET230" s="17"/>
      <c r="EU230" s="17"/>
      <c r="EV230" s="17"/>
      <c r="EW230" s="17"/>
      <c r="EX230" s="17"/>
      <c r="EY230" s="17"/>
      <c r="EZ230" s="17"/>
      <c r="FA230" s="17"/>
      <c r="FB230" s="17"/>
      <c r="FC230" s="17"/>
      <c r="FD230" s="17"/>
      <c r="FE230" s="17"/>
      <c r="FF230" s="17"/>
      <c r="FG230" s="17"/>
      <c r="FH230" s="17"/>
      <c r="FI230" s="17"/>
      <c r="FJ230" s="17"/>
      <c r="FK230" s="17"/>
      <c r="FL230" s="17"/>
      <c r="FM230" s="17"/>
      <c r="FN230" s="17"/>
      <c r="FO230" s="17"/>
      <c r="FP230" s="17"/>
    </row>
    <row r="231" spans="1:172" s="12" customFormat="1" ht="14" customHeight="1" x14ac:dyDescent="0.2">
      <c r="A231" s="14" t="s">
        <v>523</v>
      </c>
      <c r="B231" s="9">
        <v>131</v>
      </c>
      <c r="C231" s="9">
        <v>136</v>
      </c>
      <c r="D231" s="13">
        <v>133.5</v>
      </c>
      <c r="E231" s="9">
        <v>-19.850000000000001</v>
      </c>
      <c r="F231" s="9">
        <v>14.1</v>
      </c>
      <c r="G231" s="34">
        <v>33</v>
      </c>
      <c r="H231" s="9">
        <v>133.69999999999999</v>
      </c>
      <c r="I231" s="9">
        <v>46.5</v>
      </c>
      <c r="J231" s="9">
        <v>29.3</v>
      </c>
      <c r="K231" s="9">
        <v>4.7</v>
      </c>
      <c r="L231" s="13">
        <v>-47.2</v>
      </c>
      <c r="M231" s="13">
        <v>84.2</v>
      </c>
      <c r="N231" s="9"/>
      <c r="O231" s="9"/>
      <c r="P231" s="9">
        <v>30.344322545332385</v>
      </c>
      <c r="Q231" s="9">
        <v>4.61324897976366</v>
      </c>
      <c r="R231" s="7">
        <v>701</v>
      </c>
      <c r="S231" s="13">
        <v>-47.2</v>
      </c>
      <c r="T231" s="13">
        <v>84.2</v>
      </c>
      <c r="U231" s="9">
        <v>0</v>
      </c>
      <c r="V231" s="9">
        <v>0</v>
      </c>
      <c r="W231" s="9">
        <v>0</v>
      </c>
      <c r="X231" s="7" t="s">
        <v>824</v>
      </c>
      <c r="Y231" s="7"/>
      <c r="Z231" s="7"/>
      <c r="AA231" s="7" t="b">
        <v>1</v>
      </c>
      <c r="AB231" s="7">
        <v>0</v>
      </c>
      <c r="AC231" s="14" t="s">
        <v>524</v>
      </c>
      <c r="AD231" s="7"/>
      <c r="AE231" s="7" t="s">
        <v>949</v>
      </c>
      <c r="AF231" s="10" t="s">
        <v>845</v>
      </c>
      <c r="AG231" s="14"/>
      <c r="AH231" s="10"/>
      <c r="AJ231" s="32"/>
    </row>
    <row r="232" spans="1:172" s="17" customFormat="1" ht="14" customHeight="1" x14ac:dyDescent="0.2">
      <c r="A232" s="14" t="s">
        <v>525</v>
      </c>
      <c r="B232" s="9">
        <v>131</v>
      </c>
      <c r="C232" s="9">
        <v>136</v>
      </c>
      <c r="D232" s="13">
        <v>133.5</v>
      </c>
      <c r="E232" s="9">
        <v>-21.3</v>
      </c>
      <c r="F232" s="9">
        <v>14.2</v>
      </c>
      <c r="G232" s="34">
        <v>37</v>
      </c>
      <c r="H232" s="9">
        <v>140.19999999999999</v>
      </c>
      <c r="I232" s="9">
        <v>31.8</v>
      </c>
      <c r="J232" s="9">
        <v>15.9</v>
      </c>
      <c r="K232" s="9">
        <v>6.1</v>
      </c>
      <c r="L232" s="13">
        <v>-52.3</v>
      </c>
      <c r="M232" s="13">
        <v>91.7</v>
      </c>
      <c r="N232" s="9"/>
      <c r="O232" s="9"/>
      <c r="P232" s="9">
        <v>26.228128434282802</v>
      </c>
      <c r="Q232" s="9">
        <v>4.6863194395127348</v>
      </c>
      <c r="R232" s="7">
        <v>701</v>
      </c>
      <c r="S232" s="13">
        <v>-52.299999999999898</v>
      </c>
      <c r="T232" s="13">
        <v>91.7</v>
      </c>
      <c r="U232" s="9">
        <v>0</v>
      </c>
      <c r="V232" s="9">
        <v>0</v>
      </c>
      <c r="W232" s="9">
        <v>0</v>
      </c>
      <c r="X232" s="7" t="s">
        <v>824</v>
      </c>
      <c r="Y232" s="7"/>
      <c r="Z232" s="7"/>
      <c r="AA232" s="7" t="b">
        <v>1</v>
      </c>
      <c r="AB232" s="7">
        <v>0</v>
      </c>
      <c r="AC232" s="14" t="s">
        <v>524</v>
      </c>
      <c r="AD232" s="7"/>
      <c r="AE232" s="7" t="s">
        <v>949</v>
      </c>
      <c r="AF232" s="10" t="s">
        <v>845</v>
      </c>
      <c r="AG232" s="14"/>
      <c r="AH232" s="10"/>
      <c r="AI232" s="12"/>
      <c r="AJ232" s="32"/>
      <c r="AK232" s="12"/>
      <c r="AL232" s="12"/>
      <c r="AM232" s="12"/>
      <c r="AN232" s="12"/>
      <c r="AO232" s="12"/>
      <c r="AP232" s="12"/>
      <c r="AQ232" s="12"/>
      <c r="AR232" s="12"/>
      <c r="AS232" s="12"/>
      <c r="AT232" s="12"/>
      <c r="AU232" s="12"/>
      <c r="AV232" s="12"/>
      <c r="AW232" s="12"/>
      <c r="AX232" s="12"/>
      <c r="AY232" s="12"/>
      <c r="AZ232" s="12"/>
      <c r="BA232" s="12"/>
      <c r="BB232" s="12"/>
      <c r="BC232" s="12"/>
      <c r="BD232" s="12"/>
      <c r="BE232" s="12"/>
      <c r="BF232" s="12"/>
      <c r="BG232" s="12"/>
      <c r="BH232" s="12"/>
      <c r="BI232" s="12"/>
      <c r="BJ232" s="12"/>
      <c r="BK232" s="12"/>
      <c r="BL232" s="12"/>
      <c r="BM232" s="12"/>
      <c r="BN232" s="12"/>
      <c r="BO232" s="12"/>
      <c r="BP232" s="12"/>
      <c r="BQ232" s="12"/>
      <c r="BR232" s="12"/>
      <c r="BS232" s="12"/>
      <c r="BT232" s="12"/>
      <c r="BU232" s="12"/>
      <c r="BV232" s="12"/>
      <c r="BW232" s="12"/>
      <c r="BX232" s="12"/>
      <c r="BY232" s="12"/>
      <c r="BZ232" s="12"/>
      <c r="CA232" s="12"/>
      <c r="CB232" s="12"/>
      <c r="CC232" s="12"/>
      <c r="CD232" s="12"/>
      <c r="CE232" s="12"/>
      <c r="CF232" s="12"/>
      <c r="CG232" s="12"/>
      <c r="CH232" s="12"/>
      <c r="CI232" s="12"/>
      <c r="CJ232" s="12"/>
      <c r="CK232" s="12"/>
      <c r="CL232" s="12"/>
      <c r="CM232" s="12"/>
      <c r="CN232" s="12"/>
      <c r="CO232" s="12"/>
      <c r="CP232" s="12"/>
      <c r="CQ232" s="12"/>
      <c r="CR232" s="12"/>
      <c r="CS232" s="12"/>
      <c r="CT232" s="12"/>
      <c r="CU232" s="12"/>
      <c r="CV232" s="12"/>
      <c r="CW232" s="12"/>
      <c r="CX232" s="12"/>
      <c r="CY232" s="12"/>
      <c r="CZ232" s="12"/>
      <c r="DA232" s="12"/>
      <c r="DB232" s="12"/>
      <c r="DC232" s="12"/>
      <c r="DD232" s="12"/>
      <c r="DE232" s="12"/>
      <c r="DF232" s="12"/>
      <c r="DG232" s="12"/>
      <c r="DH232" s="12"/>
      <c r="DI232" s="12"/>
      <c r="DJ232" s="12"/>
      <c r="DK232" s="12"/>
      <c r="DL232" s="12"/>
      <c r="DM232" s="12"/>
      <c r="DN232" s="12"/>
      <c r="DO232" s="12"/>
      <c r="DP232" s="12"/>
      <c r="DQ232" s="12"/>
      <c r="DR232" s="12"/>
      <c r="DS232" s="12"/>
      <c r="DT232" s="12"/>
      <c r="DU232" s="12"/>
      <c r="DV232" s="12"/>
      <c r="DW232" s="12"/>
      <c r="DX232" s="12"/>
      <c r="DY232" s="12"/>
      <c r="DZ232" s="12"/>
      <c r="EA232" s="12"/>
      <c r="EB232" s="12"/>
      <c r="EC232" s="12"/>
      <c r="ED232" s="12"/>
      <c r="EE232" s="12"/>
      <c r="EF232" s="12"/>
      <c r="EG232" s="12"/>
      <c r="EH232" s="12"/>
      <c r="EI232" s="12"/>
      <c r="EJ232" s="12"/>
      <c r="EK232" s="12"/>
      <c r="EL232" s="12"/>
      <c r="EM232" s="12"/>
      <c r="EN232" s="12"/>
      <c r="EO232" s="12"/>
      <c r="EP232" s="12"/>
      <c r="EQ232" s="12"/>
      <c r="ER232" s="12"/>
      <c r="ES232" s="12"/>
      <c r="ET232" s="12"/>
      <c r="EU232" s="12"/>
      <c r="EV232" s="12"/>
      <c r="EW232" s="12"/>
      <c r="EX232" s="12"/>
      <c r="EY232" s="12"/>
      <c r="EZ232" s="12"/>
      <c r="FA232" s="12"/>
      <c r="FB232" s="12"/>
      <c r="FC232" s="12"/>
      <c r="FD232" s="12"/>
      <c r="FE232" s="12"/>
      <c r="FF232" s="12"/>
      <c r="FG232" s="12"/>
      <c r="FH232" s="12"/>
      <c r="FI232" s="12"/>
      <c r="FJ232" s="12"/>
      <c r="FK232" s="12"/>
      <c r="FL232" s="12"/>
      <c r="FM232" s="12"/>
      <c r="FN232" s="12"/>
      <c r="FO232" s="12"/>
      <c r="FP232" s="12"/>
    </row>
    <row r="233" spans="1:172" s="12" customFormat="1" ht="14" customHeight="1" x14ac:dyDescent="0.2">
      <c r="A233" s="10" t="s">
        <v>534</v>
      </c>
      <c r="B233" s="9">
        <v>132</v>
      </c>
      <c r="C233" s="9">
        <v>136</v>
      </c>
      <c r="D233" s="13">
        <v>134</v>
      </c>
      <c r="E233" s="9">
        <v>-25.6</v>
      </c>
      <c r="F233" s="9">
        <v>-54.9</v>
      </c>
      <c r="G233" s="34">
        <v>18</v>
      </c>
      <c r="H233" s="9">
        <v>176.5</v>
      </c>
      <c r="I233" s="9">
        <v>46.5</v>
      </c>
      <c r="J233" s="9"/>
      <c r="K233" s="9"/>
      <c r="L233" s="13">
        <v>-86.2</v>
      </c>
      <c r="M233" s="13">
        <v>359.2</v>
      </c>
      <c r="N233" s="9">
        <v>65</v>
      </c>
      <c r="O233" s="9">
        <v>4.3</v>
      </c>
      <c r="P233" s="9" t="s">
        <v>825</v>
      </c>
      <c r="Q233" s="9" t="s">
        <v>825</v>
      </c>
      <c r="R233" s="7">
        <v>201</v>
      </c>
      <c r="S233" s="13">
        <v>-52.307444925191398</v>
      </c>
      <c r="T233" s="13">
        <v>75.575713820690197</v>
      </c>
      <c r="U233" s="9">
        <v>50</v>
      </c>
      <c r="V233" s="9">
        <v>-32.5</v>
      </c>
      <c r="W233" s="9">
        <v>55.08</v>
      </c>
      <c r="X233" s="7" t="s">
        <v>824</v>
      </c>
      <c r="Y233" s="10"/>
      <c r="Z233" s="9"/>
      <c r="AA233" s="7" t="b">
        <v>1</v>
      </c>
      <c r="AB233" s="7">
        <v>0</v>
      </c>
      <c r="AC233" s="10" t="s">
        <v>535</v>
      </c>
      <c r="AD233" s="7"/>
      <c r="AE233" s="7" t="s">
        <v>949</v>
      </c>
      <c r="AF233" s="10" t="s">
        <v>846</v>
      </c>
      <c r="AG233" s="14"/>
      <c r="AH233" s="10"/>
      <c r="AJ233" s="32"/>
    </row>
    <row r="234" spans="1:172" s="17" customFormat="1" ht="14" customHeight="1" x14ac:dyDescent="0.2">
      <c r="A234" s="10" t="s">
        <v>530</v>
      </c>
      <c r="B234" s="9">
        <v>132</v>
      </c>
      <c r="C234" s="9">
        <v>136</v>
      </c>
      <c r="D234" s="13">
        <v>134</v>
      </c>
      <c r="E234" s="9">
        <v>-26.4</v>
      </c>
      <c r="F234" s="9">
        <v>-54.3</v>
      </c>
      <c r="G234" s="34">
        <v>26</v>
      </c>
      <c r="H234" s="9"/>
      <c r="I234" s="9"/>
      <c r="J234" s="9"/>
      <c r="K234" s="9"/>
      <c r="L234" s="13">
        <v>-89.7</v>
      </c>
      <c r="M234" s="13">
        <v>339.1</v>
      </c>
      <c r="N234" s="9">
        <v>45.6</v>
      </c>
      <c r="O234" s="9">
        <v>4.2</v>
      </c>
      <c r="P234" s="9" t="s">
        <v>825</v>
      </c>
      <c r="Q234" s="9" t="s">
        <v>825</v>
      </c>
      <c r="R234" s="7">
        <v>201</v>
      </c>
      <c r="S234" s="13">
        <v>-55.254652619072203</v>
      </c>
      <c r="T234" s="13">
        <v>78.835029056666002</v>
      </c>
      <c r="U234" s="9">
        <v>50</v>
      </c>
      <c r="V234" s="9">
        <v>-32.5</v>
      </c>
      <c r="W234" s="9">
        <v>55.08</v>
      </c>
      <c r="X234" s="7" t="s">
        <v>824</v>
      </c>
      <c r="Y234" s="10"/>
      <c r="Z234" s="9"/>
      <c r="AA234" s="7" t="b">
        <v>1</v>
      </c>
      <c r="AB234" s="7">
        <v>0</v>
      </c>
      <c r="AC234" s="10" t="s">
        <v>531</v>
      </c>
      <c r="AD234" s="7"/>
      <c r="AE234" s="7" t="s">
        <v>949</v>
      </c>
      <c r="AF234" s="10" t="s">
        <v>846</v>
      </c>
      <c r="AG234" s="14"/>
      <c r="AH234" s="10"/>
      <c r="AJ234" s="32"/>
    </row>
    <row r="235" spans="1:172" s="12" customFormat="1" ht="14" customHeight="1" x14ac:dyDescent="0.2">
      <c r="A235" s="14" t="s">
        <v>532</v>
      </c>
      <c r="B235" s="9">
        <v>132</v>
      </c>
      <c r="C235" s="9">
        <v>136</v>
      </c>
      <c r="D235" s="13">
        <v>134</v>
      </c>
      <c r="E235" s="9">
        <v>-31</v>
      </c>
      <c r="F235" s="9">
        <v>303</v>
      </c>
      <c r="G235" s="34">
        <v>29</v>
      </c>
      <c r="H235" s="9">
        <v>177.6</v>
      </c>
      <c r="I235" s="9">
        <v>44.2</v>
      </c>
      <c r="J235" s="9">
        <v>46</v>
      </c>
      <c r="K235" s="9">
        <v>4</v>
      </c>
      <c r="L235" s="13">
        <v>-84.8</v>
      </c>
      <c r="M235" s="13">
        <v>95.8</v>
      </c>
      <c r="N235" s="9">
        <v>42</v>
      </c>
      <c r="O235" s="7">
        <v>4.2</v>
      </c>
      <c r="P235" s="9" t="s">
        <v>825</v>
      </c>
      <c r="Q235" s="9" t="s">
        <v>825</v>
      </c>
      <c r="R235" s="7">
        <v>202</v>
      </c>
      <c r="S235" s="13">
        <v>-50.231878369106802</v>
      </c>
      <c r="T235" s="13">
        <v>85.1922617902638</v>
      </c>
      <c r="U235" s="9">
        <v>47.5</v>
      </c>
      <c r="V235" s="9">
        <v>-33.299999999999997</v>
      </c>
      <c r="W235" s="9">
        <v>56.005293580772701</v>
      </c>
      <c r="X235" s="7" t="s">
        <v>824</v>
      </c>
      <c r="Y235" s="7"/>
      <c r="Z235" s="7"/>
      <c r="AA235" s="7" t="b">
        <v>1</v>
      </c>
      <c r="AB235" s="7">
        <v>0</v>
      </c>
      <c r="AC235" s="14" t="s">
        <v>533</v>
      </c>
      <c r="AD235" s="7"/>
      <c r="AE235" s="7" t="s">
        <v>949</v>
      </c>
      <c r="AF235" s="10" t="s">
        <v>846</v>
      </c>
      <c r="AG235" s="14"/>
      <c r="AH235" s="10"/>
      <c r="AI235" s="17"/>
      <c r="AJ235" s="32"/>
      <c r="AK235" s="17"/>
      <c r="AL235" s="17"/>
      <c r="AM235" s="17"/>
      <c r="AN235" s="17"/>
      <c r="AO235" s="17"/>
      <c r="AP235" s="17"/>
      <c r="AQ235" s="17"/>
      <c r="AR235" s="17"/>
      <c r="AS235" s="17"/>
      <c r="AT235" s="17"/>
      <c r="AU235" s="17"/>
      <c r="AV235" s="17"/>
      <c r="AW235" s="17"/>
      <c r="AX235" s="17"/>
      <c r="AY235" s="17"/>
      <c r="AZ235" s="17"/>
      <c r="BA235" s="17"/>
      <c r="BB235" s="17"/>
      <c r="BC235" s="17"/>
      <c r="BD235" s="17"/>
      <c r="BE235" s="17"/>
      <c r="BF235" s="17"/>
      <c r="BG235" s="17"/>
      <c r="BH235" s="17"/>
      <c r="BI235" s="17"/>
      <c r="BJ235" s="17"/>
      <c r="BK235" s="17"/>
      <c r="BL235" s="17"/>
      <c r="BM235" s="17"/>
      <c r="BN235" s="17"/>
      <c r="BO235" s="17"/>
      <c r="BP235" s="17"/>
      <c r="BQ235" s="17"/>
      <c r="BR235" s="17"/>
      <c r="BS235" s="17"/>
      <c r="BT235" s="17"/>
      <c r="BU235" s="17"/>
      <c r="BV235" s="17"/>
      <c r="BW235" s="17"/>
      <c r="BX235" s="17"/>
      <c r="BY235" s="17"/>
      <c r="BZ235" s="17"/>
      <c r="CA235" s="17"/>
      <c r="CB235" s="17"/>
      <c r="CC235" s="17"/>
      <c r="CD235" s="17"/>
      <c r="CE235" s="17"/>
      <c r="CF235" s="17"/>
      <c r="CG235" s="17"/>
      <c r="CH235" s="17"/>
      <c r="CI235" s="17"/>
      <c r="CJ235" s="17"/>
      <c r="CK235" s="17"/>
      <c r="CL235" s="17"/>
      <c r="CM235" s="17"/>
      <c r="CN235" s="17"/>
      <c r="CO235" s="17"/>
      <c r="CP235" s="17"/>
      <c r="CQ235" s="17"/>
      <c r="CR235" s="17"/>
      <c r="CS235" s="17"/>
      <c r="CT235" s="17"/>
      <c r="CU235" s="17"/>
      <c r="CV235" s="17"/>
      <c r="CW235" s="17"/>
      <c r="CX235" s="17"/>
      <c r="CY235" s="17"/>
      <c r="CZ235" s="17"/>
      <c r="DA235" s="17"/>
      <c r="DB235" s="17"/>
      <c r="DC235" s="17"/>
      <c r="DD235" s="17"/>
      <c r="DE235" s="17"/>
      <c r="DF235" s="17"/>
      <c r="DG235" s="17"/>
      <c r="DH235" s="17"/>
      <c r="DI235" s="17"/>
      <c r="DJ235" s="17"/>
      <c r="DK235" s="17"/>
      <c r="DL235" s="17"/>
      <c r="DM235" s="17"/>
      <c r="DN235" s="17"/>
      <c r="DO235" s="17"/>
      <c r="DP235" s="17"/>
      <c r="DQ235" s="17"/>
      <c r="DR235" s="17"/>
      <c r="DS235" s="17"/>
      <c r="DT235" s="17"/>
      <c r="DU235" s="17"/>
      <c r="DV235" s="17"/>
      <c r="DW235" s="17"/>
      <c r="DX235" s="17"/>
      <c r="DY235" s="17"/>
      <c r="DZ235" s="17"/>
      <c r="EA235" s="17"/>
      <c r="EB235" s="17"/>
      <c r="EC235" s="17"/>
      <c r="ED235" s="17"/>
      <c r="EE235" s="17"/>
      <c r="EF235" s="17"/>
      <c r="EG235" s="17"/>
      <c r="EH235" s="17"/>
      <c r="EI235" s="17"/>
      <c r="EJ235" s="17"/>
      <c r="EK235" s="17"/>
      <c r="EL235" s="17"/>
      <c r="EM235" s="17"/>
      <c r="EN235" s="17"/>
      <c r="EO235" s="17"/>
      <c r="EP235" s="17"/>
      <c r="EQ235" s="17"/>
      <c r="ER235" s="17"/>
      <c r="ES235" s="17"/>
      <c r="ET235" s="17"/>
      <c r="EU235" s="17"/>
      <c r="EV235" s="17"/>
      <c r="EW235" s="17"/>
      <c r="EX235" s="17"/>
      <c r="EY235" s="17"/>
      <c r="EZ235" s="17"/>
      <c r="FA235" s="17"/>
      <c r="FB235" s="17"/>
      <c r="FC235" s="17"/>
      <c r="FD235" s="17"/>
      <c r="FE235" s="17"/>
      <c r="FF235" s="17"/>
      <c r="FG235" s="17"/>
      <c r="FH235" s="17"/>
      <c r="FI235" s="17"/>
      <c r="FJ235" s="17"/>
      <c r="FK235" s="17"/>
      <c r="FL235" s="17"/>
      <c r="FM235" s="17"/>
      <c r="FN235" s="17"/>
      <c r="FO235" s="17"/>
      <c r="FP235" s="17"/>
    </row>
    <row r="236" spans="1:172" s="12" customFormat="1" ht="14" customHeight="1" x14ac:dyDescent="0.2">
      <c r="A236" s="10" t="s">
        <v>529</v>
      </c>
      <c r="B236" s="9">
        <v>132</v>
      </c>
      <c r="C236" s="9">
        <v>136</v>
      </c>
      <c r="D236" s="13">
        <v>134</v>
      </c>
      <c r="E236" s="9">
        <v>-26</v>
      </c>
      <c r="F236" s="9">
        <v>308</v>
      </c>
      <c r="G236" s="6">
        <v>96</v>
      </c>
      <c r="H236" s="7"/>
      <c r="I236" s="7"/>
      <c r="J236" s="7"/>
      <c r="K236" s="7"/>
      <c r="L236" s="6">
        <v>-84.1</v>
      </c>
      <c r="M236" s="13">
        <v>69.2</v>
      </c>
      <c r="N236" s="7">
        <v>34.299999999999997</v>
      </c>
      <c r="O236" s="9">
        <v>2.5</v>
      </c>
      <c r="P236" s="9" t="s">
        <v>825</v>
      </c>
      <c r="Q236" s="9" t="s">
        <v>825</v>
      </c>
      <c r="R236" s="7">
        <v>201</v>
      </c>
      <c r="S236" s="13">
        <v>-50.382168776849397</v>
      </c>
      <c r="T236" s="13">
        <v>84.375720258752295</v>
      </c>
      <c r="U236" s="9">
        <v>50</v>
      </c>
      <c r="V236" s="9">
        <v>-32.5</v>
      </c>
      <c r="W236" s="9">
        <v>55.08</v>
      </c>
      <c r="X236" s="7" t="s">
        <v>824</v>
      </c>
      <c r="Y236" s="7"/>
      <c r="Z236" s="7"/>
      <c r="AA236" s="7" t="b">
        <v>1</v>
      </c>
      <c r="AB236" s="7">
        <v>0</v>
      </c>
      <c r="AC236" s="14" t="s">
        <v>517</v>
      </c>
      <c r="AD236" s="7"/>
      <c r="AE236" s="7" t="s">
        <v>949</v>
      </c>
      <c r="AF236" s="10" t="s">
        <v>846</v>
      </c>
      <c r="AG236" s="14" t="s">
        <v>853</v>
      </c>
      <c r="AH236" s="10"/>
      <c r="AJ236" s="32"/>
    </row>
    <row r="237" spans="1:172" s="12" customFormat="1" ht="14" customHeight="1" x14ac:dyDescent="0.15">
      <c r="A237" s="14" t="s">
        <v>527</v>
      </c>
      <c r="B237" s="9">
        <v>132</v>
      </c>
      <c r="C237" s="9">
        <v>136</v>
      </c>
      <c r="D237" s="13">
        <v>134</v>
      </c>
      <c r="E237" s="9">
        <v>-22</v>
      </c>
      <c r="F237" s="9">
        <v>308</v>
      </c>
      <c r="G237" s="34">
        <v>128</v>
      </c>
      <c r="H237" s="9">
        <v>174.8</v>
      </c>
      <c r="I237" s="9">
        <v>30.9</v>
      </c>
      <c r="J237" s="9"/>
      <c r="K237" s="9"/>
      <c r="L237" s="13">
        <v>-82.7</v>
      </c>
      <c r="M237" s="13">
        <v>84.5</v>
      </c>
      <c r="N237" s="9">
        <v>48</v>
      </c>
      <c r="O237" s="7">
        <v>1.8</v>
      </c>
      <c r="P237" s="37" t="s">
        <v>825</v>
      </c>
      <c r="Q237" s="37" t="s">
        <v>825</v>
      </c>
      <c r="R237" s="7">
        <v>201</v>
      </c>
      <c r="S237" s="13">
        <v>-50.2767148249172</v>
      </c>
      <c r="T237" s="13">
        <v>87.874887354972699</v>
      </c>
      <c r="U237" s="9">
        <v>50</v>
      </c>
      <c r="V237" s="9">
        <v>-32.5</v>
      </c>
      <c r="W237" s="9">
        <v>55.08</v>
      </c>
      <c r="X237" s="7" t="s">
        <v>824</v>
      </c>
      <c r="Y237" s="7"/>
      <c r="Z237" s="7"/>
      <c r="AA237" s="7" t="b">
        <v>1</v>
      </c>
      <c r="AB237" s="7">
        <v>0</v>
      </c>
      <c r="AC237" s="14" t="s">
        <v>528</v>
      </c>
      <c r="AD237" s="7"/>
      <c r="AE237" s="7" t="s">
        <v>949</v>
      </c>
      <c r="AF237" s="10" t="s">
        <v>846</v>
      </c>
      <c r="AG237" s="14" t="s">
        <v>970</v>
      </c>
      <c r="AH237" s="10"/>
      <c r="AJ237" s="32"/>
    </row>
    <row r="238" spans="1:172" s="12" customFormat="1" ht="14" customHeight="1" x14ac:dyDescent="0.2">
      <c r="A238" s="14" t="s">
        <v>536</v>
      </c>
      <c r="B238" s="9">
        <v>125</v>
      </c>
      <c r="C238" s="9">
        <v>145</v>
      </c>
      <c r="D238" s="13">
        <v>135</v>
      </c>
      <c r="E238" s="9">
        <v>80.7</v>
      </c>
      <c r="F238" s="9">
        <v>56</v>
      </c>
      <c r="G238" s="34">
        <v>40</v>
      </c>
      <c r="H238" s="9">
        <v>42.4</v>
      </c>
      <c r="I238" s="9">
        <v>75.7</v>
      </c>
      <c r="J238" s="9">
        <v>76.599999999999994</v>
      </c>
      <c r="K238" s="9">
        <v>2.6</v>
      </c>
      <c r="L238" s="13">
        <v>-68.900000000000006</v>
      </c>
      <c r="M238" s="13">
        <v>357.5</v>
      </c>
      <c r="N238" s="9">
        <v>26.2</v>
      </c>
      <c r="O238" s="9">
        <v>4.5</v>
      </c>
      <c r="P238" s="9" t="s">
        <v>825</v>
      </c>
      <c r="Q238" s="9" t="s">
        <v>825</v>
      </c>
      <c r="R238" s="7">
        <v>301</v>
      </c>
      <c r="S238" s="13">
        <v>-46.308403998350897</v>
      </c>
      <c r="T238" s="13">
        <v>73.433943130592596</v>
      </c>
      <c r="U238" s="9">
        <v>45.116642074434502</v>
      </c>
      <c r="V238" s="9">
        <v>-4.0997180427027597</v>
      </c>
      <c r="W238" s="9">
        <v>46.9693079940687</v>
      </c>
      <c r="X238" s="7" t="s">
        <v>824</v>
      </c>
      <c r="Y238" s="7"/>
      <c r="Z238" s="7"/>
      <c r="AA238" s="7" t="b">
        <v>1</v>
      </c>
      <c r="AB238" s="7">
        <v>0</v>
      </c>
      <c r="AC238" s="14" t="s">
        <v>537</v>
      </c>
      <c r="AD238" s="7"/>
      <c r="AE238" s="7" t="s">
        <v>949</v>
      </c>
      <c r="AF238" s="10" t="s">
        <v>847</v>
      </c>
      <c r="AG238" s="14"/>
      <c r="AH238" s="10"/>
      <c r="AI238" s="17"/>
      <c r="AJ238" s="32"/>
      <c r="AK238" s="17"/>
      <c r="AL238" s="17"/>
      <c r="AM238" s="17"/>
      <c r="AN238" s="17"/>
      <c r="AO238" s="17"/>
      <c r="AP238" s="17"/>
      <c r="AQ238" s="17"/>
      <c r="AR238" s="17"/>
      <c r="AS238" s="17"/>
      <c r="AT238" s="17"/>
      <c r="AU238" s="17"/>
      <c r="AV238" s="17"/>
      <c r="AW238" s="17"/>
      <c r="AX238" s="17"/>
      <c r="AY238" s="17"/>
      <c r="AZ238" s="17"/>
      <c r="BA238" s="17"/>
      <c r="BB238" s="17"/>
      <c r="BC238" s="17"/>
      <c r="BD238" s="17"/>
      <c r="BE238" s="17"/>
      <c r="BF238" s="17"/>
      <c r="BG238" s="17"/>
      <c r="BH238" s="17"/>
      <c r="BI238" s="17"/>
      <c r="BJ238" s="17"/>
      <c r="BK238" s="17"/>
      <c r="BL238" s="17"/>
      <c r="BM238" s="17"/>
      <c r="BN238" s="17"/>
      <c r="BO238" s="17"/>
      <c r="BP238" s="17"/>
      <c r="BQ238" s="17"/>
      <c r="BR238" s="17"/>
      <c r="BS238" s="17"/>
      <c r="BT238" s="17"/>
      <c r="BU238" s="17"/>
      <c r="BV238" s="17"/>
      <c r="BW238" s="17"/>
      <c r="BX238" s="17"/>
      <c r="BY238" s="17"/>
      <c r="BZ238" s="17"/>
      <c r="CA238" s="17"/>
      <c r="CB238" s="17"/>
      <c r="CC238" s="17"/>
      <c r="CD238" s="17"/>
      <c r="CE238" s="17"/>
      <c r="CF238" s="17"/>
      <c r="CG238" s="17"/>
      <c r="CH238" s="17"/>
      <c r="CI238" s="17"/>
      <c r="CJ238" s="17"/>
      <c r="CK238" s="17"/>
      <c r="CL238" s="17"/>
      <c r="CM238" s="17"/>
      <c r="CN238" s="17"/>
      <c r="CO238" s="17"/>
      <c r="CP238" s="17"/>
      <c r="CQ238" s="17"/>
      <c r="CR238" s="17"/>
      <c r="CS238" s="17"/>
      <c r="CT238" s="17"/>
      <c r="CU238" s="17"/>
      <c r="CV238" s="17"/>
      <c r="CW238" s="17"/>
      <c r="CX238" s="17"/>
      <c r="CY238" s="17"/>
      <c r="CZ238" s="17"/>
      <c r="DA238" s="17"/>
      <c r="DB238" s="17"/>
      <c r="DC238" s="17"/>
      <c r="DD238" s="17"/>
      <c r="DE238" s="17"/>
      <c r="DF238" s="17"/>
      <c r="DG238" s="17"/>
      <c r="DH238" s="17"/>
      <c r="DI238" s="17"/>
      <c r="DJ238" s="17"/>
      <c r="DK238" s="17"/>
      <c r="DL238" s="17"/>
      <c r="DM238" s="17"/>
      <c r="DN238" s="17"/>
      <c r="DO238" s="17"/>
      <c r="DP238" s="17"/>
      <c r="DQ238" s="17"/>
      <c r="DR238" s="17"/>
      <c r="DS238" s="17"/>
      <c r="DT238" s="17"/>
      <c r="DU238" s="17"/>
      <c r="DV238" s="17"/>
      <c r="DW238" s="17"/>
      <c r="DX238" s="17"/>
      <c r="DY238" s="17"/>
      <c r="DZ238" s="17"/>
      <c r="EA238" s="17"/>
      <c r="EB238" s="17"/>
      <c r="EC238" s="17"/>
      <c r="ED238" s="17"/>
      <c r="EE238" s="17"/>
      <c r="EF238" s="17"/>
      <c r="EG238" s="17"/>
      <c r="EH238" s="17"/>
      <c r="EI238" s="17"/>
      <c r="EJ238" s="17"/>
      <c r="EK238" s="17"/>
      <c r="EL238" s="17"/>
      <c r="EM238" s="17"/>
      <c r="EN238" s="17"/>
      <c r="EO238" s="17"/>
      <c r="EP238" s="17"/>
      <c r="EQ238" s="17"/>
      <c r="ER238" s="17"/>
      <c r="ES238" s="17"/>
      <c r="ET238" s="17"/>
      <c r="EU238" s="17"/>
      <c r="EV238" s="17"/>
      <c r="EW238" s="17"/>
      <c r="EX238" s="17"/>
      <c r="EY238" s="17"/>
      <c r="EZ238" s="17"/>
      <c r="FA238" s="17"/>
      <c r="FB238" s="17"/>
      <c r="FC238" s="17"/>
      <c r="FD238" s="17"/>
      <c r="FE238" s="17"/>
      <c r="FF238" s="17"/>
      <c r="FG238" s="17"/>
      <c r="FH238" s="17"/>
      <c r="FI238" s="17"/>
      <c r="FJ238" s="17"/>
      <c r="FK238" s="17"/>
      <c r="FL238" s="17"/>
      <c r="FM238" s="17"/>
      <c r="FN238" s="17"/>
      <c r="FO238" s="17"/>
      <c r="FP238" s="17"/>
    </row>
    <row r="239" spans="1:172" s="12" customFormat="1" ht="14" customHeight="1" x14ac:dyDescent="0.2">
      <c r="A239" s="14" t="s">
        <v>538</v>
      </c>
      <c r="B239" s="9">
        <v>144.19999999999999</v>
      </c>
      <c r="C239" s="9">
        <v>151</v>
      </c>
      <c r="D239" s="13">
        <v>147.6</v>
      </c>
      <c r="E239" s="9">
        <v>62.3</v>
      </c>
      <c r="F239" s="9">
        <f>360-49.8</f>
        <v>310.2</v>
      </c>
      <c r="G239" s="34">
        <v>40</v>
      </c>
      <c r="H239" s="9"/>
      <c r="I239" s="9"/>
      <c r="J239" s="9"/>
      <c r="K239" s="9"/>
      <c r="L239" s="13">
        <v>-69.3</v>
      </c>
      <c r="M239" s="13">
        <v>5</v>
      </c>
      <c r="N239" s="9">
        <v>25.1</v>
      </c>
      <c r="O239" s="9">
        <v>4.5999999999999996</v>
      </c>
      <c r="P239" s="9" t="s">
        <v>825</v>
      </c>
      <c r="Q239" s="9" t="s">
        <v>825</v>
      </c>
      <c r="R239" s="7">
        <v>102</v>
      </c>
      <c r="S239" s="13">
        <v>-50.8927508770348</v>
      </c>
      <c r="T239" s="13">
        <v>85.946961783831497</v>
      </c>
      <c r="U239" s="9">
        <v>60.6746385133061</v>
      </c>
      <c r="V239" s="9">
        <v>2.2430561246345002</v>
      </c>
      <c r="W239" s="9">
        <v>53.646026381447101</v>
      </c>
      <c r="X239" s="7" t="s">
        <v>824</v>
      </c>
      <c r="Y239" s="10"/>
      <c r="Z239" s="10"/>
      <c r="AA239" s="7" t="b">
        <v>1</v>
      </c>
      <c r="AB239" s="7">
        <v>0</v>
      </c>
      <c r="AC239" s="14" t="s">
        <v>539</v>
      </c>
      <c r="AD239" s="7"/>
      <c r="AE239" s="7" t="s">
        <v>949</v>
      </c>
      <c r="AF239" s="10" t="s">
        <v>848</v>
      </c>
      <c r="AG239" s="14"/>
      <c r="AH239" s="10"/>
      <c r="AJ239" s="32"/>
    </row>
    <row r="240" spans="1:172" s="12" customFormat="1" ht="14" customHeight="1" x14ac:dyDescent="0.2">
      <c r="A240" s="14" t="s">
        <v>540</v>
      </c>
      <c r="B240" s="9">
        <v>151.19999999999999</v>
      </c>
      <c r="C240" s="9">
        <v>154.4</v>
      </c>
      <c r="D240" s="13">
        <v>152.80000000000001</v>
      </c>
      <c r="E240" s="9">
        <v>-22.2</v>
      </c>
      <c r="F240" s="9">
        <f>360-70.2</f>
        <v>289.8</v>
      </c>
      <c r="G240" s="34">
        <v>18</v>
      </c>
      <c r="H240" s="9"/>
      <c r="I240" s="9"/>
      <c r="J240" s="9"/>
      <c r="K240" s="9"/>
      <c r="L240" s="13">
        <v>-84.5</v>
      </c>
      <c r="M240" s="6">
        <v>76.400000000000006</v>
      </c>
      <c r="N240" s="9">
        <v>11.2</v>
      </c>
      <c r="O240" s="9">
        <v>10.8</v>
      </c>
      <c r="P240" s="9" t="s">
        <v>825</v>
      </c>
      <c r="Q240" s="9" t="s">
        <v>825</v>
      </c>
      <c r="R240" s="7">
        <v>290</v>
      </c>
      <c r="S240" s="13">
        <v>-47.954748724504</v>
      </c>
      <c r="T240" s="13">
        <v>84.096764600103</v>
      </c>
      <c r="U240" s="9">
        <v>47.499999999999901</v>
      </c>
      <c r="V240" s="9">
        <v>-33.299999999999997</v>
      </c>
      <c r="W240" s="9">
        <v>57.299999999999898</v>
      </c>
      <c r="X240" s="7" t="s">
        <v>824</v>
      </c>
      <c r="Y240" s="7"/>
      <c r="Z240" s="7"/>
      <c r="AA240" s="7" t="b">
        <v>1</v>
      </c>
      <c r="AB240" s="7">
        <v>0</v>
      </c>
      <c r="AC240" s="14" t="s">
        <v>541</v>
      </c>
      <c r="AD240" s="7"/>
      <c r="AE240" s="7" t="s">
        <v>949</v>
      </c>
      <c r="AF240" s="10" t="s">
        <v>838</v>
      </c>
      <c r="AG240" s="14"/>
      <c r="AH240" s="10" t="s">
        <v>935</v>
      </c>
      <c r="AJ240" s="32"/>
    </row>
    <row r="241" spans="1:172" s="12" customFormat="1" ht="14" customHeight="1" x14ac:dyDescent="0.2">
      <c r="A241" s="10" t="s">
        <v>542</v>
      </c>
      <c r="B241" s="9">
        <v>153</v>
      </c>
      <c r="C241" s="9">
        <v>157</v>
      </c>
      <c r="D241" s="13">
        <v>155</v>
      </c>
      <c r="E241" s="9">
        <v>-47.43</v>
      </c>
      <c r="F241" s="9">
        <v>-71.77</v>
      </c>
      <c r="G241" s="6">
        <v>16</v>
      </c>
      <c r="H241" s="9">
        <v>11.3</v>
      </c>
      <c r="I241" s="9">
        <v>-61</v>
      </c>
      <c r="J241" s="9">
        <v>47</v>
      </c>
      <c r="K241" s="9">
        <v>5.5</v>
      </c>
      <c r="L241" s="13">
        <v>-81</v>
      </c>
      <c r="M241" s="13">
        <v>172</v>
      </c>
      <c r="N241" s="9">
        <v>24.5</v>
      </c>
      <c r="O241" s="9">
        <v>7.6</v>
      </c>
      <c r="P241" s="9" t="s">
        <v>825</v>
      </c>
      <c r="Q241" s="9" t="s">
        <v>825</v>
      </c>
      <c r="R241" s="7">
        <v>291</v>
      </c>
      <c r="S241" s="13">
        <v>-57.907598093453899</v>
      </c>
      <c r="T241" s="13">
        <v>90.396486472984506</v>
      </c>
      <c r="U241" s="9">
        <v>47.5</v>
      </c>
      <c r="V241" s="9">
        <v>-33.299999999999997</v>
      </c>
      <c r="W241" s="9">
        <v>58</v>
      </c>
      <c r="X241" s="7" t="s">
        <v>824</v>
      </c>
      <c r="Y241" s="10"/>
      <c r="Z241" s="10"/>
      <c r="AA241" s="7" t="b">
        <v>1</v>
      </c>
      <c r="AB241" s="7">
        <v>0</v>
      </c>
      <c r="AC241" s="14" t="s">
        <v>543</v>
      </c>
      <c r="AD241" s="30">
        <v>3535</v>
      </c>
      <c r="AE241" s="7" t="s">
        <v>176</v>
      </c>
      <c r="AF241" s="10" t="s">
        <v>544</v>
      </c>
      <c r="AG241" s="14"/>
      <c r="AH241" s="10"/>
      <c r="AJ241" s="32"/>
    </row>
    <row r="242" spans="1:172" s="12" customFormat="1" ht="14" customHeight="1" x14ac:dyDescent="0.2">
      <c r="A242" s="10" t="s">
        <v>545</v>
      </c>
      <c r="B242" s="9">
        <f>155-3.5</f>
        <v>151.5</v>
      </c>
      <c r="C242" s="9">
        <f>155+3.5</f>
        <v>158.5</v>
      </c>
      <c r="D242" s="13">
        <v>155</v>
      </c>
      <c r="E242" s="9">
        <v>-47.2</v>
      </c>
      <c r="F242" s="9">
        <v>-69</v>
      </c>
      <c r="G242" s="34">
        <v>23</v>
      </c>
      <c r="H242" s="9"/>
      <c r="I242" s="9"/>
      <c r="J242" s="9"/>
      <c r="K242" s="9"/>
      <c r="L242" s="13">
        <v>-84.3</v>
      </c>
      <c r="M242" s="13">
        <v>191.3</v>
      </c>
      <c r="N242" s="9">
        <v>13.3</v>
      </c>
      <c r="O242" s="9">
        <v>8.6</v>
      </c>
      <c r="P242" s="9" t="s">
        <v>825</v>
      </c>
      <c r="Q242" s="9" t="s">
        <v>825</v>
      </c>
      <c r="R242" s="7">
        <v>291</v>
      </c>
      <c r="S242" s="13">
        <v>-56.937354570568601</v>
      </c>
      <c r="T242" s="13">
        <v>83.036665966363699</v>
      </c>
      <c r="U242" s="9">
        <v>47.5</v>
      </c>
      <c r="V242" s="9">
        <v>-33.299999999999997</v>
      </c>
      <c r="W242" s="9">
        <v>58</v>
      </c>
      <c r="X242" s="7" t="s">
        <v>824</v>
      </c>
      <c r="Y242" s="10"/>
      <c r="Z242" s="9"/>
      <c r="AA242" s="7" t="b">
        <v>1</v>
      </c>
      <c r="AB242" s="7">
        <v>0</v>
      </c>
      <c r="AC242" s="10" t="s">
        <v>546</v>
      </c>
      <c r="AD242" s="7"/>
      <c r="AE242" s="7" t="s">
        <v>949</v>
      </c>
      <c r="AF242" s="10" t="s">
        <v>547</v>
      </c>
      <c r="AG242" s="14"/>
      <c r="AH242" s="10"/>
      <c r="AJ242" s="32"/>
    </row>
    <row r="243" spans="1:172" s="12" customFormat="1" ht="14" customHeight="1" x14ac:dyDescent="0.2">
      <c r="A243" s="10" t="s">
        <v>548</v>
      </c>
      <c r="B243" s="7">
        <v>156.69999999999999</v>
      </c>
      <c r="C243" s="7">
        <v>158.1</v>
      </c>
      <c r="D243" s="6">
        <v>157.4</v>
      </c>
      <c r="E243" s="7">
        <v>-47.8</v>
      </c>
      <c r="F243" s="7">
        <f>360-68.8</f>
        <v>291.2</v>
      </c>
      <c r="G243" s="6">
        <v>10</v>
      </c>
      <c r="H243" s="9">
        <v>7.8</v>
      </c>
      <c r="I243" s="9">
        <v>-62.2</v>
      </c>
      <c r="J243" s="9">
        <v>27</v>
      </c>
      <c r="K243" s="9">
        <v>9.4</v>
      </c>
      <c r="L243" s="6">
        <v>-84.1</v>
      </c>
      <c r="M243" s="6">
        <v>179.2</v>
      </c>
      <c r="N243" s="7">
        <v>13.6</v>
      </c>
      <c r="O243" s="7">
        <v>13.6</v>
      </c>
      <c r="P243" s="9" t="s">
        <v>825</v>
      </c>
      <c r="Q243" s="9" t="s">
        <v>825</v>
      </c>
      <c r="R243" s="7">
        <v>291</v>
      </c>
      <c r="S243" s="13">
        <v>-56.4316234868339</v>
      </c>
      <c r="T243" s="13">
        <v>85.091406295985493</v>
      </c>
      <c r="U243" s="9">
        <v>47.5</v>
      </c>
      <c r="V243" s="9">
        <v>-33.299999999999997</v>
      </c>
      <c r="W243" s="9">
        <v>58</v>
      </c>
      <c r="X243" s="7" t="s">
        <v>824</v>
      </c>
      <c r="Y243" s="7"/>
      <c r="Z243" s="10"/>
      <c r="AA243" s="7" t="b">
        <v>1</v>
      </c>
      <c r="AB243" s="7">
        <v>0</v>
      </c>
      <c r="AC243" s="14" t="s">
        <v>549</v>
      </c>
      <c r="AD243" s="7"/>
      <c r="AE243" s="7" t="s">
        <v>949</v>
      </c>
      <c r="AF243" s="10" t="s">
        <v>550</v>
      </c>
      <c r="AG243" s="14"/>
      <c r="AH243" s="10"/>
      <c r="AJ243" s="32"/>
    </row>
    <row r="244" spans="1:172" s="12" customFormat="1" ht="14" customHeight="1" x14ac:dyDescent="0.2">
      <c r="A244" s="14" t="s">
        <v>555</v>
      </c>
      <c r="B244" s="9">
        <v>154.6</v>
      </c>
      <c r="C244" s="9">
        <v>160.6</v>
      </c>
      <c r="D244" s="13">
        <v>157.6</v>
      </c>
      <c r="E244" s="9">
        <v>-33.31</v>
      </c>
      <c r="F244" s="9">
        <v>-55.56</v>
      </c>
      <c r="G244" s="34">
        <v>8</v>
      </c>
      <c r="H244" s="9">
        <v>183.4</v>
      </c>
      <c r="I244" s="9">
        <v>51.7</v>
      </c>
      <c r="J244" s="9"/>
      <c r="K244" s="9"/>
      <c r="L244" s="13">
        <v>-87</v>
      </c>
      <c r="M244" s="13">
        <v>197.3</v>
      </c>
      <c r="N244" s="9">
        <v>30</v>
      </c>
      <c r="O244" s="9">
        <v>10.199999999999999</v>
      </c>
      <c r="P244" s="9" t="s">
        <v>825</v>
      </c>
      <c r="Q244" s="9" t="s">
        <v>825</v>
      </c>
      <c r="R244" s="7">
        <v>202</v>
      </c>
      <c r="S244" s="13">
        <v>-55.734400845198202</v>
      </c>
      <c r="T244" s="13">
        <v>79.826268458616994</v>
      </c>
      <c r="U244" s="9">
        <v>47.5</v>
      </c>
      <c r="V244" s="9">
        <v>-33.299999999999997</v>
      </c>
      <c r="W244" s="9">
        <v>56.2</v>
      </c>
      <c r="X244" s="7" t="s">
        <v>824</v>
      </c>
      <c r="Y244" s="10"/>
      <c r="Z244" s="9"/>
      <c r="AA244" s="7" t="b">
        <v>1</v>
      </c>
      <c r="AB244" s="7">
        <v>0</v>
      </c>
      <c r="AC244" s="14" t="s">
        <v>556</v>
      </c>
      <c r="AD244" s="7"/>
      <c r="AE244" s="7" t="s">
        <v>949</v>
      </c>
      <c r="AF244" s="10" t="s">
        <v>557</v>
      </c>
      <c r="AG244" s="14"/>
      <c r="AH244" s="10"/>
      <c r="AJ244" s="32"/>
    </row>
    <row r="245" spans="1:172" s="17" customFormat="1" ht="14" customHeight="1" x14ac:dyDescent="0.2">
      <c r="A245" s="14" t="s">
        <v>551</v>
      </c>
      <c r="B245" s="9">
        <v>154.6</v>
      </c>
      <c r="C245" s="9">
        <v>160.6</v>
      </c>
      <c r="D245" s="13">
        <v>157.6</v>
      </c>
      <c r="E245" s="9">
        <v>-33.51</v>
      </c>
      <c r="F245" s="9">
        <v>-54.96</v>
      </c>
      <c r="G245" s="34">
        <v>19</v>
      </c>
      <c r="H245" s="9">
        <v>3.5</v>
      </c>
      <c r="I245" s="9">
        <v>-50.6</v>
      </c>
      <c r="J245" s="9">
        <v>29.4</v>
      </c>
      <c r="K245" s="9">
        <v>6.3</v>
      </c>
      <c r="L245" s="13">
        <v>-86.4</v>
      </c>
      <c r="M245" s="13">
        <v>178.9</v>
      </c>
      <c r="N245" s="9">
        <v>22.7</v>
      </c>
      <c r="O245" s="9">
        <v>7.2</v>
      </c>
      <c r="P245" s="9" t="s">
        <v>825</v>
      </c>
      <c r="Q245" s="9" t="s">
        <v>825</v>
      </c>
      <c r="R245" s="7">
        <v>202</v>
      </c>
      <c r="S245" s="13">
        <v>-58.237844319235101</v>
      </c>
      <c r="T245" s="13">
        <v>83.374545451955001</v>
      </c>
      <c r="U245" s="9">
        <v>50</v>
      </c>
      <c r="V245" s="9">
        <v>-32.5</v>
      </c>
      <c r="W245" s="9">
        <v>55.08</v>
      </c>
      <c r="X245" s="7" t="s">
        <v>824</v>
      </c>
      <c r="Y245" s="10"/>
      <c r="Z245" s="10"/>
      <c r="AA245" s="7" t="b">
        <v>1</v>
      </c>
      <c r="AB245" s="7">
        <v>0</v>
      </c>
      <c r="AC245" s="14" t="s">
        <v>552</v>
      </c>
      <c r="AD245" s="7"/>
      <c r="AE245" s="7" t="s">
        <v>949</v>
      </c>
      <c r="AF245" s="10" t="s">
        <v>554</v>
      </c>
      <c r="AG245" s="14" t="s">
        <v>553</v>
      </c>
      <c r="AH245" s="10"/>
      <c r="AJ245" s="32"/>
    </row>
    <row r="246" spans="1:172" s="17" customFormat="1" ht="14" customHeight="1" x14ac:dyDescent="0.2">
      <c r="A246" s="14" t="s">
        <v>558</v>
      </c>
      <c r="B246" s="9">
        <v>150</v>
      </c>
      <c r="C246" s="9">
        <v>170</v>
      </c>
      <c r="D246" s="13">
        <v>160</v>
      </c>
      <c r="E246" s="9">
        <v>9</v>
      </c>
      <c r="F246" s="9">
        <v>8.6</v>
      </c>
      <c r="G246" s="6">
        <v>6</v>
      </c>
      <c r="H246" s="9">
        <v>337.9</v>
      </c>
      <c r="I246" s="9">
        <v>-14.2</v>
      </c>
      <c r="J246" s="9">
        <v>13</v>
      </c>
      <c r="K246" s="9">
        <v>19.2</v>
      </c>
      <c r="L246" s="13">
        <v>-62.5</v>
      </c>
      <c r="M246" s="13">
        <v>61.6</v>
      </c>
      <c r="N246" s="9">
        <v>27.8</v>
      </c>
      <c r="O246" s="9">
        <v>13</v>
      </c>
      <c r="P246" s="9" t="s">
        <v>825</v>
      </c>
      <c r="Q246" s="9" t="s">
        <v>825</v>
      </c>
      <c r="R246" s="7">
        <v>714</v>
      </c>
      <c r="S246" s="13">
        <v>-61.309113701377498</v>
      </c>
      <c r="T246" s="13">
        <v>65.785364038730805</v>
      </c>
      <c r="U246" s="9">
        <v>33.65</v>
      </c>
      <c r="V246" s="9">
        <v>26.02</v>
      </c>
      <c r="W246" s="9">
        <v>2.34</v>
      </c>
      <c r="X246" s="7" t="s">
        <v>824</v>
      </c>
      <c r="Y246" s="10"/>
      <c r="Z246" s="10"/>
      <c r="AA246" s="7" t="b">
        <v>1</v>
      </c>
      <c r="AB246" s="7">
        <v>0</v>
      </c>
      <c r="AC246" s="41" t="s">
        <v>559</v>
      </c>
      <c r="AD246" s="7">
        <v>1081</v>
      </c>
      <c r="AE246" s="7" t="s">
        <v>176</v>
      </c>
      <c r="AF246" s="10" t="s">
        <v>881</v>
      </c>
      <c r="AG246" s="14"/>
      <c r="AH246" s="10"/>
      <c r="AJ246" s="32"/>
    </row>
    <row r="247" spans="1:172" s="12" customFormat="1" ht="14" customHeight="1" x14ac:dyDescent="0.2">
      <c r="A247" s="14" t="s">
        <v>560</v>
      </c>
      <c r="B247" s="9">
        <v>162.19999999999999</v>
      </c>
      <c r="C247" s="9">
        <v>169.4</v>
      </c>
      <c r="D247" s="13">
        <v>165.8</v>
      </c>
      <c r="E247" s="9">
        <v>-22.2</v>
      </c>
      <c r="F247" s="9">
        <f>360-70.2</f>
        <v>289.8</v>
      </c>
      <c r="G247" s="34">
        <v>28</v>
      </c>
      <c r="H247" s="9"/>
      <c r="I247" s="9"/>
      <c r="J247" s="9"/>
      <c r="K247" s="9"/>
      <c r="L247" s="13">
        <v>-84.3</v>
      </c>
      <c r="M247" s="6">
        <v>180.9</v>
      </c>
      <c r="N247" s="9">
        <v>13.8</v>
      </c>
      <c r="O247" s="9">
        <v>7.6</v>
      </c>
      <c r="P247" s="9" t="s">
        <v>825</v>
      </c>
      <c r="Q247" s="9" t="s">
        <v>825</v>
      </c>
      <c r="R247" s="7">
        <v>290</v>
      </c>
      <c r="S247" s="13">
        <v>-56.803561625282697</v>
      </c>
      <c r="T247" s="13">
        <v>84.440980145546007</v>
      </c>
      <c r="U247" s="9">
        <v>47.499999999999901</v>
      </c>
      <c r="V247" s="9">
        <v>-33.299999999999997</v>
      </c>
      <c r="W247" s="9">
        <v>57.299999999999898</v>
      </c>
      <c r="X247" s="7" t="s">
        <v>824</v>
      </c>
      <c r="Y247" s="7"/>
      <c r="Z247" s="7"/>
      <c r="AA247" s="7" t="b">
        <v>1</v>
      </c>
      <c r="AB247" s="7">
        <v>0</v>
      </c>
      <c r="AC247" s="14" t="s">
        <v>541</v>
      </c>
      <c r="AD247" s="7"/>
      <c r="AE247" s="7" t="s">
        <v>949</v>
      </c>
      <c r="AF247" s="10" t="s">
        <v>838</v>
      </c>
      <c r="AG247" s="14"/>
      <c r="AH247" s="10" t="s">
        <v>935</v>
      </c>
      <c r="AJ247" s="32"/>
    </row>
    <row r="248" spans="1:172" s="12" customFormat="1" ht="14" customHeight="1" x14ac:dyDescent="0.2">
      <c r="A248" s="10" t="s">
        <v>561</v>
      </c>
      <c r="B248" s="9">
        <v>166</v>
      </c>
      <c r="C248" s="9">
        <v>170</v>
      </c>
      <c r="D248" s="13">
        <v>168</v>
      </c>
      <c r="E248" s="9">
        <v>-48</v>
      </c>
      <c r="F248" s="7">
        <f>360-67.4</f>
        <v>292.60000000000002</v>
      </c>
      <c r="G248" s="6">
        <v>13</v>
      </c>
      <c r="H248" s="7"/>
      <c r="I248" s="7"/>
      <c r="J248" s="7"/>
      <c r="K248" s="7"/>
      <c r="L248" s="6">
        <v>-81.2</v>
      </c>
      <c r="M248" s="6">
        <v>207.7</v>
      </c>
      <c r="N248" s="7">
        <v>10.3</v>
      </c>
      <c r="O248" s="7">
        <v>13.5</v>
      </c>
      <c r="P248" s="9" t="s">
        <v>825</v>
      </c>
      <c r="Q248" s="9" t="s">
        <v>825</v>
      </c>
      <c r="R248" s="7">
        <v>291</v>
      </c>
      <c r="S248" s="13">
        <v>-59.665203825989501</v>
      </c>
      <c r="T248" s="13">
        <v>81.361313693941298</v>
      </c>
      <c r="U248" s="9">
        <v>47.499999999999901</v>
      </c>
      <c r="V248" s="9">
        <v>-33.299999999999997</v>
      </c>
      <c r="W248" s="9">
        <v>59.3333333333333</v>
      </c>
      <c r="X248" s="7" t="s">
        <v>824</v>
      </c>
      <c r="Y248" s="7"/>
      <c r="Z248" s="7"/>
      <c r="AA248" s="7" t="b">
        <v>1</v>
      </c>
      <c r="AB248" s="7">
        <v>0</v>
      </c>
      <c r="AC248" s="14" t="s">
        <v>562</v>
      </c>
      <c r="AD248" s="7"/>
      <c r="AE248" s="7" t="s">
        <v>949</v>
      </c>
      <c r="AF248" s="10" t="s">
        <v>563</v>
      </c>
      <c r="AG248" s="14" t="s">
        <v>854</v>
      </c>
      <c r="AH248" s="10"/>
      <c r="AJ248" s="32"/>
    </row>
    <row r="249" spans="1:172" s="17" customFormat="1" ht="14" customHeight="1" x14ac:dyDescent="0.2">
      <c r="A249" s="10" t="s">
        <v>564</v>
      </c>
      <c r="B249" s="9">
        <v>167</v>
      </c>
      <c r="C249" s="9">
        <v>177</v>
      </c>
      <c r="D249" s="13">
        <v>172</v>
      </c>
      <c r="E249" s="9">
        <v>-34.5</v>
      </c>
      <c r="F249" s="9">
        <v>150.30000000000001</v>
      </c>
      <c r="G249" s="34">
        <v>7</v>
      </c>
      <c r="H249" s="9">
        <v>354</v>
      </c>
      <c r="I249" s="9">
        <v>-81</v>
      </c>
      <c r="J249" s="9">
        <v>33</v>
      </c>
      <c r="K249" s="9">
        <v>11</v>
      </c>
      <c r="L249" s="13">
        <v>-52</v>
      </c>
      <c r="M249" s="13">
        <v>153</v>
      </c>
      <c r="N249" s="9"/>
      <c r="O249" s="9"/>
      <c r="P249" s="9">
        <v>9.1807463220636656</v>
      </c>
      <c r="Q249" s="9">
        <v>21.042059573543995</v>
      </c>
      <c r="R249" s="30">
        <v>801</v>
      </c>
      <c r="S249" s="13">
        <v>-46.328926302952802</v>
      </c>
      <c r="T249" s="13">
        <v>66.227729021673198</v>
      </c>
      <c r="U249" s="9">
        <v>-21.480352809159001</v>
      </c>
      <c r="V249" s="9">
        <v>-65.293453799459996</v>
      </c>
      <c r="W249" s="9">
        <v>54.331154067417302</v>
      </c>
      <c r="X249" s="7" t="s">
        <v>824</v>
      </c>
      <c r="Y249" s="7"/>
      <c r="Z249" s="7"/>
      <c r="AA249" s="7" t="b">
        <v>1</v>
      </c>
      <c r="AB249" s="7">
        <v>0</v>
      </c>
      <c r="AC249" s="14" t="s">
        <v>565</v>
      </c>
      <c r="AD249" s="7"/>
      <c r="AE249" s="7" t="s">
        <v>949</v>
      </c>
      <c r="AF249" s="10" t="s">
        <v>566</v>
      </c>
      <c r="AG249" s="14" t="s">
        <v>855</v>
      </c>
      <c r="AH249" s="10"/>
      <c r="AI249" s="12"/>
      <c r="AJ249" s="32"/>
      <c r="AK249" s="12"/>
      <c r="AL249" s="12"/>
      <c r="AM249" s="12"/>
      <c r="AN249" s="12"/>
      <c r="AO249" s="12"/>
      <c r="AP249" s="12"/>
      <c r="AQ249" s="12"/>
      <c r="AR249" s="12"/>
      <c r="AS249" s="12"/>
      <c r="AT249" s="12"/>
      <c r="AU249" s="12"/>
      <c r="AV249" s="12"/>
      <c r="AW249" s="12"/>
      <c r="AX249" s="12"/>
      <c r="AY249" s="12"/>
      <c r="AZ249" s="12"/>
      <c r="BA249" s="12"/>
      <c r="BB249" s="12"/>
      <c r="BC249" s="12"/>
      <c r="BD249" s="12"/>
      <c r="BE249" s="12"/>
      <c r="BF249" s="12"/>
      <c r="BG249" s="12"/>
      <c r="BH249" s="12"/>
      <c r="BI249" s="12"/>
      <c r="BJ249" s="12"/>
      <c r="BK249" s="12"/>
      <c r="BL249" s="12"/>
      <c r="BM249" s="12"/>
      <c r="BN249" s="12"/>
      <c r="BO249" s="12"/>
      <c r="BP249" s="12"/>
      <c r="BQ249" s="12"/>
      <c r="BR249" s="12"/>
      <c r="BS249" s="12"/>
      <c r="BT249" s="12"/>
      <c r="BU249" s="12"/>
      <c r="BV249" s="12"/>
      <c r="BW249" s="12"/>
      <c r="BX249" s="12"/>
      <c r="BY249" s="12"/>
      <c r="BZ249" s="12"/>
      <c r="CA249" s="12"/>
      <c r="CB249" s="12"/>
      <c r="CC249" s="12"/>
      <c r="CD249" s="12"/>
      <c r="CE249" s="12"/>
      <c r="CF249" s="12"/>
      <c r="CG249" s="12"/>
      <c r="CH249" s="12"/>
      <c r="CI249" s="12"/>
      <c r="CJ249" s="12"/>
      <c r="CK249" s="12"/>
      <c r="CL249" s="12"/>
      <c r="CM249" s="12"/>
      <c r="CN249" s="12"/>
      <c r="CO249" s="12"/>
      <c r="CP249" s="12"/>
      <c r="CQ249" s="12"/>
      <c r="CR249" s="12"/>
      <c r="CS249" s="12"/>
      <c r="CT249" s="12"/>
      <c r="CU249" s="12"/>
      <c r="CV249" s="12"/>
      <c r="CW249" s="12"/>
      <c r="CX249" s="12"/>
      <c r="CY249" s="12"/>
      <c r="CZ249" s="12"/>
      <c r="DA249" s="12"/>
      <c r="DB249" s="12"/>
      <c r="DC249" s="12"/>
      <c r="DD249" s="12"/>
      <c r="DE249" s="12"/>
      <c r="DF249" s="12"/>
      <c r="DG249" s="12"/>
      <c r="DH249" s="12"/>
      <c r="DI249" s="12"/>
      <c r="DJ249" s="12"/>
      <c r="DK249" s="12"/>
      <c r="DL249" s="12"/>
      <c r="DM249" s="12"/>
      <c r="DN249" s="12"/>
      <c r="DO249" s="12"/>
      <c r="DP249" s="12"/>
      <c r="DQ249" s="12"/>
      <c r="DR249" s="12"/>
      <c r="DS249" s="12"/>
      <c r="DT249" s="12"/>
      <c r="DU249" s="12"/>
      <c r="DV249" s="12"/>
      <c r="DW249" s="12"/>
      <c r="DX249" s="12"/>
      <c r="DY249" s="12"/>
      <c r="DZ249" s="12"/>
      <c r="EA249" s="12"/>
      <c r="EB249" s="12"/>
      <c r="EC249" s="12"/>
      <c r="ED249" s="12"/>
      <c r="EE249" s="12"/>
      <c r="EF249" s="12"/>
      <c r="EG249" s="12"/>
      <c r="EH249" s="12"/>
      <c r="EI249" s="12"/>
      <c r="EJ249" s="12"/>
      <c r="EK249" s="12"/>
      <c r="EL249" s="12"/>
      <c r="EM249" s="12"/>
      <c r="EN249" s="12"/>
      <c r="EO249" s="12"/>
      <c r="EP249" s="12"/>
      <c r="EQ249" s="12"/>
      <c r="ER249" s="12"/>
      <c r="ES249" s="12"/>
      <c r="ET249" s="12"/>
      <c r="EU249" s="12"/>
      <c r="EV249" s="12"/>
      <c r="EW249" s="12"/>
      <c r="EX249" s="12"/>
      <c r="EY249" s="12"/>
      <c r="EZ249" s="12"/>
      <c r="FA249" s="12"/>
      <c r="FB249" s="12"/>
      <c r="FC249" s="12"/>
      <c r="FD249" s="12"/>
      <c r="FE249" s="12"/>
      <c r="FF249" s="12"/>
      <c r="FG249" s="12"/>
      <c r="FH249" s="12"/>
      <c r="FI249" s="12"/>
      <c r="FJ249" s="12"/>
      <c r="FK249" s="12"/>
      <c r="FL249" s="12"/>
      <c r="FM249" s="12"/>
      <c r="FN249" s="12"/>
      <c r="FO249" s="12"/>
      <c r="FP249" s="12"/>
    </row>
    <row r="250" spans="1:172" s="17" customFormat="1" ht="14" customHeight="1" x14ac:dyDescent="0.15">
      <c r="A250" s="14" t="s">
        <v>568</v>
      </c>
      <c r="B250" s="9">
        <v>173</v>
      </c>
      <c r="C250" s="9">
        <v>177</v>
      </c>
      <c r="D250" s="13">
        <v>175</v>
      </c>
      <c r="E250" s="9">
        <v>-6.4</v>
      </c>
      <c r="F250" s="9">
        <v>-47.4</v>
      </c>
      <c r="G250" s="6">
        <v>15</v>
      </c>
      <c r="H250" s="9">
        <v>3.9</v>
      </c>
      <c r="I250" s="9">
        <v>-17.899999999999999</v>
      </c>
      <c r="J250" s="9">
        <v>17.899999999999999</v>
      </c>
      <c r="K250" s="9">
        <v>9.3000000000000007</v>
      </c>
      <c r="L250" s="13">
        <v>-85.3</v>
      </c>
      <c r="M250" s="13">
        <v>262.5</v>
      </c>
      <c r="N250" s="9">
        <v>31.8</v>
      </c>
      <c r="O250" s="9">
        <v>6.9</v>
      </c>
      <c r="P250" s="37" t="s">
        <v>825</v>
      </c>
      <c r="Q250" s="37" t="s">
        <v>825</v>
      </c>
      <c r="R250" s="7">
        <v>201</v>
      </c>
      <c r="S250" s="13">
        <v>-58.475864916395103</v>
      </c>
      <c r="T250" s="13">
        <v>72.717631304769498</v>
      </c>
      <c r="U250" s="9">
        <v>50</v>
      </c>
      <c r="V250" s="9">
        <v>-32.5</v>
      </c>
      <c r="W250" s="9">
        <v>55.08</v>
      </c>
      <c r="X250" s="7" t="s">
        <v>824</v>
      </c>
      <c r="Y250" s="10"/>
      <c r="Z250" s="10"/>
      <c r="AA250" s="7" t="b">
        <v>1</v>
      </c>
      <c r="AB250" s="7">
        <v>0</v>
      </c>
      <c r="AC250" s="14" t="s">
        <v>484</v>
      </c>
      <c r="AD250" s="7">
        <v>1431</v>
      </c>
      <c r="AE250" s="7" t="s">
        <v>176</v>
      </c>
      <c r="AF250" s="10" t="s">
        <v>974</v>
      </c>
      <c r="AG250" s="14"/>
      <c r="AH250" s="10"/>
      <c r="AJ250" s="32"/>
    </row>
    <row r="251" spans="1:172" s="12" customFormat="1" ht="14" customHeight="1" x14ac:dyDescent="0.2">
      <c r="A251" s="10" t="s">
        <v>971</v>
      </c>
      <c r="B251" s="9">
        <v>177</v>
      </c>
      <c r="C251" s="9">
        <v>183</v>
      </c>
      <c r="D251" s="13">
        <v>180</v>
      </c>
      <c r="E251" s="9">
        <v>-31</v>
      </c>
      <c r="F251" s="9">
        <v>150</v>
      </c>
      <c r="G251" s="6">
        <v>14</v>
      </c>
      <c r="H251" s="9">
        <v>315.89999999999998</v>
      </c>
      <c r="I251" s="9">
        <v>-76.7</v>
      </c>
      <c r="J251" s="9">
        <v>44.9</v>
      </c>
      <c r="K251" s="9">
        <v>6</v>
      </c>
      <c r="L251" s="13">
        <v>-46.1</v>
      </c>
      <c r="M251" s="13">
        <v>175.2</v>
      </c>
      <c r="N251" s="9">
        <v>16.8</v>
      </c>
      <c r="O251" s="9">
        <v>10</v>
      </c>
      <c r="P251" s="9" t="s">
        <v>825</v>
      </c>
      <c r="Q251" s="9" t="s">
        <v>825</v>
      </c>
      <c r="R251" s="7">
        <v>801</v>
      </c>
      <c r="S251" s="13">
        <v>-59.682937574344599</v>
      </c>
      <c r="T251" s="13">
        <v>77.228761498959301</v>
      </c>
      <c r="U251" s="9">
        <v>-21.882481143250399</v>
      </c>
      <c r="V251" s="9">
        <v>-65.182506391595197</v>
      </c>
      <c r="W251" s="9">
        <v>55.0802905798095</v>
      </c>
      <c r="X251" s="7" t="s">
        <v>824</v>
      </c>
      <c r="Y251" s="10"/>
      <c r="Z251" s="10"/>
      <c r="AA251" s="7" t="b">
        <v>1</v>
      </c>
      <c r="AB251" s="7">
        <v>0</v>
      </c>
      <c r="AC251" s="14" t="s">
        <v>569</v>
      </c>
      <c r="AD251" s="30">
        <v>780</v>
      </c>
      <c r="AE251" s="7" t="s">
        <v>176</v>
      </c>
      <c r="AF251" s="10" t="s">
        <v>570</v>
      </c>
      <c r="AG251" s="14"/>
      <c r="AH251" s="10"/>
      <c r="AJ251" s="32"/>
    </row>
    <row r="252" spans="1:172" s="12" customFormat="1" ht="14" customHeight="1" x14ac:dyDescent="0.2">
      <c r="A252" s="10" t="s">
        <v>577</v>
      </c>
      <c r="B252" s="9">
        <v>177.5</v>
      </c>
      <c r="C252" s="9">
        <v>183.3</v>
      </c>
      <c r="D252" s="13">
        <f>(B252+C252)/2</f>
        <v>180.4</v>
      </c>
      <c r="E252" s="9">
        <v>-17.899999999999999</v>
      </c>
      <c r="F252" s="9">
        <v>26.17</v>
      </c>
      <c r="G252" s="6">
        <v>5</v>
      </c>
      <c r="H252" s="9">
        <v>335</v>
      </c>
      <c r="I252" s="9">
        <v>-49.7</v>
      </c>
      <c r="J252" s="9">
        <v>33.9</v>
      </c>
      <c r="K252" s="9">
        <v>13.3</v>
      </c>
      <c r="L252" s="13">
        <v>-63.9</v>
      </c>
      <c r="M252" s="13">
        <v>80.599999999999994</v>
      </c>
      <c r="N252" s="9">
        <v>27.4</v>
      </c>
      <c r="O252" s="9">
        <v>14.9</v>
      </c>
      <c r="P252" s="9" t="s">
        <v>825</v>
      </c>
      <c r="Q252" s="9" t="s">
        <v>825</v>
      </c>
      <c r="R252" s="7">
        <v>701</v>
      </c>
      <c r="S252" s="13">
        <v>-63.9</v>
      </c>
      <c r="T252" s="13">
        <v>80.599999999999994</v>
      </c>
      <c r="U252" s="9">
        <v>0</v>
      </c>
      <c r="V252" s="9">
        <v>0</v>
      </c>
      <c r="W252" s="9">
        <v>0</v>
      </c>
      <c r="X252" s="7" t="s">
        <v>824</v>
      </c>
      <c r="Y252" s="10"/>
      <c r="Z252" s="10"/>
      <c r="AA252" s="7" t="b">
        <v>1</v>
      </c>
      <c r="AB252" s="7">
        <v>0</v>
      </c>
      <c r="AC252" s="10" t="s">
        <v>578</v>
      </c>
      <c r="AD252" s="7"/>
      <c r="AE252" s="7" t="s">
        <v>176</v>
      </c>
      <c r="AF252" s="10" t="s">
        <v>579</v>
      </c>
      <c r="AG252" s="14" t="s">
        <v>882</v>
      </c>
      <c r="AH252" s="10"/>
      <c r="AJ252" s="32"/>
    </row>
    <row r="253" spans="1:172" s="17" customFormat="1" ht="14" customHeight="1" x14ac:dyDescent="0.2">
      <c r="A253" s="14" t="s">
        <v>574</v>
      </c>
      <c r="B253" s="9">
        <v>179.5</v>
      </c>
      <c r="C253" s="9">
        <v>182.5</v>
      </c>
      <c r="D253" s="13">
        <v>181</v>
      </c>
      <c r="E253" s="9">
        <v>-71.75</v>
      </c>
      <c r="F253" s="9">
        <v>162</v>
      </c>
      <c r="G253" s="34">
        <v>8</v>
      </c>
      <c r="H253" s="9">
        <v>307.60000000000002</v>
      </c>
      <c r="I253" s="9">
        <v>-78.66</v>
      </c>
      <c r="J253" s="3"/>
      <c r="K253" s="3"/>
      <c r="L253" s="13">
        <v>-72</v>
      </c>
      <c r="M253" s="13">
        <v>236</v>
      </c>
      <c r="N253" s="9">
        <v>28</v>
      </c>
      <c r="O253" s="9">
        <v>9.3000000000000007</v>
      </c>
      <c r="P253" s="9" t="s">
        <v>825</v>
      </c>
      <c r="Q253" s="9" t="s">
        <v>825</v>
      </c>
      <c r="R253" s="7">
        <v>802</v>
      </c>
      <c r="S253" s="13">
        <v>-51.253988663891697</v>
      </c>
      <c r="T253" s="13">
        <v>54.008072696575198</v>
      </c>
      <c r="U253" s="9">
        <v>-8.5523731700109202</v>
      </c>
      <c r="V253" s="9">
        <v>-33.755915319411599</v>
      </c>
      <c r="W253" s="9">
        <v>57.3555731870917</v>
      </c>
      <c r="X253" s="7" t="s">
        <v>824</v>
      </c>
      <c r="Y253" s="7"/>
      <c r="Z253" s="7"/>
      <c r="AA253" s="7" t="b">
        <v>1</v>
      </c>
      <c r="AB253" s="7">
        <v>0</v>
      </c>
      <c r="AC253" s="14" t="s">
        <v>575</v>
      </c>
      <c r="AD253" s="7"/>
      <c r="AE253" s="7" t="s">
        <v>949</v>
      </c>
      <c r="AF253" s="10" t="s">
        <v>576</v>
      </c>
      <c r="AG253" s="14" t="s">
        <v>856</v>
      </c>
      <c r="AH253" s="10"/>
      <c r="AI253" s="12"/>
      <c r="AJ253" s="32"/>
      <c r="AK253" s="12"/>
      <c r="AL253" s="12"/>
      <c r="AM253" s="12"/>
      <c r="AN253" s="12"/>
      <c r="AO253" s="12"/>
      <c r="AP253" s="12"/>
      <c r="AQ253" s="12"/>
      <c r="AR253" s="12"/>
      <c r="AS253" s="12"/>
      <c r="AT253" s="12"/>
      <c r="AU253" s="12"/>
      <c r="AV253" s="12"/>
      <c r="AW253" s="12"/>
      <c r="AX253" s="12"/>
      <c r="AY253" s="12"/>
      <c r="AZ253" s="12"/>
      <c r="BA253" s="12"/>
      <c r="BB253" s="12"/>
      <c r="BC253" s="12"/>
      <c r="BD253" s="12"/>
      <c r="BE253" s="12"/>
      <c r="BF253" s="12"/>
      <c r="BG253" s="12"/>
      <c r="BH253" s="12"/>
      <c r="BI253" s="12"/>
      <c r="BJ253" s="12"/>
      <c r="BK253" s="12"/>
      <c r="BL253" s="12"/>
      <c r="BM253" s="12"/>
      <c r="BN253" s="12"/>
      <c r="BO253" s="12"/>
      <c r="BP253" s="12"/>
      <c r="BQ253" s="12"/>
      <c r="BR253" s="12"/>
      <c r="BS253" s="12"/>
      <c r="BT253" s="12"/>
      <c r="BU253" s="12"/>
      <c r="BV253" s="12"/>
      <c r="BW253" s="12"/>
      <c r="BX253" s="12"/>
      <c r="BY253" s="12"/>
      <c r="BZ253" s="12"/>
      <c r="CA253" s="12"/>
      <c r="CB253" s="12"/>
      <c r="CC253" s="12"/>
      <c r="CD253" s="12"/>
      <c r="CE253" s="12"/>
      <c r="CF253" s="12"/>
      <c r="CG253" s="12"/>
      <c r="CH253" s="12"/>
      <c r="CI253" s="12"/>
      <c r="CJ253" s="12"/>
      <c r="CK253" s="12"/>
      <c r="CL253" s="12"/>
      <c r="CM253" s="12"/>
      <c r="CN253" s="12"/>
      <c r="CO253" s="12"/>
      <c r="CP253" s="12"/>
      <c r="CQ253" s="12"/>
      <c r="CR253" s="12"/>
      <c r="CS253" s="12"/>
      <c r="CT253" s="12"/>
      <c r="CU253" s="12"/>
      <c r="CV253" s="12"/>
      <c r="CW253" s="12"/>
      <c r="CX253" s="12"/>
      <c r="CY253" s="12"/>
      <c r="CZ253" s="12"/>
      <c r="DA253" s="12"/>
      <c r="DB253" s="12"/>
      <c r="DC253" s="12"/>
      <c r="DD253" s="12"/>
      <c r="DE253" s="12"/>
      <c r="DF253" s="12"/>
      <c r="DG253" s="12"/>
      <c r="DH253" s="12"/>
      <c r="DI253" s="12"/>
      <c r="DJ253" s="12"/>
      <c r="DK253" s="12"/>
      <c r="DL253" s="12"/>
      <c r="DM253" s="12"/>
      <c r="DN253" s="12"/>
      <c r="DO253" s="12"/>
      <c r="DP253" s="12"/>
      <c r="DQ253" s="12"/>
      <c r="DR253" s="12"/>
      <c r="DS253" s="12"/>
      <c r="DT253" s="12"/>
      <c r="DU253" s="12"/>
      <c r="DV253" s="12"/>
      <c r="DW253" s="12"/>
      <c r="DX253" s="12"/>
      <c r="DY253" s="12"/>
      <c r="DZ253" s="12"/>
      <c r="EA253" s="12"/>
      <c r="EB253" s="12"/>
      <c r="EC253" s="12"/>
      <c r="ED253" s="12"/>
      <c r="EE253" s="12"/>
      <c r="EF253" s="12"/>
      <c r="EG253" s="12"/>
      <c r="EH253" s="12"/>
      <c r="EI253" s="12"/>
      <c r="EJ253" s="12"/>
      <c r="EK253" s="12"/>
      <c r="EL253" s="12"/>
      <c r="EM253" s="12"/>
      <c r="EN253" s="12"/>
      <c r="EO253" s="12"/>
      <c r="EP253" s="12"/>
      <c r="EQ253" s="12"/>
      <c r="ER253" s="12"/>
      <c r="ES253" s="12"/>
      <c r="ET253" s="12"/>
      <c r="EU253" s="12"/>
      <c r="EV253" s="12"/>
      <c r="EW253" s="12"/>
      <c r="EX253" s="12"/>
      <c r="EY253" s="12"/>
      <c r="EZ253" s="12"/>
      <c r="FA253" s="12"/>
      <c r="FB253" s="12"/>
      <c r="FC253" s="12"/>
      <c r="FD253" s="12"/>
      <c r="FE253" s="12"/>
      <c r="FF253" s="12"/>
      <c r="FG253" s="12"/>
      <c r="FH253" s="12"/>
      <c r="FI253" s="12"/>
      <c r="FJ253" s="12"/>
      <c r="FK253" s="12"/>
      <c r="FL253" s="12"/>
      <c r="FM253" s="12"/>
      <c r="FN253" s="12"/>
      <c r="FO253" s="12"/>
      <c r="FP253" s="12"/>
    </row>
    <row r="254" spans="1:172" s="12" customFormat="1" ht="14" customHeight="1" x14ac:dyDescent="0.2">
      <c r="A254" s="10" t="s">
        <v>571</v>
      </c>
      <c r="B254" s="7">
        <v>179.5</v>
      </c>
      <c r="C254" s="9">
        <v>182.5</v>
      </c>
      <c r="D254" s="13">
        <v>181</v>
      </c>
      <c r="E254" s="9">
        <v>-73.3</v>
      </c>
      <c r="F254" s="9">
        <v>162.9</v>
      </c>
      <c r="G254" s="34">
        <v>22</v>
      </c>
      <c r="H254" s="7">
        <v>285.39999999999998</v>
      </c>
      <c r="I254" s="9">
        <v>-78.3</v>
      </c>
      <c r="J254" s="9">
        <v>25.7</v>
      </c>
      <c r="K254" s="9">
        <v>6.2</v>
      </c>
      <c r="L254" s="13">
        <v>-66.400000000000006</v>
      </c>
      <c r="M254" s="13">
        <v>222.7</v>
      </c>
      <c r="N254" s="9">
        <v>22.9</v>
      </c>
      <c r="O254" s="9">
        <v>7</v>
      </c>
      <c r="P254" s="9" t="s">
        <v>825</v>
      </c>
      <c r="Q254" s="9" t="s">
        <v>825</v>
      </c>
      <c r="R254" s="30">
        <v>802</v>
      </c>
      <c r="S254" s="13">
        <v>-55.223161127232899</v>
      </c>
      <c r="T254" s="13">
        <v>64.253548048177095</v>
      </c>
      <c r="U254" s="9">
        <v>-8.5523731700109202</v>
      </c>
      <c r="V254" s="9">
        <v>-33.755915319411599</v>
      </c>
      <c r="W254" s="9">
        <v>57.3555731870917</v>
      </c>
      <c r="X254" s="30" t="s">
        <v>824</v>
      </c>
      <c r="Y254" s="7"/>
      <c r="Z254" s="7"/>
      <c r="AA254" s="7" t="b">
        <v>1</v>
      </c>
      <c r="AB254" s="7">
        <v>0</v>
      </c>
      <c r="AC254" s="42" t="s">
        <v>572</v>
      </c>
      <c r="AD254" s="7"/>
      <c r="AE254" s="7" t="s">
        <v>949</v>
      </c>
      <c r="AF254" s="10" t="s">
        <v>573</v>
      </c>
      <c r="AG254" s="14" t="s">
        <v>856</v>
      </c>
      <c r="AH254" s="10"/>
      <c r="AI254" s="17"/>
      <c r="AJ254" s="32"/>
      <c r="AK254" s="17"/>
      <c r="AL254" s="17"/>
      <c r="AM254" s="17"/>
      <c r="AN254" s="17"/>
      <c r="AO254" s="17"/>
      <c r="AP254" s="17"/>
      <c r="AQ254" s="17"/>
      <c r="AR254" s="17"/>
      <c r="AS254" s="17"/>
      <c r="AT254" s="17"/>
      <c r="AU254" s="17"/>
      <c r="AV254" s="17"/>
      <c r="AW254" s="17"/>
      <c r="AX254" s="17"/>
      <c r="AY254" s="17"/>
      <c r="AZ254" s="17"/>
      <c r="BA254" s="17"/>
      <c r="BB254" s="17"/>
      <c r="BC254" s="17"/>
      <c r="BD254" s="17"/>
      <c r="BE254" s="17"/>
      <c r="BF254" s="17"/>
      <c r="BG254" s="17"/>
      <c r="BH254" s="17"/>
      <c r="BI254" s="17"/>
      <c r="BJ254" s="17"/>
      <c r="BK254" s="17"/>
      <c r="BL254" s="17"/>
      <c r="BM254" s="17"/>
      <c r="BN254" s="17"/>
      <c r="BO254" s="17"/>
      <c r="BP254" s="17"/>
      <c r="BQ254" s="17"/>
      <c r="BR254" s="17"/>
      <c r="BS254" s="17"/>
      <c r="BT254" s="17"/>
      <c r="BU254" s="17"/>
      <c r="BV254" s="17"/>
      <c r="BW254" s="17"/>
      <c r="BX254" s="17"/>
      <c r="BY254" s="17"/>
      <c r="BZ254" s="17"/>
      <c r="CA254" s="17"/>
      <c r="CB254" s="17"/>
      <c r="CC254" s="17"/>
      <c r="CD254" s="17"/>
      <c r="CE254" s="17"/>
      <c r="CF254" s="17"/>
      <c r="CG254" s="17"/>
      <c r="CH254" s="17"/>
      <c r="CI254" s="17"/>
      <c r="CJ254" s="17"/>
      <c r="CK254" s="17"/>
      <c r="CL254" s="17"/>
      <c r="CM254" s="17"/>
      <c r="CN254" s="17"/>
      <c r="CO254" s="17"/>
      <c r="CP254" s="17"/>
      <c r="CQ254" s="17"/>
      <c r="CR254" s="17"/>
      <c r="CS254" s="17"/>
      <c r="CT254" s="17"/>
      <c r="CU254" s="17"/>
      <c r="CV254" s="17"/>
      <c r="CW254" s="17"/>
      <c r="CX254" s="17"/>
      <c r="CY254" s="17"/>
      <c r="CZ254" s="17"/>
      <c r="DA254" s="17"/>
      <c r="DB254" s="17"/>
      <c r="DC254" s="17"/>
      <c r="DD254" s="17"/>
      <c r="DE254" s="17"/>
      <c r="DF254" s="17"/>
      <c r="DG254" s="17"/>
      <c r="DH254" s="17"/>
      <c r="DI254" s="17"/>
      <c r="DJ254" s="17"/>
      <c r="DK254" s="17"/>
      <c r="DL254" s="17"/>
      <c r="DM254" s="17"/>
      <c r="DN254" s="17"/>
      <c r="DO254" s="17"/>
      <c r="DP254" s="17"/>
      <c r="DQ254" s="17"/>
      <c r="DR254" s="17"/>
      <c r="DS254" s="17"/>
      <c r="DT254" s="17"/>
      <c r="DU254" s="17"/>
      <c r="DV254" s="17"/>
      <c r="DW254" s="17"/>
      <c r="DX254" s="17"/>
      <c r="DY254" s="17"/>
      <c r="DZ254" s="17"/>
      <c r="EA254" s="17"/>
      <c r="EB254" s="17"/>
      <c r="EC254" s="17"/>
      <c r="ED254" s="17"/>
      <c r="EE254" s="17"/>
      <c r="EF254" s="17"/>
      <c r="EG254" s="17"/>
      <c r="EH254" s="17"/>
      <c r="EI254" s="17"/>
      <c r="EJ254" s="17"/>
      <c r="EK254" s="17"/>
      <c r="EL254" s="17"/>
      <c r="EM254" s="17"/>
      <c r="EN254" s="17"/>
      <c r="EO254" s="17"/>
      <c r="EP254" s="17"/>
      <c r="EQ254" s="17"/>
      <c r="ER254" s="17"/>
      <c r="ES254" s="17"/>
      <c r="ET254" s="17"/>
      <c r="EU254" s="17"/>
      <c r="EV254" s="17"/>
      <c r="EW254" s="17"/>
      <c r="EX254" s="17"/>
      <c r="EY254" s="17"/>
      <c r="EZ254" s="17"/>
      <c r="FA254" s="17"/>
      <c r="FB254" s="17"/>
      <c r="FC254" s="17"/>
      <c r="FD254" s="17"/>
      <c r="FE254" s="17"/>
      <c r="FF254" s="17"/>
      <c r="FG254" s="17"/>
      <c r="FH254" s="17"/>
      <c r="FI254" s="17"/>
      <c r="FJ254" s="17"/>
      <c r="FK254" s="17"/>
      <c r="FL254" s="17"/>
      <c r="FM254" s="17"/>
      <c r="FN254" s="17"/>
      <c r="FO254" s="17"/>
      <c r="FP254" s="17"/>
    </row>
    <row r="255" spans="1:172" s="12" customFormat="1" ht="14" customHeight="1" x14ac:dyDescent="0.2">
      <c r="A255" s="10" t="s">
        <v>580</v>
      </c>
      <c r="B255" s="9">
        <v>177</v>
      </c>
      <c r="C255" s="9">
        <v>185</v>
      </c>
      <c r="D255" s="13">
        <v>181</v>
      </c>
      <c r="E255" s="9">
        <v>-44.75</v>
      </c>
      <c r="F255" s="9">
        <v>-65.650000000000006</v>
      </c>
      <c r="G255" s="6">
        <v>25</v>
      </c>
      <c r="H255" s="7"/>
      <c r="I255" s="7"/>
      <c r="J255" s="7"/>
      <c r="K255" s="7"/>
      <c r="L255" s="6">
        <v>-80.5</v>
      </c>
      <c r="M255" s="6">
        <v>203.5</v>
      </c>
      <c r="N255" s="7">
        <v>12.2</v>
      </c>
      <c r="O255" s="7">
        <v>8.6999999999999993</v>
      </c>
      <c r="P255" s="9" t="s">
        <v>825</v>
      </c>
      <c r="Q255" s="9" t="s">
        <v>825</v>
      </c>
      <c r="R255" s="7">
        <v>291</v>
      </c>
      <c r="S255" s="13">
        <v>-58.920746538035701</v>
      </c>
      <c r="T255" s="13">
        <v>83.413834656389596</v>
      </c>
      <c r="U255" s="9">
        <v>47.499999999999901</v>
      </c>
      <c r="V255" s="9">
        <v>-33.299999999999997</v>
      </c>
      <c r="W255" s="9">
        <v>61.499999999999901</v>
      </c>
      <c r="X255" s="7" t="s">
        <v>824</v>
      </c>
      <c r="Y255" s="7"/>
      <c r="Z255" s="7"/>
      <c r="AA255" s="7" t="b">
        <v>1</v>
      </c>
      <c r="AB255" s="7">
        <v>0</v>
      </c>
      <c r="AC255" s="14" t="s">
        <v>562</v>
      </c>
      <c r="AD255" s="7"/>
      <c r="AE255" s="7" t="s">
        <v>949</v>
      </c>
      <c r="AF255" s="10" t="s">
        <v>581</v>
      </c>
      <c r="AG255" s="14" t="s">
        <v>854</v>
      </c>
      <c r="AH255" s="10"/>
      <c r="AI255" s="17"/>
      <c r="AJ255" s="32"/>
      <c r="AK255" s="17"/>
      <c r="AL255" s="17"/>
      <c r="AM255" s="17"/>
      <c r="AN255" s="17"/>
      <c r="AO255" s="17"/>
      <c r="AP255" s="17"/>
      <c r="AQ255" s="17"/>
      <c r="AR255" s="17"/>
      <c r="AS255" s="17"/>
      <c r="AT255" s="17"/>
      <c r="AU255" s="17"/>
      <c r="AV255" s="17"/>
      <c r="AW255" s="17"/>
      <c r="AX255" s="17"/>
      <c r="AY255" s="17"/>
      <c r="AZ255" s="17"/>
      <c r="BA255" s="17"/>
      <c r="BB255" s="17"/>
      <c r="BC255" s="17"/>
      <c r="BD255" s="17"/>
      <c r="BE255" s="17"/>
      <c r="BF255" s="17"/>
      <c r="BG255" s="17"/>
      <c r="BH255" s="17"/>
      <c r="BI255" s="17"/>
      <c r="BJ255" s="17"/>
      <c r="BK255" s="17"/>
      <c r="BL255" s="17"/>
      <c r="BM255" s="17"/>
      <c r="BN255" s="17"/>
      <c r="BO255" s="17"/>
      <c r="BP255" s="17"/>
      <c r="BQ255" s="17"/>
      <c r="BR255" s="17"/>
      <c r="BS255" s="17"/>
      <c r="BT255" s="17"/>
      <c r="BU255" s="17"/>
      <c r="BV255" s="17"/>
      <c r="BW255" s="17"/>
      <c r="BX255" s="17"/>
      <c r="BY255" s="17"/>
      <c r="BZ255" s="17"/>
      <c r="CA255" s="17"/>
      <c r="CB255" s="17"/>
      <c r="CC255" s="17"/>
      <c r="CD255" s="17"/>
      <c r="CE255" s="17"/>
      <c r="CF255" s="17"/>
      <c r="CG255" s="17"/>
      <c r="CH255" s="17"/>
      <c r="CI255" s="17"/>
      <c r="CJ255" s="17"/>
      <c r="CK255" s="17"/>
      <c r="CL255" s="17"/>
      <c r="CM255" s="17"/>
      <c r="CN255" s="17"/>
      <c r="CO255" s="17"/>
      <c r="CP255" s="17"/>
      <c r="CQ255" s="17"/>
      <c r="CR255" s="17"/>
      <c r="CS255" s="17"/>
      <c r="CT255" s="17"/>
      <c r="CU255" s="17"/>
      <c r="CV255" s="17"/>
      <c r="CW255" s="17"/>
      <c r="CX255" s="17"/>
      <c r="CY255" s="17"/>
      <c r="CZ255" s="17"/>
      <c r="DA255" s="17"/>
      <c r="DB255" s="17"/>
      <c r="DC255" s="17"/>
      <c r="DD255" s="17"/>
      <c r="DE255" s="17"/>
      <c r="DF255" s="17"/>
      <c r="DG255" s="17"/>
      <c r="DH255" s="17"/>
      <c r="DI255" s="17"/>
      <c r="DJ255" s="17"/>
      <c r="DK255" s="17"/>
      <c r="DL255" s="17"/>
      <c r="DM255" s="17"/>
      <c r="DN255" s="17"/>
      <c r="DO255" s="17"/>
      <c r="DP255" s="17"/>
      <c r="DQ255" s="17"/>
      <c r="DR255" s="17"/>
      <c r="DS255" s="17"/>
      <c r="DT255" s="17"/>
      <c r="DU255" s="17"/>
      <c r="DV255" s="17"/>
      <c r="DW255" s="17"/>
      <c r="DX255" s="17"/>
      <c r="DY255" s="17"/>
      <c r="DZ255" s="17"/>
      <c r="EA255" s="17"/>
      <c r="EB255" s="17"/>
      <c r="EC255" s="17"/>
      <c r="ED255" s="17"/>
      <c r="EE255" s="17"/>
      <c r="EF255" s="17"/>
      <c r="EG255" s="17"/>
      <c r="EH255" s="17"/>
      <c r="EI255" s="17"/>
      <c r="EJ255" s="17"/>
      <c r="EK255" s="17"/>
      <c r="EL255" s="17"/>
      <c r="EM255" s="17"/>
      <c r="EN255" s="17"/>
      <c r="EO255" s="17"/>
      <c r="EP255" s="17"/>
      <c r="EQ255" s="17"/>
      <c r="ER255" s="17"/>
      <c r="ES255" s="17"/>
      <c r="ET255" s="17"/>
      <c r="EU255" s="17"/>
      <c r="EV255" s="17"/>
      <c r="EW255" s="17"/>
      <c r="EX255" s="17"/>
      <c r="EY255" s="17"/>
      <c r="EZ255" s="17"/>
      <c r="FA255" s="17"/>
      <c r="FB255" s="17"/>
      <c r="FC255" s="17"/>
      <c r="FD255" s="17"/>
      <c r="FE255" s="17"/>
      <c r="FF255" s="17"/>
      <c r="FG255" s="17"/>
      <c r="FH255" s="17"/>
      <c r="FI255" s="17"/>
      <c r="FJ255" s="17"/>
      <c r="FK255" s="17"/>
      <c r="FL255" s="17"/>
      <c r="FM255" s="17"/>
      <c r="FN255" s="17"/>
      <c r="FO255" s="17"/>
      <c r="FP255" s="17"/>
    </row>
    <row r="256" spans="1:172" s="12" customFormat="1" ht="14" customHeight="1" x14ac:dyDescent="0.2">
      <c r="A256" s="14" t="s">
        <v>582</v>
      </c>
      <c r="B256" s="9">
        <v>180.1</v>
      </c>
      <c r="C256" s="9">
        <v>182.8</v>
      </c>
      <c r="D256" s="13">
        <v>181.45</v>
      </c>
      <c r="E256" s="28">
        <v>-30.76</v>
      </c>
      <c r="F256" s="28">
        <v>28.04</v>
      </c>
      <c r="G256" s="34">
        <v>15</v>
      </c>
      <c r="H256" s="9">
        <v>344.3</v>
      </c>
      <c r="I256" s="9">
        <v>-55.6</v>
      </c>
      <c r="J256" s="9">
        <v>47.6</v>
      </c>
      <c r="K256" s="9">
        <v>5.6</v>
      </c>
      <c r="L256" s="13">
        <v>-76</v>
      </c>
      <c r="M256" s="13">
        <v>88.8</v>
      </c>
      <c r="N256" s="9">
        <v>30.8</v>
      </c>
      <c r="O256" s="9">
        <v>7</v>
      </c>
      <c r="P256" s="9" t="s">
        <v>825</v>
      </c>
      <c r="Q256" s="9" t="s">
        <v>825</v>
      </c>
      <c r="R256" s="7">
        <v>701</v>
      </c>
      <c r="S256" s="13">
        <v>-76</v>
      </c>
      <c r="T256" s="13">
        <v>88.8</v>
      </c>
      <c r="U256" s="9">
        <v>0</v>
      </c>
      <c r="V256" s="9">
        <v>0</v>
      </c>
      <c r="W256" s="9">
        <v>0</v>
      </c>
      <c r="X256" s="7" t="s">
        <v>824</v>
      </c>
      <c r="Y256" s="7"/>
      <c r="Z256" s="7"/>
      <c r="AA256" s="7" t="b">
        <v>1</v>
      </c>
      <c r="AB256" s="7">
        <v>0</v>
      </c>
      <c r="AC256" s="14" t="s">
        <v>583</v>
      </c>
      <c r="AD256" s="7"/>
      <c r="AE256" s="7" t="s">
        <v>949</v>
      </c>
      <c r="AF256" s="10" t="s">
        <v>584</v>
      </c>
      <c r="AG256" s="14" t="s">
        <v>857</v>
      </c>
      <c r="AH256" s="10"/>
      <c r="AJ256" s="32"/>
    </row>
    <row r="257" spans="1:172" s="17" customFormat="1" ht="14" customHeight="1" x14ac:dyDescent="0.2">
      <c r="A257" s="14" t="s">
        <v>585</v>
      </c>
      <c r="B257" s="9">
        <v>180.1</v>
      </c>
      <c r="C257" s="9">
        <v>182.8</v>
      </c>
      <c r="D257" s="13">
        <v>181.45</v>
      </c>
      <c r="E257" s="9">
        <v>-28.8</v>
      </c>
      <c r="F257" s="9">
        <v>28.7</v>
      </c>
      <c r="G257" s="34">
        <v>29</v>
      </c>
      <c r="H257" s="9">
        <v>332.2</v>
      </c>
      <c r="I257" s="9">
        <v>-56.7</v>
      </c>
      <c r="J257" s="9">
        <v>36.299999999999997</v>
      </c>
      <c r="K257" s="9">
        <v>4.5</v>
      </c>
      <c r="L257" s="13">
        <v>-65.3</v>
      </c>
      <c r="M257" s="6">
        <v>87.9</v>
      </c>
      <c r="N257" s="7">
        <v>27.9</v>
      </c>
      <c r="O257" s="7">
        <v>5.2</v>
      </c>
      <c r="P257" s="9" t="s">
        <v>825</v>
      </c>
      <c r="Q257" s="9" t="s">
        <v>825</v>
      </c>
      <c r="R257" s="7">
        <v>701</v>
      </c>
      <c r="S257" s="13">
        <v>-65.3</v>
      </c>
      <c r="T257" s="13">
        <v>87.9</v>
      </c>
      <c r="U257" s="9">
        <v>0</v>
      </c>
      <c r="V257" s="9">
        <v>0</v>
      </c>
      <c r="W257" s="9">
        <v>0</v>
      </c>
      <c r="X257" s="7" t="s">
        <v>824</v>
      </c>
      <c r="Y257" s="7"/>
      <c r="Z257" s="7"/>
      <c r="AA257" s="7" t="b">
        <v>1</v>
      </c>
      <c r="AB257" s="7">
        <v>0</v>
      </c>
      <c r="AC257" s="14" t="s">
        <v>586</v>
      </c>
      <c r="AD257" s="7"/>
      <c r="AE257" s="7" t="s">
        <v>949</v>
      </c>
      <c r="AF257" s="10" t="s">
        <v>584</v>
      </c>
      <c r="AG257" s="14"/>
      <c r="AH257" s="10"/>
      <c r="AJ257" s="32"/>
    </row>
    <row r="258" spans="1:172" s="12" customFormat="1" ht="14" customHeight="1" x14ac:dyDescent="0.2">
      <c r="A258" s="10" t="s">
        <v>594</v>
      </c>
      <c r="B258" s="9">
        <v>179</v>
      </c>
      <c r="C258" s="9">
        <v>187</v>
      </c>
      <c r="D258" s="13">
        <v>183</v>
      </c>
      <c r="E258" s="9">
        <v>-24</v>
      </c>
      <c r="F258" s="9">
        <v>31</v>
      </c>
      <c r="G258" s="6">
        <v>10</v>
      </c>
      <c r="H258" s="9">
        <v>338</v>
      </c>
      <c r="I258" s="9">
        <v>-59</v>
      </c>
      <c r="J258" s="9">
        <v>26.8</v>
      </c>
      <c r="K258" s="9">
        <v>9.5</v>
      </c>
      <c r="L258" s="13">
        <v>-65.400000000000006</v>
      </c>
      <c r="M258" s="13">
        <v>75.099999999999994</v>
      </c>
      <c r="N258" s="9">
        <v>16.399999999999999</v>
      </c>
      <c r="O258" s="9">
        <v>12.3</v>
      </c>
      <c r="P258" s="9" t="s">
        <v>825</v>
      </c>
      <c r="Q258" s="9" t="s">
        <v>825</v>
      </c>
      <c r="R258" s="7">
        <v>701</v>
      </c>
      <c r="S258" s="13">
        <v>-65.400000000000006</v>
      </c>
      <c r="T258" s="13">
        <v>75.099999999999994</v>
      </c>
      <c r="U258" s="9">
        <v>0</v>
      </c>
      <c r="V258" s="9">
        <v>0</v>
      </c>
      <c r="W258" s="9">
        <v>0</v>
      </c>
      <c r="X258" s="7" t="s">
        <v>824</v>
      </c>
      <c r="Y258" s="10"/>
      <c r="Z258" s="10"/>
      <c r="AA258" s="7" t="b">
        <v>1</v>
      </c>
      <c r="AB258" s="7">
        <v>0</v>
      </c>
      <c r="AC258" s="14" t="s">
        <v>595</v>
      </c>
      <c r="AD258" s="7">
        <v>317</v>
      </c>
      <c r="AE258" s="7" t="s">
        <v>176</v>
      </c>
      <c r="AF258" s="10" t="s">
        <v>589</v>
      </c>
      <c r="AG258" s="14" t="s">
        <v>884</v>
      </c>
      <c r="AH258" s="10"/>
      <c r="AJ258" s="32"/>
    </row>
    <row r="259" spans="1:172" s="12" customFormat="1" ht="14" customHeight="1" x14ac:dyDescent="0.2">
      <c r="A259" s="10" t="s">
        <v>592</v>
      </c>
      <c r="B259" s="9">
        <v>179</v>
      </c>
      <c r="C259" s="9">
        <v>187</v>
      </c>
      <c r="D259" s="13">
        <v>183</v>
      </c>
      <c r="E259" s="9">
        <v>-18</v>
      </c>
      <c r="F259" s="9">
        <v>30</v>
      </c>
      <c r="G259" s="6">
        <v>9</v>
      </c>
      <c r="H259" s="9">
        <v>328</v>
      </c>
      <c r="I259" s="9">
        <v>-54</v>
      </c>
      <c r="J259" s="9">
        <v>55.1</v>
      </c>
      <c r="K259" s="9">
        <v>7</v>
      </c>
      <c r="L259" s="13">
        <v>-57</v>
      </c>
      <c r="M259" s="13">
        <v>84</v>
      </c>
      <c r="N259" s="9">
        <v>42.4</v>
      </c>
      <c r="O259" s="9">
        <v>8</v>
      </c>
      <c r="P259" s="9" t="s">
        <v>825</v>
      </c>
      <c r="Q259" s="9" t="s">
        <v>825</v>
      </c>
      <c r="R259" s="7">
        <v>701</v>
      </c>
      <c r="S259" s="13">
        <v>-57</v>
      </c>
      <c r="T259" s="13">
        <v>84</v>
      </c>
      <c r="U259" s="9">
        <v>0</v>
      </c>
      <c r="V259" s="9">
        <v>0</v>
      </c>
      <c r="W259" s="9">
        <v>0</v>
      </c>
      <c r="X259" s="7" t="s">
        <v>824</v>
      </c>
      <c r="Y259" s="10"/>
      <c r="Z259" s="10"/>
      <c r="AA259" s="7" t="b">
        <v>1</v>
      </c>
      <c r="AB259" s="7">
        <v>0</v>
      </c>
      <c r="AC259" s="14" t="s">
        <v>593</v>
      </c>
      <c r="AD259" s="7">
        <v>635</v>
      </c>
      <c r="AE259" s="7" t="s">
        <v>176</v>
      </c>
      <c r="AF259" s="10" t="s">
        <v>589</v>
      </c>
      <c r="AG259" s="41" t="s">
        <v>883</v>
      </c>
      <c r="AH259" s="10"/>
      <c r="AI259" s="17"/>
      <c r="AJ259" s="32"/>
      <c r="AK259" s="17"/>
      <c r="AL259" s="17"/>
      <c r="AM259" s="17"/>
      <c r="AN259" s="17"/>
      <c r="AO259" s="17"/>
      <c r="AP259" s="17"/>
      <c r="AQ259" s="17"/>
      <c r="AR259" s="17"/>
      <c r="AS259" s="17"/>
      <c r="AT259" s="17"/>
      <c r="AU259" s="17"/>
      <c r="AV259" s="17"/>
      <c r="AW259" s="17"/>
      <c r="AX259" s="17"/>
      <c r="AY259" s="17"/>
      <c r="AZ259" s="17"/>
      <c r="BA259" s="17"/>
      <c r="BB259" s="17"/>
      <c r="BC259" s="17"/>
      <c r="BD259" s="17"/>
      <c r="BE259" s="17"/>
      <c r="BF259" s="17"/>
      <c r="BG259" s="17"/>
      <c r="BH259" s="17"/>
      <c r="BI259" s="17"/>
      <c r="BJ259" s="17"/>
      <c r="BK259" s="17"/>
      <c r="BL259" s="17"/>
      <c r="BM259" s="17"/>
      <c r="BN259" s="17"/>
      <c r="BO259" s="17"/>
      <c r="BP259" s="17"/>
      <c r="BQ259" s="17"/>
      <c r="BR259" s="17"/>
      <c r="BS259" s="17"/>
      <c r="BT259" s="17"/>
      <c r="BU259" s="17"/>
      <c r="BV259" s="17"/>
      <c r="BW259" s="17"/>
      <c r="BX259" s="17"/>
      <c r="BY259" s="17"/>
      <c r="BZ259" s="17"/>
      <c r="CA259" s="17"/>
      <c r="CB259" s="17"/>
      <c r="CC259" s="17"/>
      <c r="CD259" s="17"/>
      <c r="CE259" s="17"/>
      <c r="CF259" s="17"/>
      <c r="CG259" s="17"/>
      <c r="CH259" s="17"/>
      <c r="CI259" s="17"/>
      <c r="CJ259" s="17"/>
      <c r="CK259" s="17"/>
      <c r="CL259" s="17"/>
      <c r="CM259" s="17"/>
      <c r="CN259" s="17"/>
      <c r="CO259" s="17"/>
      <c r="CP259" s="17"/>
      <c r="CQ259" s="17"/>
      <c r="CR259" s="17"/>
      <c r="CS259" s="17"/>
      <c r="CT259" s="17"/>
      <c r="CU259" s="17"/>
      <c r="CV259" s="17"/>
      <c r="CW259" s="17"/>
      <c r="CX259" s="17"/>
      <c r="CY259" s="17"/>
      <c r="CZ259" s="17"/>
      <c r="DA259" s="17"/>
      <c r="DB259" s="17"/>
      <c r="DC259" s="17"/>
      <c r="DD259" s="17"/>
      <c r="DE259" s="17"/>
      <c r="DF259" s="17"/>
      <c r="DG259" s="17"/>
      <c r="DH259" s="17"/>
      <c r="DI259" s="17"/>
      <c r="DJ259" s="17"/>
      <c r="DK259" s="17"/>
      <c r="DL259" s="17"/>
      <c r="DM259" s="17"/>
      <c r="DN259" s="17"/>
      <c r="DO259" s="17"/>
      <c r="DP259" s="17"/>
      <c r="DQ259" s="17"/>
      <c r="DR259" s="17"/>
      <c r="DS259" s="17"/>
      <c r="DT259" s="17"/>
      <c r="DU259" s="17"/>
      <c r="DV259" s="17"/>
      <c r="DW259" s="17"/>
      <c r="DX259" s="17"/>
      <c r="DY259" s="17"/>
      <c r="DZ259" s="17"/>
      <c r="EA259" s="17"/>
      <c r="EB259" s="17"/>
      <c r="EC259" s="17"/>
      <c r="ED259" s="17"/>
      <c r="EE259" s="17"/>
      <c r="EF259" s="17"/>
      <c r="EG259" s="17"/>
      <c r="EH259" s="17"/>
      <c r="EI259" s="17"/>
      <c r="EJ259" s="17"/>
      <c r="EK259" s="17"/>
      <c r="EL259" s="17"/>
      <c r="EM259" s="17"/>
      <c r="EN259" s="17"/>
      <c r="EO259" s="17"/>
      <c r="EP259" s="17"/>
      <c r="EQ259" s="17"/>
      <c r="ER259" s="17"/>
      <c r="ES259" s="17"/>
      <c r="ET259" s="17"/>
      <c r="EU259" s="17"/>
      <c r="EV259" s="17"/>
      <c r="EW259" s="17"/>
      <c r="EX259" s="17"/>
      <c r="EY259" s="17"/>
      <c r="EZ259" s="17"/>
      <c r="FA259" s="17"/>
      <c r="FB259" s="17"/>
      <c r="FC259" s="17"/>
      <c r="FD259" s="17"/>
      <c r="FE259" s="17"/>
      <c r="FF259" s="17"/>
      <c r="FG259" s="17"/>
      <c r="FH259" s="17"/>
      <c r="FI259" s="17"/>
      <c r="FJ259" s="17"/>
      <c r="FK259" s="17"/>
      <c r="FL259" s="17"/>
      <c r="FM259" s="17"/>
      <c r="FN259" s="17"/>
      <c r="FO259" s="17"/>
      <c r="FP259" s="17"/>
    </row>
    <row r="260" spans="1:172" s="12" customFormat="1" ht="14" customHeight="1" x14ac:dyDescent="0.2">
      <c r="A260" s="10" t="s">
        <v>596</v>
      </c>
      <c r="B260" s="9">
        <v>179</v>
      </c>
      <c r="C260" s="9">
        <v>187</v>
      </c>
      <c r="D260" s="13">
        <v>183</v>
      </c>
      <c r="E260" s="9">
        <v>-42</v>
      </c>
      <c r="F260" s="9">
        <v>147.5</v>
      </c>
      <c r="G260" s="6">
        <v>21</v>
      </c>
      <c r="H260" s="9">
        <v>303.60000000000002</v>
      </c>
      <c r="I260" s="9">
        <v>-79.2</v>
      </c>
      <c r="J260" s="9">
        <v>121.1</v>
      </c>
      <c r="K260" s="9">
        <v>2.9</v>
      </c>
      <c r="L260" s="13">
        <v>-50.7</v>
      </c>
      <c r="M260" s="13">
        <v>174.5</v>
      </c>
      <c r="N260" s="9">
        <v>38.299999999999997</v>
      </c>
      <c r="O260" s="9">
        <v>5.2</v>
      </c>
      <c r="P260" s="9" t="s">
        <v>825</v>
      </c>
      <c r="Q260" s="9" t="s">
        <v>825</v>
      </c>
      <c r="R260" s="7">
        <v>801</v>
      </c>
      <c r="S260" s="13">
        <v>-58.983361149598203</v>
      </c>
      <c r="T260" s="13">
        <v>68.190561840037304</v>
      </c>
      <c r="U260" s="9">
        <v>-21.957728476809798</v>
      </c>
      <c r="V260" s="9">
        <v>-65.144472167838501</v>
      </c>
      <c r="W260" s="9">
        <v>55.1439242365323</v>
      </c>
      <c r="X260" s="7" t="s">
        <v>824</v>
      </c>
      <c r="Y260" s="10"/>
      <c r="Z260" s="10"/>
      <c r="AA260" s="7" t="b">
        <v>1</v>
      </c>
      <c r="AB260" s="7">
        <v>0</v>
      </c>
      <c r="AC260" s="14" t="s">
        <v>597</v>
      </c>
      <c r="AD260" s="30">
        <v>1113</v>
      </c>
      <c r="AE260" s="7" t="s">
        <v>176</v>
      </c>
      <c r="AF260" s="10" t="s">
        <v>589</v>
      </c>
      <c r="AG260" s="14" t="s">
        <v>598</v>
      </c>
      <c r="AH260" s="10"/>
      <c r="AJ260" s="32"/>
    </row>
    <row r="261" spans="1:172" s="12" customFormat="1" ht="14" customHeight="1" x14ac:dyDescent="0.2">
      <c r="A261" s="14" t="s">
        <v>599</v>
      </c>
      <c r="B261" s="9">
        <v>179</v>
      </c>
      <c r="C261" s="9">
        <v>187</v>
      </c>
      <c r="D261" s="13">
        <v>183</v>
      </c>
      <c r="E261" s="9">
        <v>-74.5</v>
      </c>
      <c r="F261" s="9">
        <v>342</v>
      </c>
      <c r="G261" s="6">
        <v>15</v>
      </c>
      <c r="H261" s="9">
        <v>261.39999999999998</v>
      </c>
      <c r="I261" s="9">
        <v>-68.8</v>
      </c>
      <c r="J261" s="9">
        <v>123.8</v>
      </c>
      <c r="K261" s="9">
        <v>3.4</v>
      </c>
      <c r="L261" s="13">
        <v>-47.8</v>
      </c>
      <c r="M261" s="13">
        <v>225.5</v>
      </c>
      <c r="N261" s="9">
        <v>59.5</v>
      </c>
      <c r="O261" s="9">
        <v>5.5</v>
      </c>
      <c r="P261" s="9" t="s">
        <v>825</v>
      </c>
      <c r="Q261" s="9" t="s">
        <v>825</v>
      </c>
      <c r="R261" s="7">
        <v>802</v>
      </c>
      <c r="S261" s="13">
        <v>-71.413085997555996</v>
      </c>
      <c r="T261" s="13">
        <v>85.663268891839806</v>
      </c>
      <c r="U261" s="9">
        <v>-8.6089719108621399</v>
      </c>
      <c r="V261" s="9">
        <v>-33.756122249750703</v>
      </c>
      <c r="W261" s="9">
        <v>57.420716964977998</v>
      </c>
      <c r="X261" s="7" t="s">
        <v>824</v>
      </c>
      <c r="Y261" s="10"/>
      <c r="Z261" s="10"/>
      <c r="AA261" s="7" t="b">
        <v>1</v>
      </c>
      <c r="AB261" s="7">
        <v>0</v>
      </c>
      <c r="AC261" s="14" t="s">
        <v>600</v>
      </c>
      <c r="AD261" s="7">
        <v>2721</v>
      </c>
      <c r="AE261" s="7" t="s">
        <v>176</v>
      </c>
      <c r="AF261" s="10" t="s">
        <v>589</v>
      </c>
      <c r="AG261" s="14"/>
      <c r="AH261" s="10"/>
      <c r="AJ261" s="32"/>
    </row>
    <row r="262" spans="1:172" s="12" customFormat="1" ht="14" customHeight="1" x14ac:dyDescent="0.2">
      <c r="A262" s="10" t="s">
        <v>590</v>
      </c>
      <c r="B262" s="9">
        <v>179</v>
      </c>
      <c r="C262" s="9">
        <v>187</v>
      </c>
      <c r="D262" s="13">
        <v>183</v>
      </c>
      <c r="E262" s="9">
        <v>-29.3</v>
      </c>
      <c r="F262" s="9">
        <v>28.6</v>
      </c>
      <c r="G262" s="6">
        <v>47</v>
      </c>
      <c r="H262" s="7">
        <v>338.7</v>
      </c>
      <c r="I262" s="9">
        <v>-53.7</v>
      </c>
      <c r="J262" s="9">
        <v>42.1</v>
      </c>
      <c r="K262" s="9">
        <v>3.2</v>
      </c>
      <c r="L262" s="13">
        <v>-71.599999999999994</v>
      </c>
      <c r="M262" s="6">
        <v>93.5</v>
      </c>
      <c r="N262" s="7">
        <v>32.6</v>
      </c>
      <c r="O262" s="7">
        <v>3.7</v>
      </c>
      <c r="P262" s="9" t="s">
        <v>825</v>
      </c>
      <c r="Q262" s="9" t="s">
        <v>825</v>
      </c>
      <c r="R262" s="7">
        <v>701</v>
      </c>
      <c r="S262" s="13">
        <v>-71.599999999999994</v>
      </c>
      <c r="T262" s="13">
        <v>93.5</v>
      </c>
      <c r="U262" s="9">
        <v>0</v>
      </c>
      <c r="V262" s="9">
        <v>0</v>
      </c>
      <c r="W262" s="9">
        <v>0</v>
      </c>
      <c r="X262" s="7" t="s">
        <v>824</v>
      </c>
      <c r="Y262" s="10"/>
      <c r="Z262" s="10"/>
      <c r="AA262" s="7" t="b">
        <v>1</v>
      </c>
      <c r="AB262" s="7">
        <v>0</v>
      </c>
      <c r="AC262" s="41" t="s">
        <v>591</v>
      </c>
      <c r="AD262" s="7">
        <v>3090</v>
      </c>
      <c r="AE262" s="7" t="s">
        <v>176</v>
      </c>
      <c r="AF262" s="10" t="s">
        <v>589</v>
      </c>
      <c r="AG262" s="14" t="s">
        <v>885</v>
      </c>
      <c r="AH262" s="10"/>
      <c r="AJ262" s="32"/>
    </row>
    <row r="263" spans="1:172" s="12" customFormat="1" ht="14" customHeight="1" x14ac:dyDescent="0.2">
      <c r="A263" s="10" t="s">
        <v>587</v>
      </c>
      <c r="B263" s="9">
        <v>178</v>
      </c>
      <c r="C263" s="9">
        <v>188</v>
      </c>
      <c r="D263" s="13">
        <v>183</v>
      </c>
      <c r="E263" s="9">
        <v>-44.75</v>
      </c>
      <c r="F263" s="9">
        <v>-65.58</v>
      </c>
      <c r="G263" s="6">
        <v>10</v>
      </c>
      <c r="H263" s="9">
        <v>2.9</v>
      </c>
      <c r="I263" s="9">
        <v>-57</v>
      </c>
      <c r="J263" s="9">
        <v>32</v>
      </c>
      <c r="K263" s="9">
        <v>8.6999999999999993</v>
      </c>
      <c r="L263" s="13">
        <v>-83</v>
      </c>
      <c r="M263" s="13">
        <v>138</v>
      </c>
      <c r="N263" s="9">
        <v>19.2</v>
      </c>
      <c r="O263" s="9">
        <v>11.3</v>
      </c>
      <c r="P263" s="9" t="s">
        <v>825</v>
      </c>
      <c r="Q263" s="9" t="s">
        <v>825</v>
      </c>
      <c r="R263" s="7">
        <v>290</v>
      </c>
      <c r="S263" s="13">
        <v>-53.261445826592002</v>
      </c>
      <c r="T263" s="13">
        <v>90.079073152992805</v>
      </c>
      <c r="U263" s="9">
        <v>47.499999999999901</v>
      </c>
      <c r="V263" s="9">
        <v>-33.299999999999997</v>
      </c>
      <c r="W263" s="9">
        <v>57.299999999999898</v>
      </c>
      <c r="X263" s="7" t="s">
        <v>824</v>
      </c>
      <c r="Y263" s="10"/>
      <c r="Z263" s="10"/>
      <c r="AA263" s="7" t="b">
        <v>1</v>
      </c>
      <c r="AB263" s="7">
        <v>0</v>
      </c>
      <c r="AC263" s="14" t="s">
        <v>543</v>
      </c>
      <c r="AD263" s="7">
        <v>3535</v>
      </c>
      <c r="AE263" s="7" t="s">
        <v>176</v>
      </c>
      <c r="AF263" s="10" t="s">
        <v>588</v>
      </c>
      <c r="AG263" s="14"/>
      <c r="AH263" s="10"/>
      <c r="AI263" s="17"/>
      <c r="AJ263" s="32"/>
      <c r="AK263" s="17"/>
      <c r="AL263" s="17"/>
      <c r="AM263" s="17"/>
      <c r="AN263" s="17"/>
      <c r="AO263" s="17"/>
      <c r="AP263" s="17"/>
      <c r="AQ263" s="17"/>
      <c r="AR263" s="17"/>
      <c r="AS263" s="17"/>
      <c r="AT263" s="17"/>
      <c r="AU263" s="17"/>
      <c r="AV263" s="17"/>
      <c r="AW263" s="17"/>
      <c r="AX263" s="17"/>
      <c r="AY263" s="17"/>
      <c r="AZ263" s="17"/>
      <c r="BA263" s="17"/>
      <c r="BB263" s="17"/>
      <c r="BC263" s="17"/>
      <c r="BD263" s="17"/>
      <c r="BE263" s="17"/>
      <c r="BF263" s="17"/>
      <c r="BG263" s="17"/>
      <c r="BH263" s="17"/>
      <c r="BI263" s="17"/>
      <c r="BJ263" s="17"/>
      <c r="BK263" s="17"/>
      <c r="BL263" s="17"/>
      <c r="BM263" s="17"/>
      <c r="BN263" s="17"/>
      <c r="BO263" s="17"/>
      <c r="BP263" s="17"/>
      <c r="BQ263" s="17"/>
      <c r="BR263" s="17"/>
      <c r="BS263" s="17"/>
      <c r="BT263" s="17"/>
      <c r="BU263" s="17"/>
      <c r="BV263" s="17"/>
      <c r="BW263" s="17"/>
      <c r="BX263" s="17"/>
      <c r="BY263" s="17"/>
      <c r="BZ263" s="17"/>
      <c r="CA263" s="17"/>
      <c r="CB263" s="17"/>
      <c r="CC263" s="17"/>
      <c r="CD263" s="17"/>
      <c r="CE263" s="17"/>
      <c r="CF263" s="17"/>
      <c r="CG263" s="17"/>
      <c r="CH263" s="17"/>
      <c r="CI263" s="17"/>
      <c r="CJ263" s="17"/>
      <c r="CK263" s="17"/>
      <c r="CL263" s="17"/>
      <c r="CM263" s="17"/>
      <c r="CN263" s="17"/>
      <c r="CO263" s="17"/>
      <c r="CP263" s="17"/>
      <c r="CQ263" s="17"/>
      <c r="CR263" s="17"/>
      <c r="CS263" s="17"/>
      <c r="CT263" s="17"/>
      <c r="CU263" s="17"/>
      <c r="CV263" s="17"/>
      <c r="CW263" s="17"/>
      <c r="CX263" s="17"/>
      <c r="CY263" s="17"/>
      <c r="CZ263" s="17"/>
      <c r="DA263" s="17"/>
      <c r="DB263" s="17"/>
      <c r="DC263" s="17"/>
      <c r="DD263" s="17"/>
      <c r="DE263" s="17"/>
      <c r="DF263" s="17"/>
      <c r="DG263" s="17"/>
      <c r="DH263" s="17"/>
      <c r="DI263" s="17"/>
      <c r="DJ263" s="17"/>
      <c r="DK263" s="17"/>
      <c r="DL263" s="17"/>
      <c r="DM263" s="17"/>
      <c r="DN263" s="17"/>
      <c r="DO263" s="17"/>
      <c r="DP263" s="17"/>
      <c r="DQ263" s="17"/>
      <c r="DR263" s="17"/>
      <c r="DS263" s="17"/>
      <c r="DT263" s="17"/>
      <c r="DU263" s="17"/>
      <c r="DV263" s="17"/>
      <c r="DW263" s="17"/>
      <c r="DX263" s="17"/>
      <c r="DY263" s="17"/>
      <c r="DZ263" s="17"/>
      <c r="EA263" s="17"/>
      <c r="EB263" s="17"/>
      <c r="EC263" s="17"/>
      <c r="ED263" s="17"/>
      <c r="EE263" s="17"/>
      <c r="EF263" s="17"/>
      <c r="EG263" s="17"/>
      <c r="EH263" s="17"/>
      <c r="EI263" s="17"/>
      <c r="EJ263" s="17"/>
      <c r="EK263" s="17"/>
      <c r="EL263" s="17"/>
      <c r="EM263" s="17"/>
      <c r="EN263" s="17"/>
      <c r="EO263" s="17"/>
      <c r="EP263" s="17"/>
      <c r="EQ263" s="17"/>
      <c r="ER263" s="17"/>
      <c r="ES263" s="17"/>
      <c r="ET263" s="17"/>
      <c r="EU263" s="17"/>
      <c r="EV263" s="17"/>
      <c r="EW263" s="17"/>
      <c r="EX263" s="17"/>
      <c r="EY263" s="17"/>
      <c r="EZ263" s="17"/>
      <c r="FA263" s="17"/>
      <c r="FB263" s="17"/>
      <c r="FC263" s="17"/>
      <c r="FD263" s="17"/>
      <c r="FE263" s="17"/>
      <c r="FF263" s="17"/>
      <c r="FG263" s="17"/>
      <c r="FH263" s="17"/>
      <c r="FI263" s="17"/>
      <c r="FJ263" s="17"/>
      <c r="FK263" s="17"/>
      <c r="FL263" s="17"/>
      <c r="FM263" s="17"/>
      <c r="FN263" s="17"/>
      <c r="FO263" s="17"/>
      <c r="FP263" s="17"/>
    </row>
    <row r="264" spans="1:172" s="17" customFormat="1" ht="14" customHeight="1" x14ac:dyDescent="0.2">
      <c r="A264" s="14" t="s">
        <v>601</v>
      </c>
      <c r="B264" s="9">
        <v>179</v>
      </c>
      <c r="C264" s="9">
        <v>187</v>
      </c>
      <c r="D264" s="13">
        <v>183</v>
      </c>
      <c r="E264" s="9">
        <v>-29.4</v>
      </c>
      <c r="F264" s="9">
        <v>27.8</v>
      </c>
      <c r="G264" s="34">
        <v>15</v>
      </c>
      <c r="H264" s="9">
        <v>329.3</v>
      </c>
      <c r="I264" s="9">
        <v>-57.5</v>
      </c>
      <c r="J264" s="9">
        <v>26.9</v>
      </c>
      <c r="K264" s="9">
        <v>7.5</v>
      </c>
      <c r="L264" s="13">
        <v>-63.7</v>
      </c>
      <c r="M264" s="13">
        <v>88.5</v>
      </c>
      <c r="N264" s="9">
        <v>15.2</v>
      </c>
      <c r="O264" s="9">
        <v>10.1</v>
      </c>
      <c r="P264" s="9" t="s">
        <v>825</v>
      </c>
      <c r="Q264" s="9" t="s">
        <v>825</v>
      </c>
      <c r="R264" s="7">
        <v>701</v>
      </c>
      <c r="S264" s="13">
        <v>-63.7</v>
      </c>
      <c r="T264" s="13">
        <v>88.5</v>
      </c>
      <c r="U264" s="9">
        <v>0</v>
      </c>
      <c r="V264" s="9">
        <v>0</v>
      </c>
      <c r="W264" s="9">
        <v>0</v>
      </c>
      <c r="X264" s="7" t="s">
        <v>824</v>
      </c>
      <c r="Y264" s="7"/>
      <c r="Z264" s="7"/>
      <c r="AA264" s="7" t="b">
        <v>1</v>
      </c>
      <c r="AB264" s="7">
        <v>0</v>
      </c>
      <c r="AC264" s="14" t="s">
        <v>602</v>
      </c>
      <c r="AD264" s="7"/>
      <c r="AE264" s="7" t="s">
        <v>949</v>
      </c>
      <c r="AF264" s="10" t="s">
        <v>589</v>
      </c>
      <c r="AG264" s="14" t="s">
        <v>858</v>
      </c>
      <c r="AH264" s="10"/>
      <c r="AI264" s="19"/>
      <c r="AJ264" s="32"/>
      <c r="AK264" s="19"/>
      <c r="AL264" s="19"/>
      <c r="AM264" s="19"/>
      <c r="AN264" s="19"/>
      <c r="AO264" s="19"/>
      <c r="AP264" s="19"/>
      <c r="AQ264" s="19"/>
      <c r="AR264" s="19"/>
      <c r="AS264" s="19"/>
      <c r="AT264" s="19"/>
      <c r="AU264" s="19"/>
      <c r="AV264" s="19"/>
      <c r="AW264" s="19"/>
      <c r="AX264" s="19"/>
      <c r="AY264" s="19"/>
      <c r="AZ264" s="19"/>
      <c r="BA264" s="19"/>
      <c r="BB264" s="19"/>
      <c r="BC264" s="19"/>
      <c r="BD264" s="19"/>
      <c r="BE264" s="19"/>
      <c r="BF264" s="19"/>
      <c r="BG264" s="19"/>
      <c r="BH264" s="19"/>
      <c r="BI264" s="19"/>
      <c r="BJ264" s="19"/>
      <c r="BK264" s="19"/>
      <c r="BL264" s="19"/>
      <c r="BM264" s="19"/>
      <c r="BN264" s="19"/>
      <c r="BO264" s="19"/>
      <c r="BP264" s="19"/>
      <c r="BQ264" s="19"/>
      <c r="BR264" s="19"/>
      <c r="BS264" s="19"/>
      <c r="BT264" s="19"/>
      <c r="BU264" s="19"/>
      <c r="BV264" s="19"/>
      <c r="BW264" s="19"/>
      <c r="BX264" s="19"/>
      <c r="BY264" s="19"/>
      <c r="BZ264" s="19"/>
      <c r="CA264" s="19"/>
      <c r="CB264" s="19"/>
      <c r="CC264" s="19"/>
      <c r="CD264" s="19"/>
      <c r="CE264" s="19"/>
      <c r="CF264" s="19"/>
      <c r="CG264" s="19"/>
      <c r="CH264" s="19"/>
      <c r="CI264" s="19"/>
      <c r="CJ264" s="19"/>
      <c r="CK264" s="19"/>
      <c r="CL264" s="19"/>
      <c r="CM264" s="19"/>
      <c r="CN264" s="19"/>
      <c r="CO264" s="19"/>
      <c r="CP264" s="19"/>
      <c r="CQ264" s="19"/>
      <c r="CR264" s="19"/>
      <c r="CS264" s="19"/>
      <c r="CT264" s="19"/>
      <c r="CU264" s="19"/>
      <c r="CV264" s="19"/>
      <c r="CW264" s="19"/>
      <c r="CX264" s="19"/>
      <c r="CY264" s="19"/>
      <c r="CZ264" s="19"/>
      <c r="DA264" s="19"/>
      <c r="DB264" s="19"/>
      <c r="DC264" s="19"/>
      <c r="DD264" s="19"/>
      <c r="DE264" s="19"/>
      <c r="DF264" s="19"/>
      <c r="DG264" s="19"/>
      <c r="DH264" s="19"/>
      <c r="DI264" s="19"/>
      <c r="DJ264" s="19"/>
      <c r="DK264" s="19"/>
      <c r="DL264" s="19"/>
      <c r="DM264" s="19"/>
      <c r="DN264" s="19"/>
      <c r="DO264" s="19"/>
      <c r="DP264" s="19"/>
      <c r="DQ264" s="19"/>
      <c r="DR264" s="19"/>
      <c r="DS264" s="19"/>
      <c r="DT264" s="19"/>
      <c r="DU264" s="19"/>
      <c r="DV264" s="19"/>
      <c r="DW264" s="19"/>
      <c r="DX264" s="19"/>
      <c r="DY264" s="19"/>
      <c r="DZ264" s="19"/>
      <c r="EA264" s="19"/>
      <c r="EB264" s="19"/>
      <c r="EC264" s="19"/>
      <c r="ED264" s="19"/>
      <c r="EE264" s="19"/>
      <c r="EF264" s="19"/>
      <c r="EG264" s="19"/>
      <c r="EH264" s="19"/>
      <c r="EI264" s="19"/>
      <c r="EJ264" s="19"/>
      <c r="EK264" s="19"/>
      <c r="EL264" s="19"/>
      <c r="EM264" s="19"/>
      <c r="EN264" s="19"/>
      <c r="EO264" s="19"/>
      <c r="EP264" s="19"/>
      <c r="EQ264" s="19"/>
      <c r="ER264" s="19"/>
      <c r="ES264" s="19"/>
      <c r="ET264" s="19"/>
      <c r="EU264" s="19"/>
      <c r="EV264" s="19"/>
      <c r="EW264" s="19"/>
      <c r="EX264" s="19"/>
      <c r="EY264" s="19"/>
      <c r="EZ264" s="19"/>
      <c r="FA264" s="19"/>
      <c r="FB264" s="19"/>
      <c r="FC264" s="19"/>
      <c r="FD264" s="19"/>
      <c r="FE264" s="19"/>
      <c r="FF264" s="19"/>
      <c r="FG264" s="19"/>
      <c r="FH264" s="19"/>
      <c r="FI264" s="19"/>
      <c r="FJ264" s="19"/>
      <c r="FK264" s="19"/>
      <c r="FL264" s="19"/>
      <c r="FM264" s="19"/>
      <c r="FN264" s="19"/>
      <c r="FO264" s="19"/>
      <c r="FP264" s="19"/>
    </row>
    <row r="265" spans="1:172" s="12" customFormat="1" ht="14" customHeight="1" x14ac:dyDescent="0.2">
      <c r="A265" s="10" t="s">
        <v>603</v>
      </c>
      <c r="B265" s="9">
        <v>178</v>
      </c>
      <c r="C265" s="9">
        <v>191</v>
      </c>
      <c r="D265" s="13">
        <v>184.5</v>
      </c>
      <c r="E265" s="9">
        <v>55.5</v>
      </c>
      <c r="F265" s="9">
        <v>14</v>
      </c>
      <c r="G265" s="6">
        <v>21</v>
      </c>
      <c r="H265" s="9">
        <v>35</v>
      </c>
      <c r="I265" s="9">
        <v>68</v>
      </c>
      <c r="J265" s="9">
        <v>20</v>
      </c>
      <c r="K265" s="9">
        <v>6.8</v>
      </c>
      <c r="L265" s="13">
        <v>-69</v>
      </c>
      <c r="M265" s="13">
        <v>283</v>
      </c>
      <c r="N265" s="9">
        <v>16.399999999999999</v>
      </c>
      <c r="O265" s="9">
        <v>8.1</v>
      </c>
      <c r="P265" s="9" t="s">
        <v>825</v>
      </c>
      <c r="Q265" s="9" t="s">
        <v>825</v>
      </c>
      <c r="R265" s="7">
        <v>301</v>
      </c>
      <c r="S265" s="13">
        <v>-63.244409249355002</v>
      </c>
      <c r="T265" s="13">
        <v>84.796790851538105</v>
      </c>
      <c r="U265" s="9">
        <v>49.0175599917239</v>
      </c>
      <c r="V265" s="9">
        <v>-0.50283713545784103</v>
      </c>
      <c r="W265" s="9">
        <v>63.470428652147604</v>
      </c>
      <c r="X265" s="7" t="s">
        <v>824</v>
      </c>
      <c r="Y265" s="10"/>
      <c r="Z265" s="10"/>
      <c r="AA265" s="7" t="b">
        <v>1</v>
      </c>
      <c r="AB265" s="7">
        <v>0</v>
      </c>
      <c r="AC265" s="14" t="s">
        <v>604</v>
      </c>
      <c r="AD265" s="7">
        <v>2720</v>
      </c>
      <c r="AE265" s="7" t="s">
        <v>176</v>
      </c>
      <c r="AF265" s="10" t="s">
        <v>945</v>
      </c>
      <c r="AG265" s="14"/>
      <c r="AH265" s="10"/>
      <c r="AJ265" s="32"/>
    </row>
    <row r="266" spans="1:172" s="12" customFormat="1" ht="14" customHeight="1" x14ac:dyDescent="0.2">
      <c r="A266" s="14" t="s">
        <v>605</v>
      </c>
      <c r="B266" s="9">
        <v>183.5</v>
      </c>
      <c r="C266" s="9">
        <v>188.1</v>
      </c>
      <c r="D266" s="6">
        <v>185.8</v>
      </c>
      <c r="E266" s="9">
        <v>6.5</v>
      </c>
      <c r="F266" s="9">
        <f>360-10.5</f>
        <v>349.5</v>
      </c>
      <c r="G266" s="6">
        <v>25</v>
      </c>
      <c r="H266" s="9">
        <v>339.4</v>
      </c>
      <c r="I266" s="9">
        <v>-0.2</v>
      </c>
      <c r="J266" s="9">
        <v>16.2</v>
      </c>
      <c r="K266" s="9">
        <v>7.4</v>
      </c>
      <c r="L266" s="13">
        <v>-68.5</v>
      </c>
      <c r="M266" s="13">
        <v>62.4</v>
      </c>
      <c r="N266" s="9">
        <v>31</v>
      </c>
      <c r="O266" s="9">
        <v>5.3</v>
      </c>
      <c r="P266" s="9" t="s">
        <v>825</v>
      </c>
      <c r="Q266" s="9" t="s">
        <v>825</v>
      </c>
      <c r="R266" s="7">
        <v>714</v>
      </c>
      <c r="S266" s="13">
        <v>-67.276237781939599</v>
      </c>
      <c r="T266" s="13">
        <v>67.429087121820999</v>
      </c>
      <c r="U266" s="9">
        <v>33.65</v>
      </c>
      <c r="V266" s="9">
        <v>26.02</v>
      </c>
      <c r="W266" s="9">
        <v>2.34</v>
      </c>
      <c r="X266" s="7" t="s">
        <v>824</v>
      </c>
      <c r="Y266" s="10"/>
      <c r="Z266" s="10"/>
      <c r="AA266" s="7" t="b">
        <v>1</v>
      </c>
      <c r="AB266" s="7">
        <v>0</v>
      </c>
      <c r="AC266" s="41" t="s">
        <v>606</v>
      </c>
      <c r="AD266" s="7">
        <v>140</v>
      </c>
      <c r="AE266" s="7" t="s">
        <v>176</v>
      </c>
      <c r="AF266" s="10" t="s">
        <v>608</v>
      </c>
      <c r="AG266" s="14" t="s">
        <v>607</v>
      </c>
      <c r="AH266" s="10"/>
      <c r="AJ266" s="32"/>
    </row>
    <row r="267" spans="1:172" s="12" customFormat="1" ht="14" customHeight="1" x14ac:dyDescent="0.2">
      <c r="A267" s="10" t="s">
        <v>609</v>
      </c>
      <c r="B267" s="9">
        <v>183</v>
      </c>
      <c r="C267" s="9">
        <v>189</v>
      </c>
      <c r="D267" s="13">
        <v>186</v>
      </c>
      <c r="E267" s="9">
        <v>-22.1</v>
      </c>
      <c r="F267" s="9">
        <v>30.7</v>
      </c>
      <c r="G267" s="6">
        <v>8</v>
      </c>
      <c r="H267" s="9">
        <v>339.3</v>
      </c>
      <c r="I267" s="9">
        <v>-43.6</v>
      </c>
      <c r="J267" s="9">
        <v>41.3</v>
      </c>
      <c r="K267" s="9">
        <v>8.6999999999999993</v>
      </c>
      <c r="L267" s="13">
        <v>-70.7</v>
      </c>
      <c r="M267" s="13">
        <v>106.7</v>
      </c>
      <c r="N267" s="9"/>
      <c r="O267" s="9"/>
      <c r="P267" s="9">
        <v>47.469275795171676</v>
      </c>
      <c r="Q267" s="9">
        <v>8.121971995442026</v>
      </c>
      <c r="R267" s="7">
        <v>701</v>
      </c>
      <c r="S267" s="13">
        <v>-70.7</v>
      </c>
      <c r="T267" s="13">
        <v>106.7</v>
      </c>
      <c r="U267" s="9">
        <v>0</v>
      </c>
      <c r="V267" s="9">
        <v>0</v>
      </c>
      <c r="W267" s="9">
        <v>0</v>
      </c>
      <c r="X267" s="7" t="s">
        <v>824</v>
      </c>
      <c r="Y267" s="10"/>
      <c r="Z267" s="10"/>
      <c r="AA267" s="7" t="b">
        <v>1</v>
      </c>
      <c r="AB267" s="7">
        <v>0</v>
      </c>
      <c r="AC267" s="14" t="s">
        <v>610</v>
      </c>
      <c r="AD267" s="7">
        <v>470</v>
      </c>
      <c r="AE267" s="7" t="s">
        <v>176</v>
      </c>
      <c r="AF267" s="10" t="s">
        <v>611</v>
      </c>
      <c r="AG267" s="14"/>
      <c r="AH267" s="10"/>
      <c r="AI267" s="17"/>
      <c r="AJ267" s="32"/>
      <c r="AK267" s="17"/>
      <c r="AL267" s="17"/>
      <c r="AM267" s="17"/>
      <c r="AN267" s="17"/>
      <c r="AO267" s="17"/>
      <c r="AP267" s="17"/>
      <c r="AQ267" s="17"/>
      <c r="AR267" s="17"/>
      <c r="AS267" s="17"/>
      <c r="AT267" s="17"/>
      <c r="AU267" s="17"/>
      <c r="AV267" s="17"/>
      <c r="AW267" s="17"/>
      <c r="AX267" s="17"/>
      <c r="AY267" s="17"/>
      <c r="AZ267" s="17"/>
      <c r="BA267" s="17"/>
      <c r="BB267" s="17"/>
      <c r="BC267" s="17"/>
      <c r="BD267" s="17"/>
      <c r="BE267" s="17"/>
      <c r="BF267" s="17"/>
      <c r="BG267" s="17"/>
      <c r="BH267" s="17"/>
      <c r="BI267" s="17"/>
      <c r="BJ267" s="17"/>
      <c r="BK267" s="17"/>
      <c r="BL267" s="17"/>
      <c r="BM267" s="17"/>
      <c r="BN267" s="17"/>
      <c r="BO267" s="17"/>
      <c r="BP267" s="17"/>
      <c r="BQ267" s="17"/>
      <c r="BR267" s="17"/>
      <c r="BS267" s="17"/>
      <c r="BT267" s="17"/>
      <c r="BU267" s="17"/>
      <c r="BV267" s="17"/>
      <c r="BW267" s="17"/>
      <c r="BX267" s="17"/>
      <c r="BY267" s="17"/>
      <c r="BZ267" s="17"/>
      <c r="CA267" s="17"/>
      <c r="CB267" s="17"/>
      <c r="CC267" s="17"/>
      <c r="CD267" s="17"/>
      <c r="CE267" s="17"/>
      <c r="CF267" s="17"/>
      <c r="CG267" s="17"/>
      <c r="CH267" s="17"/>
      <c r="CI267" s="17"/>
      <c r="CJ267" s="17"/>
      <c r="CK267" s="17"/>
      <c r="CL267" s="17"/>
      <c r="CM267" s="17"/>
      <c r="CN267" s="17"/>
      <c r="CO267" s="17"/>
      <c r="CP267" s="17"/>
      <c r="CQ267" s="17"/>
      <c r="CR267" s="17"/>
      <c r="CS267" s="17"/>
      <c r="CT267" s="17"/>
      <c r="CU267" s="17"/>
      <c r="CV267" s="17"/>
      <c r="CW267" s="17"/>
      <c r="CX267" s="17"/>
      <c r="CY267" s="17"/>
      <c r="CZ267" s="17"/>
      <c r="DA267" s="17"/>
      <c r="DB267" s="17"/>
      <c r="DC267" s="17"/>
      <c r="DD267" s="17"/>
      <c r="DE267" s="17"/>
      <c r="DF267" s="17"/>
      <c r="DG267" s="17"/>
      <c r="DH267" s="17"/>
      <c r="DI267" s="17"/>
      <c r="DJ267" s="17"/>
      <c r="DK267" s="17"/>
      <c r="DL267" s="17"/>
      <c r="DM267" s="17"/>
      <c r="DN267" s="17"/>
      <c r="DO267" s="17"/>
      <c r="DP267" s="17"/>
      <c r="DQ267" s="17"/>
      <c r="DR267" s="17"/>
      <c r="DS267" s="17"/>
      <c r="DT267" s="17"/>
      <c r="DU267" s="17"/>
      <c r="DV267" s="17"/>
      <c r="DW267" s="17"/>
      <c r="DX267" s="17"/>
      <c r="DY267" s="17"/>
      <c r="DZ267" s="17"/>
      <c r="EA267" s="17"/>
      <c r="EB267" s="17"/>
      <c r="EC267" s="17"/>
      <c r="ED267" s="17"/>
      <c r="EE267" s="17"/>
      <c r="EF267" s="17"/>
      <c r="EG267" s="17"/>
      <c r="EH267" s="17"/>
      <c r="EI267" s="17"/>
      <c r="EJ267" s="17"/>
      <c r="EK267" s="17"/>
      <c r="EL267" s="17"/>
      <c r="EM267" s="17"/>
      <c r="EN267" s="17"/>
      <c r="EO267" s="17"/>
      <c r="EP267" s="17"/>
      <c r="EQ267" s="17"/>
      <c r="ER267" s="17"/>
      <c r="ES267" s="17"/>
      <c r="ET267" s="17"/>
      <c r="EU267" s="17"/>
      <c r="EV267" s="17"/>
      <c r="EW267" s="17"/>
      <c r="EX267" s="17"/>
      <c r="EY267" s="17"/>
      <c r="EZ267" s="17"/>
      <c r="FA267" s="17"/>
      <c r="FB267" s="17"/>
      <c r="FC267" s="17"/>
      <c r="FD267" s="17"/>
      <c r="FE267" s="17"/>
      <c r="FF267" s="17"/>
      <c r="FG267" s="17"/>
      <c r="FH267" s="17"/>
      <c r="FI267" s="17"/>
      <c r="FJ267" s="17"/>
      <c r="FK267" s="17"/>
      <c r="FL267" s="17"/>
      <c r="FM267" s="17"/>
      <c r="FN267" s="17"/>
      <c r="FO267" s="17"/>
      <c r="FP267" s="17"/>
    </row>
    <row r="268" spans="1:172" s="12" customFormat="1" ht="14" customHeight="1" x14ac:dyDescent="0.2">
      <c r="A268" s="14" t="s">
        <v>612</v>
      </c>
      <c r="B268" s="9">
        <v>189</v>
      </c>
      <c r="C268" s="9">
        <v>193</v>
      </c>
      <c r="D268" s="13">
        <v>191</v>
      </c>
      <c r="E268" s="9">
        <v>46.799999237060547</v>
      </c>
      <c r="F268" s="9">
        <v>294</v>
      </c>
      <c r="G268" s="6">
        <v>8</v>
      </c>
      <c r="H268" s="9"/>
      <c r="I268" s="9"/>
      <c r="J268" s="9"/>
      <c r="K268" s="9">
        <v>9.3000000000000007</v>
      </c>
      <c r="L268" s="13">
        <v>-74.900000000000006</v>
      </c>
      <c r="M268" s="13">
        <v>256</v>
      </c>
      <c r="N268" s="9">
        <v>36.4</v>
      </c>
      <c r="O268" s="7">
        <v>9.3000000000000007</v>
      </c>
      <c r="P268" s="9" t="s">
        <v>825</v>
      </c>
      <c r="Q268" s="9" t="s">
        <v>825</v>
      </c>
      <c r="R268" s="7">
        <v>101</v>
      </c>
      <c r="S268" s="13">
        <v>-67.642443409084294</v>
      </c>
      <c r="T268" s="13">
        <v>87.847218058182705</v>
      </c>
      <c r="U268" s="9">
        <v>63.412220355268502</v>
      </c>
      <c r="V268" s="9">
        <v>-14.2820836692777</v>
      </c>
      <c r="W268" s="9">
        <v>78.376914759051701</v>
      </c>
      <c r="X268" s="7" t="s">
        <v>824</v>
      </c>
      <c r="Y268" s="10"/>
      <c r="Z268" s="10"/>
      <c r="AA268" s="7" t="b">
        <v>1</v>
      </c>
      <c r="AB268" s="7">
        <v>0</v>
      </c>
      <c r="AC268" s="14" t="s">
        <v>613</v>
      </c>
      <c r="AD268" s="7">
        <v>1932</v>
      </c>
      <c r="AE268" s="7" t="s">
        <v>176</v>
      </c>
      <c r="AF268" s="10" t="s">
        <v>615</v>
      </c>
      <c r="AG268" s="14" t="s">
        <v>614</v>
      </c>
      <c r="AH268" s="10"/>
      <c r="AI268" s="17"/>
      <c r="AJ268" s="32"/>
      <c r="AK268" s="17"/>
      <c r="AL268" s="17"/>
      <c r="AM268" s="17"/>
      <c r="AN268" s="17"/>
      <c r="AO268" s="17"/>
      <c r="AP268" s="17"/>
      <c r="AQ268" s="17"/>
      <c r="AR268" s="17"/>
      <c r="AS268" s="17"/>
      <c r="AT268" s="17"/>
      <c r="AU268" s="17"/>
      <c r="AV268" s="17"/>
      <c r="AW268" s="17"/>
      <c r="AX268" s="17"/>
      <c r="AY268" s="17"/>
      <c r="AZ268" s="17"/>
      <c r="BA268" s="17"/>
      <c r="BB268" s="17"/>
      <c r="BC268" s="17"/>
      <c r="BD268" s="17"/>
      <c r="BE268" s="17"/>
      <c r="BF268" s="17"/>
      <c r="BG268" s="17"/>
      <c r="BH268" s="17"/>
      <c r="BI268" s="17"/>
      <c r="BJ268" s="17"/>
      <c r="BK268" s="17"/>
      <c r="BL268" s="17"/>
      <c r="BM268" s="17"/>
      <c r="BN268" s="17"/>
      <c r="BO268" s="17"/>
      <c r="BP268" s="17"/>
      <c r="BQ268" s="17"/>
      <c r="BR268" s="17"/>
      <c r="BS268" s="17"/>
      <c r="BT268" s="17"/>
      <c r="BU268" s="17"/>
      <c r="BV268" s="17"/>
      <c r="BW268" s="17"/>
      <c r="BX268" s="17"/>
      <c r="BY268" s="17"/>
      <c r="BZ268" s="17"/>
      <c r="CA268" s="17"/>
      <c r="CB268" s="17"/>
      <c r="CC268" s="17"/>
      <c r="CD268" s="17"/>
      <c r="CE268" s="17"/>
      <c r="CF268" s="17"/>
      <c r="CG268" s="17"/>
      <c r="CH268" s="17"/>
      <c r="CI268" s="17"/>
      <c r="CJ268" s="17"/>
      <c r="CK268" s="17"/>
      <c r="CL268" s="17"/>
      <c r="CM268" s="17"/>
      <c r="CN268" s="17"/>
      <c r="CO268" s="17"/>
      <c r="CP268" s="17"/>
      <c r="CQ268" s="17"/>
      <c r="CR268" s="17"/>
      <c r="CS268" s="17"/>
      <c r="CT268" s="17"/>
      <c r="CU268" s="17"/>
      <c r="CV268" s="17"/>
      <c r="CW268" s="17"/>
      <c r="CX268" s="17"/>
      <c r="CY268" s="17"/>
      <c r="CZ268" s="17"/>
      <c r="DA268" s="17"/>
      <c r="DB268" s="17"/>
      <c r="DC268" s="17"/>
      <c r="DD268" s="17"/>
      <c r="DE268" s="17"/>
      <c r="DF268" s="17"/>
      <c r="DG268" s="17"/>
      <c r="DH268" s="17"/>
      <c r="DI268" s="17"/>
      <c r="DJ268" s="17"/>
      <c r="DK268" s="17"/>
      <c r="DL268" s="17"/>
      <c r="DM268" s="17"/>
      <c r="DN268" s="17"/>
      <c r="DO268" s="17"/>
      <c r="DP268" s="17"/>
      <c r="DQ268" s="17"/>
      <c r="DR268" s="17"/>
      <c r="DS268" s="17"/>
      <c r="DT268" s="17"/>
      <c r="DU268" s="17"/>
      <c r="DV268" s="17"/>
      <c r="DW268" s="17"/>
      <c r="DX268" s="17"/>
      <c r="DY268" s="17"/>
      <c r="DZ268" s="17"/>
      <c r="EA268" s="17"/>
      <c r="EB268" s="17"/>
      <c r="EC268" s="17"/>
      <c r="ED268" s="17"/>
      <c r="EE268" s="17"/>
      <c r="EF268" s="17"/>
      <c r="EG268" s="17"/>
      <c r="EH268" s="17"/>
      <c r="EI268" s="17"/>
      <c r="EJ268" s="17"/>
      <c r="EK268" s="17"/>
      <c r="EL268" s="17"/>
      <c r="EM268" s="17"/>
      <c r="EN268" s="17"/>
      <c r="EO268" s="17"/>
      <c r="EP268" s="17"/>
      <c r="EQ268" s="17"/>
      <c r="ER268" s="17"/>
      <c r="ES268" s="17"/>
      <c r="ET268" s="17"/>
      <c r="EU268" s="17"/>
      <c r="EV268" s="17"/>
      <c r="EW268" s="17"/>
      <c r="EX268" s="17"/>
      <c r="EY268" s="17"/>
      <c r="EZ268" s="17"/>
      <c r="FA268" s="17"/>
      <c r="FB268" s="17"/>
      <c r="FC268" s="17"/>
      <c r="FD268" s="17"/>
      <c r="FE268" s="17"/>
      <c r="FF268" s="17"/>
      <c r="FG268" s="17"/>
      <c r="FH268" s="17"/>
      <c r="FI268" s="17"/>
      <c r="FJ268" s="17"/>
      <c r="FK268" s="17"/>
      <c r="FL268" s="17"/>
      <c r="FM268" s="17"/>
      <c r="FN268" s="17"/>
      <c r="FO268" s="17"/>
      <c r="FP268" s="17"/>
    </row>
    <row r="269" spans="1:172" s="12" customFormat="1" ht="14" customHeight="1" x14ac:dyDescent="0.2">
      <c r="A269" s="14" t="s">
        <v>619</v>
      </c>
      <c r="B269" s="9">
        <v>190</v>
      </c>
      <c r="C269" s="9">
        <v>196</v>
      </c>
      <c r="D269" s="13">
        <v>193</v>
      </c>
      <c r="E269" s="7">
        <v>48.3</v>
      </c>
      <c r="F269" s="7">
        <v>355.5</v>
      </c>
      <c r="G269" s="6">
        <v>7</v>
      </c>
      <c r="H269" s="9">
        <v>41</v>
      </c>
      <c r="I269" s="9">
        <v>61.700000762939453</v>
      </c>
      <c r="J269" s="9">
        <v>66</v>
      </c>
      <c r="K269" s="9">
        <v>7.5</v>
      </c>
      <c r="L269" s="13">
        <v>-61.3</v>
      </c>
      <c r="M269" s="13">
        <v>258.8</v>
      </c>
      <c r="N269" s="9">
        <v>36</v>
      </c>
      <c r="O269" s="9">
        <v>10.199999999999999</v>
      </c>
      <c r="P269" s="9" t="s">
        <v>825</v>
      </c>
      <c r="Q269" s="9" t="s">
        <v>825</v>
      </c>
      <c r="R269" s="7">
        <v>301</v>
      </c>
      <c r="S269" s="13">
        <v>-75.393198032773199</v>
      </c>
      <c r="T269" s="13">
        <v>87.811259135830596</v>
      </c>
      <c r="U269" s="9">
        <v>48.504195314822297</v>
      </c>
      <c r="V269" s="9">
        <v>-4.4613211109394098E-2</v>
      </c>
      <c r="W269" s="9">
        <v>63.888918705708001</v>
      </c>
      <c r="X269" s="7" t="s">
        <v>824</v>
      </c>
      <c r="Y269" s="10"/>
      <c r="Z269" s="10"/>
      <c r="AA269" s="7" t="b">
        <v>1</v>
      </c>
      <c r="AB269" s="7">
        <v>0</v>
      </c>
      <c r="AC269" s="14" t="s">
        <v>620</v>
      </c>
      <c r="AD269" s="7">
        <v>2743</v>
      </c>
      <c r="AE269" s="7" t="s">
        <v>176</v>
      </c>
      <c r="AF269" s="10" t="s">
        <v>621</v>
      </c>
      <c r="AG269" s="14" t="s">
        <v>892</v>
      </c>
      <c r="AH269" s="10"/>
      <c r="AJ269" s="32"/>
    </row>
    <row r="270" spans="1:172" s="17" customFormat="1" ht="14" customHeight="1" x14ac:dyDescent="0.2">
      <c r="A270" s="14" t="s">
        <v>616</v>
      </c>
      <c r="B270" s="9">
        <v>190</v>
      </c>
      <c r="C270" s="9">
        <v>196</v>
      </c>
      <c r="D270" s="13">
        <v>193</v>
      </c>
      <c r="E270" s="7">
        <v>8.3000000000000007</v>
      </c>
      <c r="F270" s="9">
        <f>360-13.2</f>
        <v>346.8</v>
      </c>
      <c r="G270" s="6">
        <v>13</v>
      </c>
      <c r="H270" s="9">
        <v>174.8</v>
      </c>
      <c r="I270" s="9">
        <v>-6.9</v>
      </c>
      <c r="J270" s="9">
        <v>46</v>
      </c>
      <c r="K270" s="9">
        <v>6.2</v>
      </c>
      <c r="L270" s="13">
        <v>-82.9</v>
      </c>
      <c r="M270" s="13">
        <v>32.700000000000003</v>
      </c>
      <c r="N270" s="9">
        <v>55.8</v>
      </c>
      <c r="O270" s="9">
        <v>5.6</v>
      </c>
      <c r="P270" s="9" t="s">
        <v>825</v>
      </c>
      <c r="Q270" s="9" t="s">
        <v>825</v>
      </c>
      <c r="R270" s="7">
        <v>714</v>
      </c>
      <c r="S270" s="13">
        <v>-82.403079822504097</v>
      </c>
      <c r="T270" s="13">
        <v>48.650748275494799</v>
      </c>
      <c r="U270" s="9">
        <v>33.65</v>
      </c>
      <c r="V270" s="9">
        <v>26.02</v>
      </c>
      <c r="W270" s="9">
        <v>2.34</v>
      </c>
      <c r="X270" s="7" t="s">
        <v>824</v>
      </c>
      <c r="Y270" s="10"/>
      <c r="Z270" s="10"/>
      <c r="AA270" s="7" t="b">
        <v>1</v>
      </c>
      <c r="AB270" s="7">
        <v>0</v>
      </c>
      <c r="AC270" s="41" t="s">
        <v>617</v>
      </c>
      <c r="AD270" s="7">
        <v>3287</v>
      </c>
      <c r="AE270" s="7" t="s">
        <v>176</v>
      </c>
      <c r="AF270" s="48" t="s">
        <v>618</v>
      </c>
      <c r="AG270" s="14"/>
      <c r="AH270" s="10"/>
      <c r="AI270" s="12"/>
      <c r="AJ270" s="32"/>
      <c r="AK270" s="12"/>
      <c r="AL270" s="12"/>
      <c r="AM270" s="12"/>
      <c r="AN270" s="12"/>
      <c r="AO270" s="12"/>
      <c r="AP270" s="12"/>
      <c r="AQ270" s="12"/>
      <c r="AR270" s="12"/>
      <c r="AS270" s="12"/>
      <c r="AT270" s="12"/>
      <c r="AU270" s="12"/>
      <c r="AV270" s="12"/>
      <c r="AW270" s="12"/>
      <c r="AX270" s="12"/>
      <c r="AY270" s="12"/>
      <c r="AZ270" s="12"/>
      <c r="BA270" s="12"/>
      <c r="BB270" s="12"/>
      <c r="BC270" s="12"/>
      <c r="BD270" s="12"/>
      <c r="BE270" s="12"/>
      <c r="BF270" s="12"/>
      <c r="BG270" s="12"/>
      <c r="BH270" s="12"/>
      <c r="BI270" s="12"/>
      <c r="BJ270" s="12"/>
      <c r="BK270" s="12"/>
      <c r="BL270" s="12"/>
      <c r="BM270" s="12"/>
      <c r="BN270" s="12"/>
      <c r="BO270" s="12"/>
      <c r="BP270" s="12"/>
      <c r="BQ270" s="12"/>
      <c r="BR270" s="12"/>
      <c r="BS270" s="12"/>
      <c r="BT270" s="12"/>
      <c r="BU270" s="12"/>
      <c r="BV270" s="12"/>
      <c r="BW270" s="12"/>
      <c r="BX270" s="12"/>
      <c r="BY270" s="12"/>
      <c r="BZ270" s="12"/>
      <c r="CA270" s="12"/>
      <c r="CB270" s="12"/>
      <c r="CC270" s="12"/>
      <c r="CD270" s="12"/>
      <c r="CE270" s="12"/>
      <c r="CF270" s="12"/>
      <c r="CG270" s="12"/>
      <c r="CH270" s="12"/>
      <c r="CI270" s="12"/>
      <c r="CJ270" s="12"/>
      <c r="CK270" s="12"/>
      <c r="CL270" s="12"/>
      <c r="CM270" s="12"/>
      <c r="CN270" s="12"/>
      <c r="CO270" s="12"/>
      <c r="CP270" s="12"/>
      <c r="CQ270" s="12"/>
      <c r="CR270" s="12"/>
      <c r="CS270" s="12"/>
      <c r="CT270" s="12"/>
      <c r="CU270" s="12"/>
      <c r="CV270" s="12"/>
      <c r="CW270" s="12"/>
      <c r="CX270" s="12"/>
      <c r="CY270" s="12"/>
      <c r="CZ270" s="12"/>
      <c r="DA270" s="12"/>
      <c r="DB270" s="12"/>
      <c r="DC270" s="12"/>
      <c r="DD270" s="12"/>
      <c r="DE270" s="12"/>
      <c r="DF270" s="12"/>
      <c r="DG270" s="12"/>
      <c r="DH270" s="12"/>
      <c r="DI270" s="12"/>
      <c r="DJ270" s="12"/>
      <c r="DK270" s="12"/>
      <c r="DL270" s="12"/>
      <c r="DM270" s="12"/>
      <c r="DN270" s="12"/>
      <c r="DO270" s="12"/>
      <c r="DP270" s="12"/>
      <c r="DQ270" s="12"/>
      <c r="DR270" s="12"/>
      <c r="DS270" s="12"/>
      <c r="DT270" s="12"/>
      <c r="DU270" s="12"/>
      <c r="DV270" s="12"/>
      <c r="DW270" s="12"/>
      <c r="DX270" s="12"/>
      <c r="DY270" s="12"/>
      <c r="DZ270" s="12"/>
      <c r="EA270" s="12"/>
      <c r="EB270" s="12"/>
      <c r="EC270" s="12"/>
      <c r="ED270" s="12"/>
      <c r="EE270" s="12"/>
      <c r="EF270" s="12"/>
      <c r="EG270" s="12"/>
      <c r="EH270" s="12"/>
      <c r="EI270" s="12"/>
      <c r="EJ270" s="12"/>
      <c r="EK270" s="12"/>
      <c r="EL270" s="12"/>
      <c r="EM270" s="12"/>
      <c r="EN270" s="12"/>
      <c r="EO270" s="12"/>
      <c r="EP270" s="12"/>
      <c r="EQ270" s="12"/>
      <c r="ER270" s="12"/>
      <c r="ES270" s="12"/>
      <c r="ET270" s="12"/>
      <c r="EU270" s="12"/>
      <c r="EV270" s="12"/>
      <c r="EW270" s="12"/>
      <c r="EX270" s="12"/>
      <c r="EY270" s="12"/>
      <c r="EZ270" s="12"/>
      <c r="FA270" s="12"/>
      <c r="FB270" s="12"/>
      <c r="FC270" s="12"/>
      <c r="FD270" s="12"/>
      <c r="FE270" s="12"/>
      <c r="FF270" s="12"/>
      <c r="FG270" s="12"/>
      <c r="FH270" s="12"/>
      <c r="FI270" s="12"/>
      <c r="FJ270" s="12"/>
      <c r="FK270" s="12"/>
      <c r="FL270" s="12"/>
      <c r="FM270" s="12"/>
      <c r="FN270" s="12"/>
      <c r="FO270" s="12"/>
      <c r="FP270" s="12"/>
    </row>
    <row r="271" spans="1:172" s="17" customFormat="1" ht="14" customHeight="1" x14ac:dyDescent="0.2">
      <c r="A271" s="14" t="s">
        <v>622</v>
      </c>
      <c r="B271" s="9">
        <v>190</v>
      </c>
      <c r="C271" s="9">
        <v>198</v>
      </c>
      <c r="D271" s="13">
        <v>194</v>
      </c>
      <c r="E271" s="7">
        <v>34.5</v>
      </c>
      <c r="F271" s="9">
        <v>278.5</v>
      </c>
      <c r="G271" s="6">
        <v>20</v>
      </c>
      <c r="H271" s="9">
        <v>1</v>
      </c>
      <c r="I271" s="9">
        <v>20</v>
      </c>
      <c r="J271" s="9">
        <v>14.5</v>
      </c>
      <c r="K271" s="9">
        <v>8.9</v>
      </c>
      <c r="L271" s="13">
        <v>-67.900000000000006</v>
      </c>
      <c r="M271" s="13">
        <v>275.3</v>
      </c>
      <c r="N271" s="9">
        <v>24.5</v>
      </c>
      <c r="O271" s="9">
        <v>6.8</v>
      </c>
      <c r="P271" s="9" t="s">
        <v>825</v>
      </c>
      <c r="Q271" s="9" t="s">
        <v>825</v>
      </c>
      <c r="R271" s="7">
        <v>101</v>
      </c>
      <c r="S271" s="13">
        <v>-63.018921552017602</v>
      </c>
      <c r="T271" s="13">
        <v>68.668522470274894</v>
      </c>
      <c r="U271" s="9">
        <v>63.2610690215609</v>
      </c>
      <c r="V271" s="9">
        <v>-14.2676036866476</v>
      </c>
      <c r="W271" s="9">
        <v>78.773370666770404</v>
      </c>
      <c r="X271" s="7" t="s">
        <v>824</v>
      </c>
      <c r="Y271" s="10"/>
      <c r="Z271" s="10"/>
      <c r="AA271" s="7" t="b">
        <v>1</v>
      </c>
      <c r="AB271" s="7">
        <v>0</v>
      </c>
      <c r="AC271" s="14" t="s">
        <v>623</v>
      </c>
      <c r="AD271" s="7">
        <v>1796</v>
      </c>
      <c r="AE271" s="7" t="s">
        <v>176</v>
      </c>
      <c r="AF271" s="10" t="s">
        <v>624</v>
      </c>
      <c r="AG271" s="14" t="s">
        <v>894</v>
      </c>
      <c r="AH271" s="10"/>
      <c r="AI271" s="12"/>
      <c r="AJ271" s="32"/>
      <c r="AK271" s="12"/>
      <c r="AL271" s="12"/>
      <c r="AM271" s="12"/>
      <c r="AN271" s="12"/>
      <c r="AO271" s="12"/>
      <c r="AP271" s="12"/>
      <c r="AQ271" s="12"/>
      <c r="AR271" s="12"/>
      <c r="AS271" s="12"/>
      <c r="AT271" s="12"/>
      <c r="AU271" s="12"/>
      <c r="AV271" s="12"/>
      <c r="AW271" s="12"/>
      <c r="AX271" s="12"/>
      <c r="AY271" s="12"/>
      <c r="AZ271" s="12"/>
      <c r="BA271" s="12"/>
      <c r="BB271" s="12"/>
      <c r="BC271" s="12"/>
      <c r="BD271" s="12"/>
      <c r="BE271" s="12"/>
      <c r="BF271" s="12"/>
      <c r="BG271" s="12"/>
      <c r="BH271" s="12"/>
      <c r="BI271" s="12"/>
      <c r="BJ271" s="12"/>
      <c r="BK271" s="12"/>
      <c r="BL271" s="12"/>
      <c r="BM271" s="12"/>
      <c r="BN271" s="12"/>
      <c r="BO271" s="12"/>
      <c r="BP271" s="12"/>
      <c r="BQ271" s="12"/>
      <c r="BR271" s="12"/>
      <c r="BS271" s="12"/>
      <c r="BT271" s="12"/>
      <c r="BU271" s="12"/>
      <c r="BV271" s="12"/>
      <c r="BW271" s="12"/>
      <c r="BX271" s="12"/>
      <c r="BY271" s="12"/>
      <c r="BZ271" s="12"/>
      <c r="CA271" s="12"/>
      <c r="CB271" s="12"/>
      <c r="CC271" s="12"/>
      <c r="CD271" s="12"/>
      <c r="CE271" s="12"/>
      <c r="CF271" s="12"/>
      <c r="CG271" s="12"/>
      <c r="CH271" s="12"/>
      <c r="CI271" s="12"/>
      <c r="CJ271" s="12"/>
      <c r="CK271" s="12"/>
      <c r="CL271" s="12"/>
      <c r="CM271" s="12"/>
      <c r="CN271" s="12"/>
      <c r="CO271" s="12"/>
      <c r="CP271" s="12"/>
      <c r="CQ271" s="12"/>
      <c r="CR271" s="12"/>
      <c r="CS271" s="12"/>
      <c r="CT271" s="12"/>
      <c r="CU271" s="12"/>
      <c r="CV271" s="12"/>
      <c r="CW271" s="12"/>
      <c r="CX271" s="12"/>
      <c r="CY271" s="12"/>
      <c r="CZ271" s="12"/>
      <c r="DA271" s="12"/>
      <c r="DB271" s="12"/>
      <c r="DC271" s="12"/>
      <c r="DD271" s="12"/>
      <c r="DE271" s="12"/>
      <c r="DF271" s="12"/>
      <c r="DG271" s="12"/>
      <c r="DH271" s="12"/>
      <c r="DI271" s="12"/>
      <c r="DJ271" s="12"/>
      <c r="DK271" s="12"/>
      <c r="DL271" s="12"/>
      <c r="DM271" s="12"/>
      <c r="DN271" s="12"/>
      <c r="DO271" s="12"/>
      <c r="DP271" s="12"/>
      <c r="DQ271" s="12"/>
      <c r="DR271" s="12"/>
      <c r="DS271" s="12"/>
      <c r="DT271" s="12"/>
      <c r="DU271" s="12"/>
      <c r="DV271" s="12"/>
      <c r="DW271" s="12"/>
      <c r="DX271" s="12"/>
      <c r="DY271" s="12"/>
      <c r="DZ271" s="12"/>
      <c r="EA271" s="12"/>
      <c r="EB271" s="12"/>
      <c r="EC271" s="12"/>
      <c r="ED271" s="12"/>
      <c r="EE271" s="12"/>
      <c r="EF271" s="12"/>
      <c r="EG271" s="12"/>
      <c r="EH271" s="12"/>
      <c r="EI271" s="12"/>
      <c r="EJ271" s="12"/>
      <c r="EK271" s="12"/>
      <c r="EL271" s="12"/>
      <c r="EM271" s="12"/>
      <c r="EN271" s="12"/>
      <c r="EO271" s="12"/>
      <c r="EP271" s="12"/>
      <c r="EQ271" s="12"/>
      <c r="ER271" s="12"/>
      <c r="ES271" s="12"/>
      <c r="ET271" s="12"/>
      <c r="EU271" s="12"/>
      <c r="EV271" s="12"/>
      <c r="EW271" s="12"/>
      <c r="EX271" s="12"/>
      <c r="EY271" s="12"/>
      <c r="EZ271" s="12"/>
      <c r="FA271" s="12"/>
      <c r="FB271" s="12"/>
      <c r="FC271" s="12"/>
      <c r="FD271" s="12"/>
      <c r="FE271" s="12"/>
      <c r="FF271" s="12"/>
      <c r="FG271" s="12"/>
      <c r="FH271" s="12"/>
      <c r="FI271" s="12"/>
      <c r="FJ271" s="12"/>
      <c r="FK271" s="12"/>
      <c r="FL271" s="12"/>
      <c r="FM271" s="12"/>
      <c r="FN271" s="12"/>
      <c r="FO271" s="12"/>
      <c r="FP271" s="12"/>
    </row>
    <row r="272" spans="1:172" s="17" customFormat="1" ht="14" customHeight="1" x14ac:dyDescent="0.2">
      <c r="A272" s="14" t="s">
        <v>625</v>
      </c>
      <c r="B272" s="9">
        <v>190.3</v>
      </c>
      <c r="C272" s="9">
        <v>200.3</v>
      </c>
      <c r="D272" s="13">
        <v>195.3</v>
      </c>
      <c r="E272" s="9">
        <v>3.5</v>
      </c>
      <c r="F272" s="9">
        <v>307.5</v>
      </c>
      <c r="G272" s="34">
        <v>26</v>
      </c>
      <c r="H272" s="9"/>
      <c r="I272" s="9"/>
      <c r="J272" s="9"/>
      <c r="K272" s="9"/>
      <c r="L272" s="13">
        <v>-81.2</v>
      </c>
      <c r="M272" s="13">
        <v>235.1</v>
      </c>
      <c r="N272" s="9">
        <v>50.7</v>
      </c>
      <c r="O272" s="9">
        <v>4</v>
      </c>
      <c r="P272" s="9" t="s">
        <v>825</v>
      </c>
      <c r="Q272" s="9" t="s">
        <v>825</v>
      </c>
      <c r="R272" s="7">
        <v>201</v>
      </c>
      <c r="S272" s="13">
        <v>-63.580093322833498</v>
      </c>
      <c r="T272" s="13">
        <v>72.725014188020694</v>
      </c>
      <c r="U272" s="9">
        <v>50</v>
      </c>
      <c r="V272" s="9">
        <v>-32.5</v>
      </c>
      <c r="W272" s="9">
        <v>55.08</v>
      </c>
      <c r="X272" s="7" t="s">
        <v>824</v>
      </c>
      <c r="Y272" s="10"/>
      <c r="Z272" s="10"/>
      <c r="AA272" s="7" t="b">
        <v>1</v>
      </c>
      <c r="AB272" s="7">
        <v>0</v>
      </c>
      <c r="AC272" s="14" t="s">
        <v>626</v>
      </c>
      <c r="AD272" s="30">
        <v>3378</v>
      </c>
      <c r="AE272" s="7" t="s">
        <v>176</v>
      </c>
      <c r="AF272" s="10" t="s">
        <v>627</v>
      </c>
      <c r="AG272" s="14"/>
      <c r="AH272" s="10"/>
      <c r="AJ272" s="32"/>
    </row>
    <row r="273" spans="1:172" s="17" customFormat="1" ht="14" customHeight="1" x14ac:dyDescent="0.2">
      <c r="A273" s="10" t="s">
        <v>628</v>
      </c>
      <c r="B273" s="9">
        <v>192.7</v>
      </c>
      <c r="C273" s="9">
        <v>202</v>
      </c>
      <c r="D273" s="13">
        <f>AVERAGE(B273,C273)</f>
        <v>197.35</v>
      </c>
      <c r="E273" s="9">
        <v>2.5</v>
      </c>
      <c r="F273" s="9">
        <f>360-51.5</f>
        <v>308.5</v>
      </c>
      <c r="G273" s="6">
        <v>17</v>
      </c>
      <c r="H273" s="7"/>
      <c r="I273" s="7"/>
      <c r="J273" s="7"/>
      <c r="K273" s="7"/>
      <c r="L273" s="6">
        <v>-79.8</v>
      </c>
      <c r="M273" s="13">
        <v>208.6</v>
      </c>
      <c r="N273" s="9">
        <v>48</v>
      </c>
      <c r="O273" s="9">
        <v>5.2</v>
      </c>
      <c r="P273" s="9" t="s">
        <v>825</v>
      </c>
      <c r="Q273" s="9" t="s">
        <v>825</v>
      </c>
      <c r="R273" s="7">
        <v>201</v>
      </c>
      <c r="S273" s="13">
        <v>-65.512960188242999</v>
      </c>
      <c r="T273" s="13">
        <v>82.312427555090693</v>
      </c>
      <c r="U273" s="9">
        <v>50</v>
      </c>
      <c r="V273" s="9">
        <v>-32.5</v>
      </c>
      <c r="W273" s="9">
        <v>55.08</v>
      </c>
      <c r="X273" s="7" t="s">
        <v>824</v>
      </c>
      <c r="Y273" s="7"/>
      <c r="Z273" s="7"/>
      <c r="AA273" s="10" t="b">
        <v>1</v>
      </c>
      <c r="AB273" s="7">
        <v>0</v>
      </c>
      <c r="AC273" s="14" t="s">
        <v>629</v>
      </c>
      <c r="AD273" s="7"/>
      <c r="AE273" s="7" t="s">
        <v>949</v>
      </c>
      <c r="AF273" s="10" t="s">
        <v>630</v>
      </c>
      <c r="AG273" s="14"/>
      <c r="AH273" s="10"/>
      <c r="AI273" s="12"/>
      <c r="AJ273" s="32"/>
      <c r="AK273" s="12"/>
      <c r="AL273" s="12"/>
      <c r="AM273" s="12"/>
      <c r="AN273" s="12"/>
      <c r="AO273" s="12"/>
      <c r="AP273" s="12"/>
      <c r="AQ273" s="12"/>
      <c r="AR273" s="12"/>
      <c r="AS273" s="12"/>
      <c r="AT273" s="12"/>
      <c r="AU273" s="12"/>
      <c r="AV273" s="12"/>
      <c r="AW273" s="12"/>
      <c r="AX273" s="12"/>
      <c r="AY273" s="12"/>
      <c r="AZ273" s="12"/>
      <c r="BA273" s="12"/>
      <c r="BB273" s="12"/>
      <c r="BC273" s="12"/>
      <c r="BD273" s="12"/>
      <c r="BE273" s="12"/>
      <c r="BF273" s="12"/>
      <c r="BG273" s="12"/>
      <c r="BH273" s="12"/>
      <c r="BI273" s="12"/>
      <c r="BJ273" s="12"/>
      <c r="BK273" s="12"/>
      <c r="BL273" s="12"/>
      <c r="BM273" s="12"/>
      <c r="BN273" s="12"/>
      <c r="BO273" s="12"/>
      <c r="BP273" s="12"/>
      <c r="BQ273" s="12"/>
      <c r="BR273" s="12"/>
      <c r="BS273" s="12"/>
      <c r="BT273" s="12"/>
      <c r="BU273" s="12"/>
      <c r="BV273" s="12"/>
      <c r="BW273" s="12"/>
      <c r="BX273" s="12"/>
      <c r="BY273" s="12"/>
      <c r="BZ273" s="12"/>
      <c r="CA273" s="12"/>
      <c r="CB273" s="12"/>
      <c r="CC273" s="12"/>
      <c r="CD273" s="12"/>
      <c r="CE273" s="12"/>
      <c r="CF273" s="12"/>
      <c r="CG273" s="12"/>
      <c r="CH273" s="12"/>
      <c r="CI273" s="12"/>
      <c r="CJ273" s="12"/>
      <c r="CK273" s="12"/>
      <c r="CL273" s="12"/>
      <c r="CM273" s="12"/>
      <c r="CN273" s="12"/>
      <c r="CO273" s="12"/>
      <c r="CP273" s="12"/>
      <c r="CQ273" s="12"/>
      <c r="CR273" s="12"/>
      <c r="CS273" s="12"/>
      <c r="CT273" s="12"/>
      <c r="CU273" s="12"/>
      <c r="CV273" s="12"/>
      <c r="CW273" s="12"/>
      <c r="CX273" s="12"/>
      <c r="CY273" s="12"/>
      <c r="CZ273" s="12"/>
      <c r="DA273" s="12"/>
      <c r="DB273" s="12"/>
      <c r="DC273" s="12"/>
      <c r="DD273" s="12"/>
      <c r="DE273" s="12"/>
      <c r="DF273" s="12"/>
      <c r="DG273" s="12"/>
      <c r="DH273" s="12"/>
      <c r="DI273" s="12"/>
      <c r="DJ273" s="12"/>
      <c r="DK273" s="12"/>
      <c r="DL273" s="12"/>
      <c r="DM273" s="12"/>
      <c r="DN273" s="12"/>
      <c r="DO273" s="12"/>
      <c r="DP273" s="12"/>
      <c r="DQ273" s="12"/>
      <c r="DR273" s="12"/>
      <c r="DS273" s="12"/>
      <c r="DT273" s="12"/>
      <c r="DU273" s="12"/>
      <c r="DV273" s="12"/>
      <c r="DW273" s="12"/>
      <c r="DX273" s="12"/>
      <c r="DY273" s="12"/>
      <c r="DZ273" s="12"/>
      <c r="EA273" s="12"/>
      <c r="EB273" s="12"/>
      <c r="EC273" s="12"/>
      <c r="ED273" s="12"/>
      <c r="EE273" s="12"/>
      <c r="EF273" s="12"/>
      <c r="EG273" s="12"/>
      <c r="EH273" s="12"/>
      <c r="EI273" s="12"/>
      <c r="EJ273" s="12"/>
      <c r="EK273" s="12"/>
      <c r="EL273" s="12"/>
      <c r="EM273" s="12"/>
      <c r="EN273" s="12"/>
      <c r="EO273" s="12"/>
      <c r="EP273" s="12"/>
      <c r="EQ273" s="12"/>
      <c r="ER273" s="12"/>
      <c r="ES273" s="12"/>
      <c r="ET273" s="12"/>
      <c r="EU273" s="12"/>
      <c r="EV273" s="12"/>
      <c r="EW273" s="12"/>
      <c r="EX273" s="12"/>
      <c r="EY273" s="12"/>
      <c r="EZ273" s="12"/>
      <c r="FA273" s="12"/>
      <c r="FB273" s="12"/>
      <c r="FC273" s="12"/>
      <c r="FD273" s="12"/>
      <c r="FE273" s="12"/>
      <c r="FF273" s="12"/>
      <c r="FG273" s="12"/>
      <c r="FH273" s="12"/>
      <c r="FI273" s="12"/>
      <c r="FJ273" s="12"/>
      <c r="FK273" s="12"/>
      <c r="FL273" s="12"/>
      <c r="FM273" s="12"/>
      <c r="FN273" s="12"/>
      <c r="FO273" s="12"/>
      <c r="FP273" s="12"/>
    </row>
    <row r="274" spans="1:172" s="12" customFormat="1" ht="14" customHeight="1" x14ac:dyDescent="0.2">
      <c r="A274" s="10" t="s">
        <v>631</v>
      </c>
      <c r="B274" s="9">
        <v>197.4</v>
      </c>
      <c r="C274" s="9">
        <v>201.1</v>
      </c>
      <c r="D274" s="13">
        <f>AVERAGE(B274,C274)</f>
        <v>199.25</v>
      </c>
      <c r="E274" s="9">
        <v>2.1</v>
      </c>
      <c r="F274" s="9">
        <v>-63.3</v>
      </c>
      <c r="G274" s="34">
        <v>7</v>
      </c>
      <c r="H274" s="9"/>
      <c r="I274" s="9"/>
      <c r="J274" s="9"/>
      <c r="K274" s="9"/>
      <c r="L274" s="13">
        <v>-80.099999999999994</v>
      </c>
      <c r="M274" s="13">
        <v>235</v>
      </c>
      <c r="N274" s="9">
        <v>84.6</v>
      </c>
      <c r="O274" s="9">
        <v>6.6</v>
      </c>
      <c r="P274" s="9" t="s">
        <v>825</v>
      </c>
      <c r="Q274" s="9" t="s">
        <v>825</v>
      </c>
      <c r="R274" s="7">
        <v>201</v>
      </c>
      <c r="S274" s="13">
        <v>-64.580323647931493</v>
      </c>
      <c r="T274" s="13">
        <v>71.676939055424</v>
      </c>
      <c r="U274" s="9">
        <v>50</v>
      </c>
      <c r="V274" s="9">
        <v>-32.5</v>
      </c>
      <c r="W274" s="9">
        <v>55.08</v>
      </c>
      <c r="X274" s="7" t="s">
        <v>824</v>
      </c>
      <c r="Y274" s="10"/>
      <c r="Z274" s="9"/>
      <c r="AA274" s="7" t="b">
        <v>1</v>
      </c>
      <c r="AB274" s="7">
        <v>0</v>
      </c>
      <c r="AC274" s="10" t="s">
        <v>629</v>
      </c>
      <c r="AD274" s="7"/>
      <c r="AE274" s="7" t="s">
        <v>949</v>
      </c>
      <c r="AF274" s="10" t="s">
        <v>632</v>
      </c>
      <c r="AG274" s="14"/>
      <c r="AH274" s="10"/>
      <c r="AJ274" s="32"/>
    </row>
    <row r="275" spans="1:172" s="12" customFormat="1" ht="14" customHeight="1" x14ac:dyDescent="0.2">
      <c r="A275" s="14" t="s">
        <v>633</v>
      </c>
      <c r="B275" s="9">
        <v>198</v>
      </c>
      <c r="C275" s="9">
        <v>202</v>
      </c>
      <c r="D275" s="13">
        <v>200</v>
      </c>
      <c r="E275" s="9">
        <v>30.2</v>
      </c>
      <c r="F275" s="9">
        <v>7.5</v>
      </c>
      <c r="G275" s="34">
        <v>23</v>
      </c>
      <c r="H275" s="9">
        <v>342.2</v>
      </c>
      <c r="I275" s="9">
        <v>40.799999999999997</v>
      </c>
      <c r="J275" s="9">
        <v>59</v>
      </c>
      <c r="K275" s="9">
        <v>4</v>
      </c>
      <c r="L275" s="13">
        <v>-73</v>
      </c>
      <c r="M275" s="13">
        <v>64.7</v>
      </c>
      <c r="N275" s="9">
        <v>55</v>
      </c>
      <c r="O275" s="9">
        <v>4.0999999999999996</v>
      </c>
      <c r="P275" s="9" t="s">
        <v>825</v>
      </c>
      <c r="Q275" s="9" t="s">
        <v>825</v>
      </c>
      <c r="R275" s="7">
        <v>707</v>
      </c>
      <c r="S275" s="13">
        <v>-72.396691778871897</v>
      </c>
      <c r="T275" s="13">
        <v>68.813044759293206</v>
      </c>
      <c r="U275" s="9">
        <v>31.250219940610901</v>
      </c>
      <c r="V275" s="9">
        <v>36.930099144381401</v>
      </c>
      <c r="W275" s="9">
        <v>1.41820132763735</v>
      </c>
      <c r="X275" s="7" t="s">
        <v>824</v>
      </c>
      <c r="Y275" s="7"/>
      <c r="Z275" s="7"/>
      <c r="AA275" s="7" t="b">
        <v>1</v>
      </c>
      <c r="AB275" s="7">
        <v>0</v>
      </c>
      <c r="AC275" s="14" t="s">
        <v>634</v>
      </c>
      <c r="AD275" s="7"/>
      <c r="AE275" s="7" t="s">
        <v>176</v>
      </c>
      <c r="AF275" s="10" t="s">
        <v>967</v>
      </c>
      <c r="AG275" s="14"/>
      <c r="AH275" s="10"/>
      <c r="AJ275" s="32"/>
    </row>
    <row r="276" spans="1:172" s="12" customFormat="1" ht="14" customHeight="1" x14ac:dyDescent="0.2">
      <c r="A276" s="14" t="s">
        <v>635</v>
      </c>
      <c r="B276" s="9">
        <v>199.5</v>
      </c>
      <c r="C276" s="9">
        <v>201.4</v>
      </c>
      <c r="D276" s="13">
        <v>200.45</v>
      </c>
      <c r="E276" s="9">
        <v>45.3</v>
      </c>
      <c r="F276" s="9">
        <v>295.3</v>
      </c>
      <c r="G276" s="34">
        <v>9</v>
      </c>
      <c r="H276" s="9">
        <v>18</v>
      </c>
      <c r="I276" s="9">
        <v>45.1</v>
      </c>
      <c r="J276" s="9">
        <v>23.9</v>
      </c>
      <c r="K276" s="9">
        <v>10.7</v>
      </c>
      <c r="L276" s="13">
        <v>-66.400000000000006</v>
      </c>
      <c r="M276" s="13">
        <v>251.9</v>
      </c>
      <c r="N276" s="9"/>
      <c r="O276" s="9"/>
      <c r="P276" s="9">
        <v>26.046852013749259</v>
      </c>
      <c r="Q276" s="9">
        <v>10.278674294605425</v>
      </c>
      <c r="R276" s="7">
        <v>101</v>
      </c>
      <c r="S276" s="13">
        <v>-71.864709627524206</v>
      </c>
      <c r="T276" s="13">
        <v>68.893892484196698</v>
      </c>
      <c r="U276" s="9">
        <v>63.196558526582898</v>
      </c>
      <c r="V276" s="9">
        <v>-13.9924788671656</v>
      </c>
      <c r="W276" s="9">
        <v>79.562588562877906</v>
      </c>
      <c r="X276" s="7" t="s">
        <v>824</v>
      </c>
      <c r="Y276" s="9"/>
      <c r="Z276" s="9"/>
      <c r="AA276" s="7" t="b">
        <v>1</v>
      </c>
      <c r="AB276" s="7">
        <v>0</v>
      </c>
      <c r="AC276" s="10" t="s">
        <v>613</v>
      </c>
      <c r="AD276" s="7">
        <v>1932</v>
      </c>
      <c r="AE276" s="7" t="s">
        <v>176</v>
      </c>
      <c r="AF276" s="10" t="s">
        <v>638</v>
      </c>
      <c r="AG276" s="14" t="s">
        <v>636</v>
      </c>
      <c r="AH276" s="10" t="s">
        <v>637</v>
      </c>
      <c r="AI276" s="17"/>
      <c r="AJ276" s="32"/>
      <c r="AK276" s="17"/>
      <c r="AL276" s="17"/>
      <c r="AM276" s="17"/>
      <c r="AN276" s="17"/>
      <c r="AO276" s="17"/>
      <c r="AP276" s="17"/>
      <c r="AQ276" s="17"/>
      <c r="AR276" s="17"/>
      <c r="AS276" s="17"/>
      <c r="AT276" s="17"/>
      <c r="AU276" s="17"/>
      <c r="AV276" s="17"/>
      <c r="AW276" s="17"/>
      <c r="AX276" s="17"/>
      <c r="AY276" s="17"/>
      <c r="AZ276" s="17"/>
      <c r="BA276" s="17"/>
      <c r="BB276" s="17"/>
      <c r="BC276" s="17"/>
      <c r="BD276" s="17"/>
      <c r="BE276" s="17"/>
      <c r="BF276" s="17"/>
      <c r="BG276" s="17"/>
      <c r="BH276" s="17"/>
      <c r="BI276" s="17"/>
      <c r="BJ276" s="17"/>
      <c r="BK276" s="17"/>
      <c r="BL276" s="17"/>
      <c r="BM276" s="17"/>
      <c r="BN276" s="17"/>
      <c r="BO276" s="17"/>
      <c r="BP276" s="17"/>
      <c r="BQ276" s="17"/>
      <c r="BR276" s="17"/>
      <c r="BS276" s="17"/>
      <c r="BT276" s="17"/>
      <c r="BU276" s="17"/>
      <c r="BV276" s="17"/>
      <c r="BW276" s="17"/>
      <c r="BX276" s="17"/>
      <c r="BY276" s="17"/>
      <c r="BZ276" s="17"/>
      <c r="CA276" s="17"/>
      <c r="CB276" s="17"/>
      <c r="CC276" s="17"/>
      <c r="CD276" s="17"/>
      <c r="CE276" s="17"/>
      <c r="CF276" s="17"/>
      <c r="CG276" s="17"/>
      <c r="CH276" s="17"/>
      <c r="CI276" s="17"/>
      <c r="CJ276" s="17"/>
      <c r="CK276" s="17"/>
      <c r="CL276" s="17"/>
      <c r="CM276" s="17"/>
      <c r="CN276" s="17"/>
      <c r="CO276" s="17"/>
      <c r="CP276" s="17"/>
      <c r="CQ276" s="17"/>
      <c r="CR276" s="17"/>
      <c r="CS276" s="17"/>
      <c r="CT276" s="17"/>
      <c r="CU276" s="17"/>
      <c r="CV276" s="17"/>
      <c r="CW276" s="17"/>
      <c r="CX276" s="17"/>
      <c r="CY276" s="17"/>
      <c r="CZ276" s="17"/>
      <c r="DA276" s="17"/>
      <c r="DB276" s="17"/>
      <c r="DC276" s="17"/>
      <c r="DD276" s="17"/>
      <c r="DE276" s="17"/>
      <c r="DF276" s="17"/>
      <c r="DG276" s="17"/>
      <c r="DH276" s="17"/>
      <c r="DI276" s="17"/>
      <c r="DJ276" s="17"/>
      <c r="DK276" s="17"/>
      <c r="DL276" s="17"/>
      <c r="DM276" s="17"/>
      <c r="DN276" s="17"/>
      <c r="DO276" s="17"/>
      <c r="DP276" s="17"/>
      <c r="DQ276" s="17"/>
      <c r="DR276" s="17"/>
      <c r="DS276" s="17"/>
      <c r="DT276" s="17"/>
      <c r="DU276" s="17"/>
      <c r="DV276" s="17"/>
      <c r="DW276" s="17"/>
      <c r="DX276" s="17"/>
      <c r="DY276" s="17"/>
      <c r="DZ276" s="17"/>
      <c r="EA276" s="17"/>
      <c r="EB276" s="17"/>
      <c r="EC276" s="17"/>
      <c r="ED276" s="17"/>
      <c r="EE276" s="17"/>
      <c r="EF276" s="17"/>
      <c r="EG276" s="17"/>
      <c r="EH276" s="17"/>
      <c r="EI276" s="17"/>
      <c r="EJ276" s="17"/>
      <c r="EK276" s="17"/>
      <c r="EL276" s="17"/>
      <c r="EM276" s="17"/>
      <c r="EN276" s="17"/>
      <c r="EO276" s="17"/>
      <c r="EP276" s="17"/>
      <c r="EQ276" s="17"/>
      <c r="ER276" s="17"/>
      <c r="ES276" s="17"/>
      <c r="ET276" s="17"/>
      <c r="EU276" s="17"/>
      <c r="EV276" s="17"/>
      <c r="EW276" s="17"/>
      <c r="EX276" s="17"/>
      <c r="EY276" s="17"/>
      <c r="EZ276" s="17"/>
      <c r="FA276" s="17"/>
      <c r="FB276" s="17"/>
      <c r="FC276" s="17"/>
      <c r="FD276" s="17"/>
      <c r="FE276" s="17"/>
      <c r="FF276" s="17"/>
      <c r="FG276" s="17"/>
      <c r="FH276" s="17"/>
      <c r="FI276" s="17"/>
      <c r="FJ276" s="17"/>
      <c r="FK276" s="17"/>
      <c r="FL276" s="17"/>
      <c r="FM276" s="17"/>
      <c r="FN276" s="17"/>
      <c r="FO276" s="17"/>
      <c r="FP276" s="17"/>
    </row>
    <row r="277" spans="1:172" s="12" customFormat="1" ht="14" customHeight="1" x14ac:dyDescent="0.2">
      <c r="A277" s="14" t="s">
        <v>639</v>
      </c>
      <c r="B277" s="9">
        <v>199.6</v>
      </c>
      <c r="C277" s="9">
        <v>202</v>
      </c>
      <c r="D277" s="13">
        <v>200.8</v>
      </c>
      <c r="E277" s="9">
        <v>42</v>
      </c>
      <c r="F277" s="9">
        <f>360-72.625</f>
        <v>287.375</v>
      </c>
      <c r="G277" s="34">
        <v>315</v>
      </c>
      <c r="H277" s="9">
        <v>8</v>
      </c>
      <c r="I277" s="9">
        <v>35.5</v>
      </c>
      <c r="J277" s="9">
        <v>7.1</v>
      </c>
      <c r="K277" s="9">
        <v>3.2</v>
      </c>
      <c r="L277" s="13">
        <v>-66.599999999999994</v>
      </c>
      <c r="M277" s="13">
        <v>268.2</v>
      </c>
      <c r="N277" s="9">
        <v>12.9</v>
      </c>
      <c r="O277" s="9">
        <v>2.2999999999999998</v>
      </c>
      <c r="P277" s="9" t="s">
        <v>825</v>
      </c>
      <c r="Q277" s="9" t="s">
        <v>825</v>
      </c>
      <c r="R277" s="7">
        <v>101</v>
      </c>
      <c r="S277" s="13">
        <v>-65.417424708898295</v>
      </c>
      <c r="T277" s="13">
        <v>66.735696051333605</v>
      </c>
      <c r="U277" s="9">
        <v>63.195622543890202</v>
      </c>
      <c r="V277" s="9">
        <v>-13.9752529457368</v>
      </c>
      <c r="W277" s="9">
        <v>79.604788676544402</v>
      </c>
      <c r="X277" s="7" t="s">
        <v>826</v>
      </c>
      <c r="Y277" s="7">
        <v>0.54</v>
      </c>
      <c r="Z277" s="7">
        <v>1.1499999999999999</v>
      </c>
      <c r="AA277" s="7" t="s">
        <v>181</v>
      </c>
      <c r="AB277" s="7">
        <v>0</v>
      </c>
      <c r="AC277" s="10" t="s">
        <v>640</v>
      </c>
      <c r="AD277" s="7"/>
      <c r="AE277" s="7" t="s">
        <v>176</v>
      </c>
      <c r="AF277" s="10" t="s">
        <v>642</v>
      </c>
      <c r="AG277" s="14" t="s">
        <v>641</v>
      </c>
      <c r="AH277" s="10"/>
      <c r="AJ277" s="32"/>
    </row>
    <row r="278" spans="1:172" s="12" customFormat="1" ht="14" customHeight="1" x14ac:dyDescent="0.2">
      <c r="A278" s="10" t="s">
        <v>646</v>
      </c>
      <c r="B278" s="9">
        <v>199</v>
      </c>
      <c r="C278" s="9">
        <v>203</v>
      </c>
      <c r="D278" s="13">
        <v>201</v>
      </c>
      <c r="E278" s="9">
        <v>32</v>
      </c>
      <c r="F278" s="9">
        <v>352.5</v>
      </c>
      <c r="G278" s="34">
        <v>27</v>
      </c>
      <c r="H278" s="9">
        <v>346.5</v>
      </c>
      <c r="I278" s="9">
        <v>32</v>
      </c>
      <c r="J278" s="9">
        <v>21.1</v>
      </c>
      <c r="K278" s="9">
        <v>6.2</v>
      </c>
      <c r="L278" s="13">
        <v>-71</v>
      </c>
      <c r="M278" s="13">
        <v>36</v>
      </c>
      <c r="N278" s="9">
        <v>16.7</v>
      </c>
      <c r="O278" s="9">
        <v>7</v>
      </c>
      <c r="P278" s="9" t="s">
        <v>825</v>
      </c>
      <c r="Q278" s="9" t="s">
        <v>825</v>
      </c>
      <c r="R278" s="7">
        <v>707</v>
      </c>
      <c r="S278" s="13">
        <v>-70.974658516150896</v>
      </c>
      <c r="T278" s="13">
        <v>40.254286057589397</v>
      </c>
      <c r="U278" s="9">
        <v>31.250219940610901</v>
      </c>
      <c r="V278" s="9">
        <v>36.930099144381401</v>
      </c>
      <c r="W278" s="9">
        <v>1.41820132763735</v>
      </c>
      <c r="X278" s="7" t="s">
        <v>824</v>
      </c>
      <c r="Y278" s="7"/>
      <c r="Z278" s="7"/>
      <c r="AA278" s="7" t="b">
        <v>1</v>
      </c>
      <c r="AB278" s="7">
        <v>0</v>
      </c>
      <c r="AC278" s="14" t="s">
        <v>567</v>
      </c>
      <c r="AD278" s="7">
        <v>148</v>
      </c>
      <c r="AE278" s="7" t="s">
        <v>176</v>
      </c>
      <c r="AF278" s="10" t="s">
        <v>647</v>
      </c>
      <c r="AG278" s="14"/>
      <c r="AH278" s="10"/>
      <c r="AJ278" s="32"/>
    </row>
    <row r="279" spans="1:172" s="17" customFormat="1" ht="14" customHeight="1" x14ac:dyDescent="0.2">
      <c r="A279" s="10" t="s">
        <v>648</v>
      </c>
      <c r="B279" s="9">
        <v>199</v>
      </c>
      <c r="C279" s="9">
        <v>203</v>
      </c>
      <c r="D279" s="13">
        <v>201</v>
      </c>
      <c r="E279" s="9">
        <v>31.2</v>
      </c>
      <c r="F279" s="9">
        <v>7.3</v>
      </c>
      <c r="G279" s="34">
        <v>5</v>
      </c>
      <c r="H279" s="9">
        <v>345.4</v>
      </c>
      <c r="I279" s="9">
        <v>37</v>
      </c>
      <c r="J279" s="9"/>
      <c r="K279" s="9"/>
      <c r="L279" s="13">
        <v>-73</v>
      </c>
      <c r="M279" s="13">
        <v>61.3</v>
      </c>
      <c r="N279" s="9">
        <v>16.899999999999999</v>
      </c>
      <c r="O279" s="9">
        <v>19.100000000000001</v>
      </c>
      <c r="P279" s="9" t="s">
        <v>825</v>
      </c>
      <c r="Q279" s="9" t="s">
        <v>825</v>
      </c>
      <c r="R279" s="7">
        <v>707</v>
      </c>
      <c r="S279" s="13">
        <v>-72.459065971410993</v>
      </c>
      <c r="T279" s="13">
        <v>65.526935000702906</v>
      </c>
      <c r="U279" s="9">
        <v>31.250219940610901</v>
      </c>
      <c r="V279" s="9">
        <v>36.930099144381401</v>
      </c>
      <c r="W279" s="9">
        <v>1.41820132763735</v>
      </c>
      <c r="X279" s="7" t="s">
        <v>824</v>
      </c>
      <c r="Y279" s="7"/>
      <c r="Z279" s="7"/>
      <c r="AA279" s="7" t="b">
        <v>1</v>
      </c>
      <c r="AB279" s="7">
        <v>0</v>
      </c>
      <c r="AC279" s="14" t="s">
        <v>649</v>
      </c>
      <c r="AD279" s="7"/>
      <c r="AE279" s="7" t="s">
        <v>176</v>
      </c>
      <c r="AF279" s="10" t="s">
        <v>647</v>
      </c>
      <c r="AG279" s="14" t="s">
        <v>893</v>
      </c>
      <c r="AH279" s="10" t="s">
        <v>650</v>
      </c>
      <c r="AI279" s="12"/>
      <c r="AJ279" s="32"/>
      <c r="AK279" s="12"/>
      <c r="AL279" s="12"/>
      <c r="AM279" s="12"/>
      <c r="AN279" s="12"/>
      <c r="AO279" s="12"/>
      <c r="AP279" s="12"/>
      <c r="AQ279" s="12"/>
      <c r="AR279" s="12"/>
      <c r="AS279" s="12"/>
      <c r="AT279" s="12"/>
      <c r="AU279" s="12"/>
      <c r="AV279" s="12"/>
      <c r="AW279" s="12"/>
      <c r="AX279" s="12"/>
      <c r="AY279" s="12"/>
      <c r="AZ279" s="12"/>
      <c r="BA279" s="12"/>
      <c r="BB279" s="12"/>
      <c r="BC279" s="12"/>
      <c r="BD279" s="12"/>
      <c r="BE279" s="12"/>
      <c r="BF279" s="12"/>
      <c r="BG279" s="12"/>
      <c r="BH279" s="12"/>
      <c r="BI279" s="12"/>
      <c r="BJ279" s="12"/>
      <c r="BK279" s="12"/>
      <c r="BL279" s="12"/>
      <c r="BM279" s="12"/>
      <c r="BN279" s="12"/>
      <c r="BO279" s="12"/>
      <c r="BP279" s="12"/>
      <c r="BQ279" s="12"/>
      <c r="BR279" s="12"/>
      <c r="BS279" s="12"/>
      <c r="BT279" s="12"/>
      <c r="BU279" s="12"/>
      <c r="BV279" s="12"/>
      <c r="BW279" s="12"/>
      <c r="BX279" s="12"/>
      <c r="BY279" s="12"/>
      <c r="BZ279" s="12"/>
      <c r="CA279" s="12"/>
      <c r="CB279" s="12"/>
      <c r="CC279" s="12"/>
      <c r="CD279" s="12"/>
      <c r="CE279" s="12"/>
      <c r="CF279" s="12"/>
      <c r="CG279" s="12"/>
      <c r="CH279" s="12"/>
      <c r="CI279" s="12"/>
      <c r="CJ279" s="12"/>
      <c r="CK279" s="12"/>
      <c r="CL279" s="12"/>
      <c r="CM279" s="12"/>
      <c r="CN279" s="12"/>
      <c r="CO279" s="12"/>
      <c r="CP279" s="12"/>
      <c r="CQ279" s="12"/>
      <c r="CR279" s="12"/>
      <c r="CS279" s="12"/>
      <c r="CT279" s="12"/>
      <c r="CU279" s="12"/>
      <c r="CV279" s="12"/>
      <c r="CW279" s="12"/>
      <c r="CX279" s="12"/>
      <c r="CY279" s="12"/>
      <c r="CZ279" s="12"/>
      <c r="DA279" s="12"/>
      <c r="DB279" s="12"/>
      <c r="DC279" s="12"/>
      <c r="DD279" s="12"/>
      <c r="DE279" s="12"/>
      <c r="DF279" s="12"/>
      <c r="DG279" s="12"/>
      <c r="DH279" s="12"/>
      <c r="DI279" s="12"/>
      <c r="DJ279" s="12"/>
      <c r="DK279" s="12"/>
      <c r="DL279" s="12"/>
      <c r="DM279" s="12"/>
      <c r="DN279" s="12"/>
      <c r="DO279" s="12"/>
      <c r="DP279" s="12"/>
      <c r="DQ279" s="12"/>
      <c r="DR279" s="12"/>
      <c r="DS279" s="12"/>
      <c r="DT279" s="12"/>
      <c r="DU279" s="12"/>
      <c r="DV279" s="12"/>
      <c r="DW279" s="12"/>
      <c r="DX279" s="12"/>
      <c r="DY279" s="12"/>
      <c r="DZ279" s="12"/>
      <c r="EA279" s="12"/>
      <c r="EB279" s="12"/>
      <c r="EC279" s="12"/>
      <c r="ED279" s="12"/>
      <c r="EE279" s="12"/>
      <c r="EF279" s="12"/>
      <c r="EG279" s="12"/>
      <c r="EH279" s="12"/>
      <c r="EI279" s="12"/>
      <c r="EJ279" s="12"/>
      <c r="EK279" s="12"/>
      <c r="EL279" s="12"/>
      <c r="EM279" s="12"/>
      <c r="EN279" s="12"/>
      <c r="EO279" s="12"/>
      <c r="EP279" s="12"/>
      <c r="EQ279" s="12"/>
      <c r="ER279" s="12"/>
      <c r="ES279" s="12"/>
      <c r="ET279" s="12"/>
      <c r="EU279" s="12"/>
      <c r="EV279" s="12"/>
      <c r="EW279" s="12"/>
      <c r="EX279" s="12"/>
      <c r="EY279" s="12"/>
      <c r="EZ279" s="12"/>
      <c r="FA279" s="12"/>
      <c r="FB279" s="12"/>
      <c r="FC279" s="12"/>
      <c r="FD279" s="12"/>
      <c r="FE279" s="12"/>
      <c r="FF279" s="12"/>
      <c r="FG279" s="12"/>
      <c r="FH279" s="12"/>
      <c r="FI279" s="12"/>
      <c r="FJ279" s="12"/>
      <c r="FK279" s="12"/>
      <c r="FL279" s="12"/>
      <c r="FM279" s="12"/>
      <c r="FN279" s="12"/>
      <c r="FO279" s="12"/>
      <c r="FP279" s="12"/>
    </row>
    <row r="280" spans="1:172" s="12" customFormat="1" ht="14" customHeight="1" x14ac:dyDescent="0.2">
      <c r="A280" s="10" t="s">
        <v>643</v>
      </c>
      <c r="B280" s="9">
        <v>199</v>
      </c>
      <c r="C280" s="9">
        <v>203</v>
      </c>
      <c r="D280" s="13">
        <v>201</v>
      </c>
      <c r="E280" s="9">
        <v>30.7</v>
      </c>
      <c r="F280" s="9">
        <f>360-9.25</f>
        <v>350.75</v>
      </c>
      <c r="G280" s="34">
        <v>13</v>
      </c>
      <c r="H280" s="9">
        <v>340.1</v>
      </c>
      <c r="I280" s="9">
        <v>36.200000000000003</v>
      </c>
      <c r="J280" s="9">
        <v>49</v>
      </c>
      <c r="K280" s="9">
        <v>6</v>
      </c>
      <c r="L280" s="13">
        <v>-69.2</v>
      </c>
      <c r="M280" s="13">
        <v>55.5</v>
      </c>
      <c r="N280" s="9">
        <v>48</v>
      </c>
      <c r="O280" s="9">
        <v>6</v>
      </c>
      <c r="P280" s="9" t="s">
        <v>825</v>
      </c>
      <c r="Q280" s="9" t="s">
        <v>825</v>
      </c>
      <c r="R280" s="7">
        <v>707</v>
      </c>
      <c r="S280" s="13">
        <v>-68.776887477649495</v>
      </c>
      <c r="T280" s="13">
        <v>59.194467488592998</v>
      </c>
      <c r="U280" s="9">
        <v>31.250219940610901</v>
      </c>
      <c r="V280" s="9">
        <v>36.930099144381401</v>
      </c>
      <c r="W280" s="9">
        <v>1.41820132763735</v>
      </c>
      <c r="X280" s="7" t="s">
        <v>824</v>
      </c>
      <c r="Y280" s="7"/>
      <c r="Z280" s="7"/>
      <c r="AA280" s="7" t="b">
        <v>1</v>
      </c>
      <c r="AB280" s="7">
        <v>0</v>
      </c>
      <c r="AC280" s="10" t="s">
        <v>644</v>
      </c>
      <c r="AD280" s="7"/>
      <c r="AE280" s="7" t="s">
        <v>176</v>
      </c>
      <c r="AF280" s="10" t="s">
        <v>645</v>
      </c>
      <c r="AG280" s="14"/>
      <c r="AH280" s="10"/>
      <c r="AJ280" s="32"/>
    </row>
    <row r="281" spans="1:172" s="19" customFormat="1" ht="14" customHeight="1" x14ac:dyDescent="0.2">
      <c r="A281" s="10" t="s">
        <v>648</v>
      </c>
      <c r="B281" s="9">
        <v>199</v>
      </c>
      <c r="C281" s="9">
        <v>203</v>
      </c>
      <c r="D281" s="13">
        <v>201</v>
      </c>
      <c r="E281" s="9">
        <v>31.4</v>
      </c>
      <c r="F281" s="9">
        <v>7.5</v>
      </c>
      <c r="G281" s="34">
        <v>99</v>
      </c>
      <c r="H281" s="9">
        <v>333.5</v>
      </c>
      <c r="I281" s="9">
        <v>27</v>
      </c>
      <c r="J281" s="7">
        <v>23.2</v>
      </c>
      <c r="K281" s="9">
        <v>3</v>
      </c>
      <c r="L281" s="13">
        <v>-60</v>
      </c>
      <c r="M281" s="13">
        <v>61.6</v>
      </c>
      <c r="N281" s="9">
        <v>31.4</v>
      </c>
      <c r="O281" s="9">
        <v>2.6</v>
      </c>
      <c r="P281" s="9" t="s">
        <v>825</v>
      </c>
      <c r="Q281" s="9" t="s">
        <v>825</v>
      </c>
      <c r="R281" s="7">
        <v>707</v>
      </c>
      <c r="S281" s="13">
        <v>-59.4689575216766</v>
      </c>
      <c r="T281" s="13">
        <v>64.203771011820095</v>
      </c>
      <c r="U281" s="9">
        <v>31.250219940610901</v>
      </c>
      <c r="V281" s="9">
        <v>36.930099144381401</v>
      </c>
      <c r="W281" s="9">
        <v>1.41820132763735</v>
      </c>
      <c r="X281" s="7" t="s">
        <v>824</v>
      </c>
      <c r="Y281" s="7"/>
      <c r="Z281" s="7"/>
      <c r="AA281" s="7" t="b">
        <v>1</v>
      </c>
      <c r="AB281" s="7">
        <v>0</v>
      </c>
      <c r="AC281" s="10" t="s">
        <v>651</v>
      </c>
      <c r="AD281" s="7"/>
      <c r="AE281" s="7" t="s">
        <v>949</v>
      </c>
      <c r="AF281" s="10" t="s">
        <v>837</v>
      </c>
      <c r="AG281" s="43"/>
      <c r="AH281" s="10"/>
      <c r="AI281" s="12"/>
      <c r="AJ281" s="32"/>
      <c r="AK281" s="12"/>
      <c r="AL281" s="12"/>
      <c r="AM281" s="12"/>
      <c r="AN281" s="12"/>
      <c r="AO281" s="12"/>
      <c r="AP281" s="12"/>
      <c r="AQ281" s="12"/>
      <c r="AR281" s="12"/>
      <c r="AS281" s="12"/>
      <c r="AT281" s="12"/>
      <c r="AU281" s="12"/>
      <c r="AV281" s="12"/>
      <c r="AW281" s="12"/>
      <c r="AX281" s="12"/>
      <c r="AY281" s="12"/>
      <c r="AZ281" s="12"/>
      <c r="BA281" s="12"/>
      <c r="BB281" s="12"/>
      <c r="BC281" s="12"/>
      <c r="BD281" s="12"/>
      <c r="BE281" s="12"/>
      <c r="BF281" s="12"/>
      <c r="BG281" s="12"/>
      <c r="BH281" s="12"/>
      <c r="BI281" s="12"/>
      <c r="BJ281" s="12"/>
      <c r="BK281" s="12"/>
      <c r="BL281" s="12"/>
      <c r="BM281" s="12"/>
      <c r="BN281" s="12"/>
      <c r="BO281" s="12"/>
      <c r="BP281" s="12"/>
      <c r="BQ281" s="12"/>
      <c r="BR281" s="12"/>
      <c r="BS281" s="12"/>
      <c r="BT281" s="12"/>
      <c r="BU281" s="12"/>
      <c r="BV281" s="12"/>
      <c r="BW281" s="12"/>
      <c r="BX281" s="12"/>
      <c r="BY281" s="12"/>
      <c r="BZ281" s="12"/>
      <c r="CA281" s="12"/>
      <c r="CB281" s="12"/>
      <c r="CC281" s="12"/>
      <c r="CD281" s="12"/>
      <c r="CE281" s="12"/>
      <c r="CF281" s="12"/>
      <c r="CG281" s="12"/>
      <c r="CH281" s="12"/>
      <c r="CI281" s="12"/>
      <c r="CJ281" s="12"/>
      <c r="CK281" s="12"/>
      <c r="CL281" s="12"/>
      <c r="CM281" s="12"/>
      <c r="CN281" s="12"/>
      <c r="CO281" s="12"/>
      <c r="CP281" s="12"/>
      <c r="CQ281" s="12"/>
      <c r="CR281" s="12"/>
      <c r="CS281" s="12"/>
      <c r="CT281" s="12"/>
      <c r="CU281" s="12"/>
      <c r="CV281" s="12"/>
      <c r="CW281" s="12"/>
      <c r="CX281" s="12"/>
      <c r="CY281" s="12"/>
      <c r="CZ281" s="12"/>
      <c r="DA281" s="12"/>
      <c r="DB281" s="12"/>
      <c r="DC281" s="12"/>
      <c r="DD281" s="12"/>
      <c r="DE281" s="12"/>
      <c r="DF281" s="12"/>
      <c r="DG281" s="12"/>
      <c r="DH281" s="12"/>
      <c r="DI281" s="12"/>
      <c r="DJ281" s="12"/>
      <c r="DK281" s="12"/>
      <c r="DL281" s="12"/>
      <c r="DM281" s="12"/>
      <c r="DN281" s="12"/>
      <c r="DO281" s="12"/>
      <c r="DP281" s="12"/>
      <c r="DQ281" s="12"/>
      <c r="DR281" s="12"/>
      <c r="DS281" s="12"/>
      <c r="DT281" s="12"/>
      <c r="DU281" s="12"/>
      <c r="DV281" s="12"/>
      <c r="DW281" s="12"/>
      <c r="DX281" s="12"/>
      <c r="DY281" s="12"/>
      <c r="DZ281" s="12"/>
      <c r="EA281" s="12"/>
      <c r="EB281" s="12"/>
      <c r="EC281" s="12"/>
      <c r="ED281" s="12"/>
      <c r="EE281" s="12"/>
      <c r="EF281" s="12"/>
      <c r="EG281" s="12"/>
      <c r="EH281" s="12"/>
      <c r="EI281" s="12"/>
      <c r="EJ281" s="12"/>
      <c r="EK281" s="12"/>
      <c r="EL281" s="12"/>
      <c r="EM281" s="12"/>
      <c r="EN281" s="12"/>
      <c r="EO281" s="12"/>
      <c r="EP281" s="12"/>
      <c r="EQ281" s="12"/>
      <c r="ER281" s="12"/>
      <c r="ES281" s="12"/>
      <c r="ET281" s="12"/>
      <c r="EU281" s="12"/>
      <c r="EV281" s="12"/>
      <c r="EW281" s="12"/>
      <c r="EX281" s="12"/>
      <c r="EY281" s="12"/>
      <c r="EZ281" s="12"/>
      <c r="FA281" s="12"/>
      <c r="FB281" s="12"/>
      <c r="FC281" s="12"/>
      <c r="FD281" s="12"/>
      <c r="FE281" s="12"/>
      <c r="FF281" s="12"/>
      <c r="FG281" s="12"/>
      <c r="FH281" s="12"/>
      <c r="FI281" s="12"/>
      <c r="FJ281" s="12"/>
      <c r="FK281" s="12"/>
      <c r="FL281" s="12"/>
      <c r="FM281" s="12"/>
      <c r="FN281" s="12"/>
      <c r="FO281" s="12"/>
      <c r="FP281" s="12"/>
    </row>
    <row r="282" spans="1:172" s="12" customFormat="1" ht="14" customHeight="1" x14ac:dyDescent="0.2">
      <c r="A282" s="14" t="s">
        <v>975</v>
      </c>
      <c r="B282" s="9">
        <v>199.3</v>
      </c>
      <c r="C282" s="9">
        <v>209.5</v>
      </c>
      <c r="D282" s="13">
        <v>204.4</v>
      </c>
      <c r="E282" s="9">
        <v>40.6</v>
      </c>
      <c r="F282" s="9">
        <v>285.39999999999998</v>
      </c>
      <c r="G282" s="34">
        <v>302</v>
      </c>
      <c r="H282" s="9">
        <v>3.8</v>
      </c>
      <c r="I282" s="9">
        <v>34</v>
      </c>
      <c r="J282" s="9">
        <v>3.6</v>
      </c>
      <c r="K282" s="9">
        <v>5</v>
      </c>
      <c r="L282" s="13">
        <v>-67.8</v>
      </c>
      <c r="M282" s="13">
        <v>276.10000000000002</v>
      </c>
      <c r="N282" s="9">
        <v>8.8000000000000007</v>
      </c>
      <c r="O282" s="9">
        <v>2.9</v>
      </c>
      <c r="P282" s="9" t="s">
        <v>825</v>
      </c>
      <c r="Q282" s="9" t="s">
        <v>825</v>
      </c>
      <c r="R282" s="7">
        <v>101</v>
      </c>
      <c r="S282" s="13">
        <v>-62.315363336944301</v>
      </c>
      <c r="T282" s="13">
        <v>70.0565143864807</v>
      </c>
      <c r="U282" s="9">
        <v>63.189710673362598</v>
      </c>
      <c r="V282" s="9">
        <v>-13.867348726831301</v>
      </c>
      <c r="W282" s="9">
        <v>79.870070506488602</v>
      </c>
      <c r="X282" s="7" t="s">
        <v>826</v>
      </c>
      <c r="Y282" s="7">
        <v>0.49</v>
      </c>
      <c r="Z282" s="7">
        <v>1.45</v>
      </c>
      <c r="AA282" s="7" t="s">
        <v>181</v>
      </c>
      <c r="AB282" s="7">
        <v>0</v>
      </c>
      <c r="AC282" s="10" t="s">
        <v>652</v>
      </c>
      <c r="AD282" s="7"/>
      <c r="AE282" s="7" t="s">
        <v>176</v>
      </c>
      <c r="AF282" s="10" t="s">
        <v>913</v>
      </c>
      <c r="AG282" s="14" t="s">
        <v>653</v>
      </c>
      <c r="AH282" s="10"/>
      <c r="AJ282" s="32"/>
    </row>
    <row r="283" spans="1:172" s="12" customFormat="1" ht="14" customHeight="1" x14ac:dyDescent="0.2">
      <c r="A283" s="14" t="s">
        <v>976</v>
      </c>
      <c r="B283" s="9">
        <v>205.4</v>
      </c>
      <c r="C283" s="9">
        <v>208.6</v>
      </c>
      <c r="D283" s="13">
        <v>207</v>
      </c>
      <c r="E283" s="9">
        <v>40.200000000000003</v>
      </c>
      <c r="F283" s="9">
        <v>285.39999999999998</v>
      </c>
      <c r="G283" s="34">
        <v>246</v>
      </c>
      <c r="H283" s="9">
        <v>7.4</v>
      </c>
      <c r="I283" s="9">
        <v>33</v>
      </c>
      <c r="J283" s="9">
        <v>4.2</v>
      </c>
      <c r="K283" s="9">
        <v>5</v>
      </c>
      <c r="L283" s="13">
        <v>-66.599999999999994</v>
      </c>
      <c r="M283" s="13">
        <v>266.5</v>
      </c>
      <c r="N283" s="9">
        <v>10.6</v>
      </c>
      <c r="O283" s="9">
        <v>2.9</v>
      </c>
      <c r="P283" s="9" t="s">
        <v>825</v>
      </c>
      <c r="Q283" s="9" t="s">
        <v>825</v>
      </c>
      <c r="R283" s="7">
        <v>101</v>
      </c>
      <c r="S283" s="13">
        <v>-66.012737326135493</v>
      </c>
      <c r="T283" s="13">
        <v>67.172006727847901</v>
      </c>
      <c r="U283" s="9">
        <v>63.189710673362598</v>
      </c>
      <c r="V283" s="9">
        <v>-13.867348726831301</v>
      </c>
      <c r="W283" s="9">
        <v>79.870070506488602</v>
      </c>
      <c r="X283" s="7" t="s">
        <v>826</v>
      </c>
      <c r="Y283" s="7">
        <v>0.49</v>
      </c>
      <c r="Z283" s="7">
        <v>1.43</v>
      </c>
      <c r="AA283" s="7" t="s">
        <v>181</v>
      </c>
      <c r="AB283" s="7">
        <v>0</v>
      </c>
      <c r="AC283" s="10" t="s">
        <v>652</v>
      </c>
      <c r="AD283" s="7"/>
      <c r="AE283" s="7" t="s">
        <v>176</v>
      </c>
      <c r="AF283" s="10" t="s">
        <v>913</v>
      </c>
      <c r="AG283" s="14" t="s">
        <v>654</v>
      </c>
      <c r="AH283" s="10"/>
      <c r="AJ283" s="32"/>
    </row>
    <row r="284" spans="1:172" s="12" customFormat="1" ht="14" customHeight="1" x14ac:dyDescent="0.2">
      <c r="A284" s="14" t="s">
        <v>655</v>
      </c>
      <c r="B284" s="9">
        <v>207</v>
      </c>
      <c r="C284" s="9">
        <v>211</v>
      </c>
      <c r="D284" s="13">
        <v>209</v>
      </c>
      <c r="E284" s="9">
        <v>71.5</v>
      </c>
      <c r="F284" s="9">
        <v>337.3</v>
      </c>
      <c r="G284" s="34">
        <v>222</v>
      </c>
      <c r="H284" s="9">
        <v>43.1</v>
      </c>
      <c r="I284" s="9">
        <v>60</v>
      </c>
      <c r="J284" s="9">
        <v>18</v>
      </c>
      <c r="K284" s="9">
        <v>2.2999999999999998</v>
      </c>
      <c r="L284" s="13">
        <v>-52.5</v>
      </c>
      <c r="M284" s="13">
        <v>279</v>
      </c>
      <c r="N284" s="9">
        <v>16.100000000000001</v>
      </c>
      <c r="O284" s="9">
        <v>2.4</v>
      </c>
      <c r="P284" s="9" t="s">
        <v>825</v>
      </c>
      <c r="Q284" s="9" t="s">
        <v>825</v>
      </c>
      <c r="R284" s="7">
        <v>102</v>
      </c>
      <c r="S284" s="13">
        <v>-67.595571700989098</v>
      </c>
      <c r="T284" s="13">
        <v>36.479737967217197</v>
      </c>
      <c r="U284" s="9">
        <v>60.4833800052524</v>
      </c>
      <c r="V284" s="9">
        <v>1.41932811149286</v>
      </c>
      <c r="W284" s="9">
        <v>69.397421292020795</v>
      </c>
      <c r="X284" s="7" t="s">
        <v>826</v>
      </c>
      <c r="Y284" s="7">
        <v>0.53</v>
      </c>
      <c r="Z284" s="7">
        <v>4.95</v>
      </c>
      <c r="AA284" s="7" t="s">
        <v>177</v>
      </c>
      <c r="AB284" s="7">
        <v>0</v>
      </c>
      <c r="AC284" s="14" t="s">
        <v>652</v>
      </c>
      <c r="AD284" s="7"/>
      <c r="AE284" s="7" t="s">
        <v>176</v>
      </c>
      <c r="AF284" s="10" t="s">
        <v>966</v>
      </c>
      <c r="AG284" s="14" t="s">
        <v>656</v>
      </c>
      <c r="AH284" s="10"/>
      <c r="AI284" s="17"/>
      <c r="AJ284" s="32"/>
      <c r="AK284" s="17"/>
      <c r="AL284" s="17"/>
      <c r="AM284" s="17"/>
      <c r="AN284" s="17"/>
      <c r="AO284" s="17"/>
      <c r="AP284" s="17"/>
      <c r="AQ284" s="17"/>
      <c r="AR284" s="17"/>
      <c r="AS284" s="17"/>
      <c r="AT284" s="17"/>
      <c r="AU284" s="17"/>
      <c r="AV284" s="17"/>
      <c r="AW284" s="17"/>
      <c r="AX284" s="17"/>
      <c r="AY284" s="17"/>
      <c r="AZ284" s="17"/>
      <c r="BA284" s="17"/>
      <c r="BB284" s="17"/>
      <c r="BC284" s="17"/>
      <c r="BD284" s="17"/>
      <c r="BE284" s="17"/>
      <c r="BF284" s="17"/>
      <c r="BG284" s="17"/>
      <c r="BH284" s="17"/>
      <c r="BI284" s="17"/>
      <c r="BJ284" s="17"/>
      <c r="BK284" s="17"/>
      <c r="BL284" s="17"/>
      <c r="BM284" s="17"/>
      <c r="BN284" s="17"/>
      <c r="BO284" s="17"/>
      <c r="BP284" s="17"/>
      <c r="BQ284" s="17"/>
      <c r="BR284" s="17"/>
      <c r="BS284" s="17"/>
      <c r="BT284" s="17"/>
      <c r="BU284" s="17"/>
      <c r="BV284" s="17"/>
      <c r="BW284" s="17"/>
      <c r="BX284" s="17"/>
      <c r="BY284" s="17"/>
      <c r="BZ284" s="17"/>
      <c r="CA284" s="17"/>
      <c r="CB284" s="17"/>
      <c r="CC284" s="17"/>
      <c r="CD284" s="17"/>
      <c r="CE284" s="17"/>
      <c r="CF284" s="17"/>
      <c r="CG284" s="17"/>
      <c r="CH284" s="17"/>
      <c r="CI284" s="17"/>
      <c r="CJ284" s="17"/>
      <c r="CK284" s="17"/>
      <c r="CL284" s="17"/>
      <c r="CM284" s="17"/>
      <c r="CN284" s="17"/>
      <c r="CO284" s="17"/>
      <c r="CP284" s="17"/>
      <c r="CQ284" s="17"/>
      <c r="CR284" s="17"/>
      <c r="CS284" s="17"/>
      <c r="CT284" s="17"/>
      <c r="CU284" s="17"/>
      <c r="CV284" s="17"/>
      <c r="CW284" s="17"/>
      <c r="CX284" s="17"/>
      <c r="CY284" s="17"/>
      <c r="CZ284" s="17"/>
      <c r="DA284" s="17"/>
      <c r="DB284" s="17"/>
      <c r="DC284" s="17"/>
      <c r="DD284" s="17"/>
      <c r="DE284" s="17"/>
      <c r="DF284" s="17"/>
      <c r="DG284" s="17"/>
      <c r="DH284" s="17"/>
      <c r="DI284" s="17"/>
      <c r="DJ284" s="17"/>
      <c r="DK284" s="17"/>
      <c r="DL284" s="17"/>
      <c r="DM284" s="17"/>
      <c r="DN284" s="17"/>
      <c r="DO284" s="17"/>
      <c r="DP284" s="17"/>
      <c r="DQ284" s="17"/>
      <c r="DR284" s="17"/>
      <c r="DS284" s="17"/>
      <c r="DT284" s="17"/>
      <c r="DU284" s="17"/>
      <c r="DV284" s="17"/>
      <c r="DW284" s="17"/>
      <c r="DX284" s="17"/>
      <c r="DY284" s="17"/>
      <c r="DZ284" s="17"/>
      <c r="EA284" s="17"/>
      <c r="EB284" s="17"/>
      <c r="EC284" s="17"/>
      <c r="ED284" s="17"/>
      <c r="EE284" s="17"/>
      <c r="EF284" s="17"/>
      <c r="EG284" s="17"/>
      <c r="EH284" s="17"/>
      <c r="EI284" s="17"/>
      <c r="EJ284" s="17"/>
      <c r="EK284" s="17"/>
      <c r="EL284" s="17"/>
      <c r="EM284" s="17"/>
      <c r="EN284" s="17"/>
      <c r="EO284" s="17"/>
      <c r="EP284" s="17"/>
      <c r="EQ284" s="17"/>
      <c r="ER284" s="17"/>
      <c r="ES284" s="17"/>
      <c r="ET284" s="17"/>
      <c r="EU284" s="17"/>
      <c r="EV284" s="17"/>
      <c r="EW284" s="17"/>
      <c r="EX284" s="17"/>
      <c r="EY284" s="17"/>
      <c r="EZ284" s="17"/>
      <c r="FA284" s="17"/>
      <c r="FB284" s="17"/>
      <c r="FC284" s="17"/>
      <c r="FD284" s="17"/>
      <c r="FE284" s="17"/>
      <c r="FF284" s="17"/>
      <c r="FG284" s="17"/>
      <c r="FH284" s="17"/>
      <c r="FI284" s="17"/>
      <c r="FJ284" s="17"/>
      <c r="FK284" s="17"/>
      <c r="FL284" s="17"/>
      <c r="FM284" s="17"/>
      <c r="FN284" s="17"/>
      <c r="FO284" s="17"/>
      <c r="FP284" s="17"/>
    </row>
    <row r="285" spans="1:172" s="19" customFormat="1" ht="14" customHeight="1" x14ac:dyDescent="0.2">
      <c r="A285" s="14" t="s">
        <v>657</v>
      </c>
      <c r="B285" s="9">
        <v>202.6</v>
      </c>
      <c r="C285" s="9">
        <v>217.7</v>
      </c>
      <c r="D285" s="13">
        <v>210.14999999999998</v>
      </c>
      <c r="E285" s="9">
        <v>47.3</v>
      </c>
      <c r="F285" s="9">
        <v>37.4</v>
      </c>
      <c r="G285" s="34">
        <v>12</v>
      </c>
      <c r="H285" s="9">
        <v>240.1</v>
      </c>
      <c r="I285" s="9">
        <v>-64.400000000000006</v>
      </c>
      <c r="J285" s="9">
        <v>96</v>
      </c>
      <c r="K285" s="9">
        <v>4.5</v>
      </c>
      <c r="L285" s="13">
        <v>-50</v>
      </c>
      <c r="M285" s="13">
        <v>286.39999999999998</v>
      </c>
      <c r="N285" s="9"/>
      <c r="O285" s="9"/>
      <c r="P285" s="9">
        <v>47.927861455882912</v>
      </c>
      <c r="Q285" s="9">
        <v>6.3337151228290987</v>
      </c>
      <c r="R285" s="7">
        <v>301</v>
      </c>
      <c r="S285" s="13">
        <v>-66.369216317554304</v>
      </c>
      <c r="T285" s="13">
        <v>40.711429528281698</v>
      </c>
      <c r="U285" s="9">
        <v>47.076259471084299</v>
      </c>
      <c r="V285" s="9">
        <v>2.5563288504353299</v>
      </c>
      <c r="W285" s="9">
        <v>60.693214027328601</v>
      </c>
      <c r="X285" s="7" t="s">
        <v>824</v>
      </c>
      <c r="Y285" s="7"/>
      <c r="Z285" s="7"/>
      <c r="AA285" s="7" t="b">
        <v>1</v>
      </c>
      <c r="AB285" s="7">
        <v>0</v>
      </c>
      <c r="AC285" s="14" t="s">
        <v>658</v>
      </c>
      <c r="AD285" s="7"/>
      <c r="AE285" s="7" t="s">
        <v>176</v>
      </c>
      <c r="AF285" s="10" t="s">
        <v>659</v>
      </c>
      <c r="AG285" s="14" t="s">
        <v>934</v>
      </c>
      <c r="AH285" s="10"/>
      <c r="AI285" s="12"/>
      <c r="AJ285" s="32"/>
      <c r="AK285" s="12"/>
      <c r="AL285" s="12"/>
      <c r="AM285" s="12"/>
      <c r="AN285" s="12"/>
      <c r="AO285" s="12"/>
      <c r="AP285" s="12"/>
      <c r="AQ285" s="12"/>
      <c r="AR285" s="12"/>
      <c r="AS285" s="12"/>
      <c r="AT285" s="12"/>
      <c r="AU285" s="12"/>
      <c r="AV285" s="12"/>
      <c r="AW285" s="12"/>
      <c r="AX285" s="12"/>
      <c r="AY285" s="12"/>
      <c r="AZ285" s="12"/>
      <c r="BA285" s="12"/>
      <c r="BB285" s="12"/>
      <c r="BC285" s="12"/>
      <c r="BD285" s="12"/>
      <c r="BE285" s="12"/>
      <c r="BF285" s="12"/>
      <c r="BG285" s="12"/>
      <c r="BH285" s="12"/>
      <c r="BI285" s="12"/>
      <c r="BJ285" s="12"/>
      <c r="BK285" s="12"/>
      <c r="BL285" s="12"/>
      <c r="BM285" s="12"/>
      <c r="BN285" s="12"/>
      <c r="BO285" s="12"/>
      <c r="BP285" s="12"/>
      <c r="BQ285" s="12"/>
      <c r="BR285" s="12"/>
      <c r="BS285" s="12"/>
      <c r="BT285" s="12"/>
      <c r="BU285" s="12"/>
      <c r="BV285" s="12"/>
      <c r="BW285" s="12"/>
      <c r="BX285" s="12"/>
      <c r="BY285" s="12"/>
      <c r="BZ285" s="12"/>
      <c r="CA285" s="12"/>
      <c r="CB285" s="12"/>
      <c r="CC285" s="12"/>
      <c r="CD285" s="12"/>
      <c r="CE285" s="12"/>
      <c r="CF285" s="12"/>
      <c r="CG285" s="12"/>
      <c r="CH285" s="12"/>
      <c r="CI285" s="12"/>
      <c r="CJ285" s="12"/>
      <c r="CK285" s="12"/>
      <c r="CL285" s="12"/>
      <c r="CM285" s="12"/>
      <c r="CN285" s="12"/>
      <c r="CO285" s="12"/>
      <c r="CP285" s="12"/>
      <c r="CQ285" s="12"/>
      <c r="CR285" s="12"/>
      <c r="CS285" s="12"/>
      <c r="CT285" s="12"/>
      <c r="CU285" s="12"/>
      <c r="CV285" s="12"/>
      <c r="CW285" s="12"/>
      <c r="CX285" s="12"/>
      <c r="CY285" s="12"/>
      <c r="CZ285" s="12"/>
      <c r="DA285" s="12"/>
      <c r="DB285" s="12"/>
      <c r="DC285" s="12"/>
      <c r="DD285" s="12"/>
      <c r="DE285" s="12"/>
      <c r="DF285" s="12"/>
      <c r="DG285" s="12"/>
      <c r="DH285" s="12"/>
      <c r="DI285" s="12"/>
      <c r="DJ285" s="12"/>
      <c r="DK285" s="12"/>
      <c r="DL285" s="12"/>
      <c r="DM285" s="12"/>
      <c r="DN285" s="12"/>
      <c r="DO285" s="12"/>
      <c r="DP285" s="12"/>
      <c r="DQ285" s="12"/>
      <c r="DR285" s="12"/>
      <c r="DS285" s="12"/>
      <c r="DT285" s="12"/>
      <c r="DU285" s="12"/>
      <c r="DV285" s="12"/>
      <c r="DW285" s="12"/>
      <c r="DX285" s="12"/>
      <c r="DY285" s="12"/>
      <c r="DZ285" s="12"/>
      <c r="EA285" s="12"/>
      <c r="EB285" s="12"/>
      <c r="EC285" s="12"/>
      <c r="ED285" s="12"/>
      <c r="EE285" s="12"/>
      <c r="EF285" s="12"/>
      <c r="EG285" s="12"/>
      <c r="EH285" s="12"/>
      <c r="EI285" s="12"/>
      <c r="EJ285" s="12"/>
      <c r="EK285" s="12"/>
      <c r="EL285" s="12"/>
      <c r="EM285" s="12"/>
      <c r="EN285" s="12"/>
      <c r="EO285" s="12"/>
      <c r="EP285" s="12"/>
      <c r="EQ285" s="12"/>
      <c r="ER285" s="12"/>
      <c r="ES285" s="12"/>
      <c r="ET285" s="12"/>
      <c r="EU285" s="12"/>
      <c r="EV285" s="12"/>
      <c r="EW285" s="12"/>
      <c r="EX285" s="12"/>
      <c r="EY285" s="12"/>
      <c r="EZ285" s="12"/>
      <c r="FA285" s="12"/>
      <c r="FB285" s="12"/>
      <c r="FC285" s="12"/>
      <c r="FD285" s="12"/>
      <c r="FE285" s="12"/>
      <c r="FF285" s="12"/>
      <c r="FG285" s="12"/>
      <c r="FH285" s="12"/>
      <c r="FI285" s="12"/>
      <c r="FJ285" s="12"/>
      <c r="FK285" s="12"/>
      <c r="FL285" s="12"/>
      <c r="FM285" s="12"/>
      <c r="FN285" s="12"/>
      <c r="FO285" s="12"/>
      <c r="FP285" s="12"/>
    </row>
    <row r="286" spans="1:172" s="19" customFormat="1" ht="14" customHeight="1" x14ac:dyDescent="0.2">
      <c r="A286" s="14" t="s">
        <v>977</v>
      </c>
      <c r="B286" s="9">
        <v>208.6</v>
      </c>
      <c r="C286" s="9">
        <v>213.4</v>
      </c>
      <c r="D286" s="13">
        <v>211</v>
      </c>
      <c r="E286" s="9">
        <v>40.5</v>
      </c>
      <c r="F286" s="9">
        <v>285.39999999999998</v>
      </c>
      <c r="G286" s="34">
        <v>309</v>
      </c>
      <c r="H286" s="9">
        <v>4.9000000000000004</v>
      </c>
      <c r="I286" s="9">
        <v>24</v>
      </c>
      <c r="J286" s="9">
        <v>5</v>
      </c>
      <c r="K286" s="9">
        <v>4</v>
      </c>
      <c r="L286" s="13">
        <v>-61.7</v>
      </c>
      <c r="M286" s="13">
        <v>275.3</v>
      </c>
      <c r="N286" s="9">
        <v>17</v>
      </c>
      <c r="O286" s="9">
        <v>2</v>
      </c>
      <c r="P286" s="9" t="s">
        <v>825</v>
      </c>
      <c r="Q286" s="9" t="s">
        <v>825</v>
      </c>
      <c r="R286" s="7">
        <v>101</v>
      </c>
      <c r="S286" s="13">
        <v>-61.648500313992699</v>
      </c>
      <c r="T286" s="13">
        <v>57.106222725086099</v>
      </c>
      <c r="U286" s="9">
        <v>63.189710673362598</v>
      </c>
      <c r="V286" s="9">
        <v>-13.867348726831301</v>
      </c>
      <c r="W286" s="9">
        <v>79.870070506488602</v>
      </c>
      <c r="X286" s="7" t="s">
        <v>826</v>
      </c>
      <c r="Y286" s="7">
        <v>0.63</v>
      </c>
      <c r="Z286" s="9">
        <v>1</v>
      </c>
      <c r="AA286" s="7" t="s">
        <v>177</v>
      </c>
      <c r="AB286" s="7">
        <v>0</v>
      </c>
      <c r="AC286" s="10" t="s">
        <v>652</v>
      </c>
      <c r="AD286" s="7"/>
      <c r="AE286" s="7" t="s">
        <v>176</v>
      </c>
      <c r="AF286" s="10" t="s">
        <v>913</v>
      </c>
      <c r="AG286" s="14" t="s">
        <v>660</v>
      </c>
      <c r="AH286" s="10"/>
      <c r="AI286" s="12"/>
      <c r="AJ286" s="32"/>
      <c r="AK286" s="12"/>
      <c r="AL286" s="12"/>
      <c r="AM286" s="12"/>
      <c r="AN286" s="12"/>
      <c r="AO286" s="12"/>
      <c r="AP286" s="12"/>
      <c r="AQ286" s="12"/>
      <c r="AR286" s="12"/>
      <c r="AS286" s="12"/>
      <c r="AT286" s="12"/>
      <c r="AU286" s="12"/>
      <c r="AV286" s="12"/>
      <c r="AW286" s="12"/>
      <c r="AX286" s="12"/>
      <c r="AY286" s="12"/>
      <c r="AZ286" s="12"/>
      <c r="BA286" s="12"/>
      <c r="BB286" s="12"/>
      <c r="BC286" s="12"/>
      <c r="BD286" s="12"/>
      <c r="BE286" s="12"/>
      <c r="BF286" s="12"/>
      <c r="BG286" s="12"/>
      <c r="BH286" s="12"/>
      <c r="BI286" s="12"/>
      <c r="BJ286" s="12"/>
      <c r="BK286" s="12"/>
      <c r="BL286" s="12"/>
      <c r="BM286" s="12"/>
      <c r="BN286" s="12"/>
      <c r="BO286" s="12"/>
      <c r="BP286" s="12"/>
      <c r="BQ286" s="12"/>
      <c r="BR286" s="12"/>
      <c r="BS286" s="12"/>
      <c r="BT286" s="12"/>
      <c r="BU286" s="12"/>
      <c r="BV286" s="12"/>
      <c r="BW286" s="12"/>
      <c r="BX286" s="12"/>
      <c r="BY286" s="12"/>
      <c r="BZ286" s="12"/>
      <c r="CA286" s="12"/>
      <c r="CB286" s="12"/>
      <c r="CC286" s="12"/>
      <c r="CD286" s="12"/>
      <c r="CE286" s="12"/>
      <c r="CF286" s="12"/>
      <c r="CG286" s="12"/>
      <c r="CH286" s="12"/>
      <c r="CI286" s="12"/>
      <c r="CJ286" s="12"/>
      <c r="CK286" s="12"/>
      <c r="CL286" s="12"/>
      <c r="CM286" s="12"/>
      <c r="CN286" s="12"/>
      <c r="CO286" s="12"/>
      <c r="CP286" s="12"/>
      <c r="CQ286" s="12"/>
      <c r="CR286" s="12"/>
      <c r="CS286" s="12"/>
      <c r="CT286" s="12"/>
      <c r="CU286" s="12"/>
      <c r="CV286" s="12"/>
      <c r="CW286" s="12"/>
      <c r="CX286" s="12"/>
      <c r="CY286" s="12"/>
      <c r="CZ286" s="12"/>
      <c r="DA286" s="12"/>
      <c r="DB286" s="12"/>
      <c r="DC286" s="12"/>
      <c r="DD286" s="12"/>
      <c r="DE286" s="12"/>
      <c r="DF286" s="12"/>
      <c r="DG286" s="12"/>
      <c r="DH286" s="12"/>
      <c r="DI286" s="12"/>
      <c r="DJ286" s="12"/>
      <c r="DK286" s="12"/>
      <c r="DL286" s="12"/>
      <c r="DM286" s="12"/>
      <c r="DN286" s="12"/>
      <c r="DO286" s="12"/>
      <c r="DP286" s="12"/>
      <c r="DQ286" s="12"/>
      <c r="DR286" s="12"/>
      <c r="DS286" s="12"/>
      <c r="DT286" s="12"/>
      <c r="DU286" s="12"/>
      <c r="DV286" s="12"/>
      <c r="DW286" s="12"/>
      <c r="DX286" s="12"/>
      <c r="DY286" s="12"/>
      <c r="DZ286" s="12"/>
      <c r="EA286" s="12"/>
      <c r="EB286" s="12"/>
      <c r="EC286" s="12"/>
      <c r="ED286" s="12"/>
      <c r="EE286" s="12"/>
      <c r="EF286" s="12"/>
      <c r="EG286" s="12"/>
      <c r="EH286" s="12"/>
      <c r="EI286" s="12"/>
      <c r="EJ286" s="12"/>
      <c r="EK286" s="12"/>
      <c r="EL286" s="12"/>
      <c r="EM286" s="12"/>
      <c r="EN286" s="12"/>
      <c r="EO286" s="12"/>
      <c r="EP286" s="12"/>
      <c r="EQ286" s="12"/>
      <c r="ER286" s="12"/>
      <c r="ES286" s="12"/>
      <c r="ET286" s="12"/>
      <c r="EU286" s="12"/>
      <c r="EV286" s="12"/>
      <c r="EW286" s="12"/>
      <c r="EX286" s="12"/>
      <c r="EY286" s="12"/>
      <c r="EZ286" s="12"/>
      <c r="FA286" s="12"/>
      <c r="FB286" s="12"/>
      <c r="FC286" s="12"/>
      <c r="FD286" s="12"/>
      <c r="FE286" s="12"/>
      <c r="FF286" s="12"/>
      <c r="FG286" s="12"/>
      <c r="FH286" s="12"/>
      <c r="FI286" s="12"/>
      <c r="FJ286" s="12"/>
      <c r="FK286" s="12"/>
      <c r="FL286" s="12"/>
      <c r="FM286" s="12"/>
      <c r="FN286" s="12"/>
      <c r="FO286" s="12"/>
      <c r="FP286" s="12"/>
    </row>
    <row r="287" spans="1:172" s="12" customFormat="1" ht="14" customHeight="1" x14ac:dyDescent="0.2">
      <c r="A287" s="10" t="s">
        <v>978</v>
      </c>
      <c r="B287" s="9">
        <v>213</v>
      </c>
      <c r="C287" s="9">
        <v>215</v>
      </c>
      <c r="D287" s="13">
        <v>214</v>
      </c>
      <c r="E287" s="7">
        <v>40.5</v>
      </c>
      <c r="F287" s="7">
        <v>285.60000000000002</v>
      </c>
      <c r="G287" s="6">
        <v>336</v>
      </c>
      <c r="H287" s="9">
        <v>4.3</v>
      </c>
      <c r="I287" s="9">
        <v>21</v>
      </c>
      <c r="J287" s="9">
        <v>7.1</v>
      </c>
      <c r="K287" s="9">
        <v>3.1</v>
      </c>
      <c r="L287" s="13">
        <v>-60.1</v>
      </c>
      <c r="M287" s="6">
        <v>277.10000000000002</v>
      </c>
      <c r="N287" s="9">
        <v>31</v>
      </c>
      <c r="O287" s="7">
        <v>1.4</v>
      </c>
      <c r="P287" s="9" t="s">
        <v>825</v>
      </c>
      <c r="Q287" s="9" t="s">
        <v>825</v>
      </c>
      <c r="R287" s="7">
        <v>101</v>
      </c>
      <c r="S287" s="13">
        <v>-60.349226915402099</v>
      </c>
      <c r="T287" s="13">
        <v>54.465930254338303</v>
      </c>
      <c r="U287" s="9">
        <v>63.189710673362598</v>
      </c>
      <c r="V287" s="9">
        <v>-13.867348726831301</v>
      </c>
      <c r="W287" s="9">
        <v>79.870070506488602</v>
      </c>
      <c r="X287" s="7" t="s">
        <v>826</v>
      </c>
      <c r="Y287" s="7">
        <v>0.66</v>
      </c>
      <c r="Z287" s="7">
        <v>0.7</v>
      </c>
      <c r="AA287" s="7" t="s">
        <v>177</v>
      </c>
      <c r="AB287" s="7">
        <v>0</v>
      </c>
      <c r="AC287" s="10" t="s">
        <v>652</v>
      </c>
      <c r="AD287" s="7"/>
      <c r="AE287" s="7" t="s">
        <v>176</v>
      </c>
      <c r="AF287" s="10" t="s">
        <v>913</v>
      </c>
      <c r="AG287" s="14" t="s">
        <v>641</v>
      </c>
      <c r="AH287" s="10"/>
      <c r="AJ287" s="32"/>
    </row>
    <row r="288" spans="1:172" s="12" customFormat="1" ht="14" customHeight="1" x14ac:dyDescent="0.2">
      <c r="A288" s="14" t="s">
        <v>979</v>
      </c>
      <c r="B288" s="9">
        <v>215</v>
      </c>
      <c r="C288" s="9">
        <v>219</v>
      </c>
      <c r="D288" s="13">
        <v>217</v>
      </c>
      <c r="E288" s="7">
        <v>40.299999999999997</v>
      </c>
      <c r="F288" s="7">
        <v>285.10000000000002</v>
      </c>
      <c r="G288" s="6">
        <v>308</v>
      </c>
      <c r="H288" s="9">
        <v>2.9</v>
      </c>
      <c r="I288" s="9">
        <v>20</v>
      </c>
      <c r="J288" s="9">
        <v>7.3</v>
      </c>
      <c r="K288" s="9">
        <v>3.2</v>
      </c>
      <c r="L288" s="13">
        <v>-59.9</v>
      </c>
      <c r="M288" s="6">
        <v>279.5</v>
      </c>
      <c r="N288" s="9">
        <v>23.2</v>
      </c>
      <c r="O288" s="9">
        <v>1.7</v>
      </c>
      <c r="P288" s="9" t="s">
        <v>825</v>
      </c>
      <c r="Q288" s="9" t="s">
        <v>825</v>
      </c>
      <c r="R288" s="7">
        <v>101</v>
      </c>
      <c r="S288" s="13">
        <v>-59.151480356277702</v>
      </c>
      <c r="T288" s="13">
        <v>54.888174437233602</v>
      </c>
      <c r="U288" s="9">
        <v>63.189710673362598</v>
      </c>
      <c r="V288" s="9">
        <v>-13.867348726831301</v>
      </c>
      <c r="W288" s="9">
        <v>79.870070506488602</v>
      </c>
      <c r="X288" s="7" t="s">
        <v>826</v>
      </c>
      <c r="Y288" s="7">
        <v>0.63</v>
      </c>
      <c r="Z288" s="7">
        <v>0.83</v>
      </c>
      <c r="AA288" s="7" t="s">
        <v>177</v>
      </c>
      <c r="AB288" s="7">
        <v>0</v>
      </c>
      <c r="AC288" s="10" t="s">
        <v>652</v>
      </c>
      <c r="AD288" s="7"/>
      <c r="AE288" s="7" t="s">
        <v>176</v>
      </c>
      <c r="AF288" s="10" t="s">
        <v>913</v>
      </c>
      <c r="AG288" s="14"/>
      <c r="AH288" s="10"/>
      <c r="AJ288" s="32"/>
    </row>
    <row r="289" spans="1:172" s="12" customFormat="1" ht="14" customHeight="1" x14ac:dyDescent="0.2">
      <c r="A289" s="14" t="s">
        <v>980</v>
      </c>
      <c r="B289" s="9">
        <v>218.5</v>
      </c>
      <c r="C289" s="9">
        <v>224</v>
      </c>
      <c r="D289" s="13">
        <v>221</v>
      </c>
      <c r="E289" s="7">
        <v>40.299999999999997</v>
      </c>
      <c r="F289" s="7">
        <v>285.2</v>
      </c>
      <c r="G289" s="6">
        <v>194</v>
      </c>
      <c r="H289" s="9">
        <v>1.8</v>
      </c>
      <c r="I289" s="9">
        <v>21</v>
      </c>
      <c r="J289" s="9">
        <v>5.0999999999999996</v>
      </c>
      <c r="K289" s="9">
        <v>5</v>
      </c>
      <c r="L289" s="13">
        <v>-60.5</v>
      </c>
      <c r="M289" s="6">
        <v>281.60000000000002</v>
      </c>
      <c r="N289" s="9">
        <v>17.3</v>
      </c>
      <c r="O289" s="9">
        <v>2.5</v>
      </c>
      <c r="P289" s="9" t="s">
        <v>825</v>
      </c>
      <c r="Q289" s="9" t="s">
        <v>825</v>
      </c>
      <c r="R289" s="7">
        <v>101</v>
      </c>
      <c r="S289" s="13">
        <v>-58.384530013286003</v>
      </c>
      <c r="T289" s="13">
        <v>56.677702844910797</v>
      </c>
      <c r="U289" s="9">
        <v>63.189710673362598</v>
      </c>
      <c r="V289" s="9">
        <v>-13.867348726831301</v>
      </c>
      <c r="W289" s="9">
        <v>79.870070506488602</v>
      </c>
      <c r="X289" s="7" t="s">
        <v>826</v>
      </c>
      <c r="Y289" s="7">
        <v>0.4</v>
      </c>
      <c r="Z289" s="7">
        <v>1.23</v>
      </c>
      <c r="AA289" s="7" t="s">
        <v>177</v>
      </c>
      <c r="AB289" s="7">
        <v>0</v>
      </c>
      <c r="AC289" s="14" t="s">
        <v>652</v>
      </c>
      <c r="AD289" s="7"/>
      <c r="AE289" s="7" t="s">
        <v>176</v>
      </c>
      <c r="AF289" s="10" t="s">
        <v>913</v>
      </c>
      <c r="AG289" s="14" t="s">
        <v>641</v>
      </c>
      <c r="AH289" s="10"/>
      <c r="AI289" s="17"/>
      <c r="AJ289" s="32"/>
      <c r="AK289" s="17"/>
      <c r="AL289" s="17"/>
      <c r="AM289" s="17"/>
      <c r="AN289" s="17"/>
      <c r="AO289" s="17"/>
      <c r="AP289" s="17"/>
      <c r="AQ289" s="17"/>
      <c r="AR289" s="17"/>
      <c r="AS289" s="17"/>
      <c r="AT289" s="17"/>
      <c r="AU289" s="17"/>
      <c r="AV289" s="17"/>
      <c r="AW289" s="17"/>
      <c r="AX289" s="17"/>
      <c r="AY289" s="17"/>
      <c r="AZ289" s="17"/>
      <c r="BA289" s="17"/>
      <c r="BB289" s="17"/>
      <c r="BC289" s="17"/>
      <c r="BD289" s="17"/>
      <c r="BE289" s="17"/>
      <c r="BF289" s="17"/>
      <c r="BG289" s="17"/>
      <c r="BH289" s="17"/>
      <c r="BI289" s="17"/>
      <c r="BJ289" s="17"/>
      <c r="BK289" s="17"/>
      <c r="BL289" s="17"/>
      <c r="BM289" s="17"/>
      <c r="BN289" s="17"/>
      <c r="BO289" s="17"/>
      <c r="BP289" s="17"/>
      <c r="BQ289" s="17"/>
      <c r="BR289" s="17"/>
      <c r="BS289" s="17"/>
      <c r="BT289" s="17"/>
      <c r="BU289" s="17"/>
      <c r="BV289" s="17"/>
      <c r="BW289" s="17"/>
      <c r="BX289" s="17"/>
      <c r="BY289" s="17"/>
      <c r="BZ289" s="17"/>
      <c r="CA289" s="17"/>
      <c r="CB289" s="17"/>
      <c r="CC289" s="17"/>
      <c r="CD289" s="17"/>
      <c r="CE289" s="17"/>
      <c r="CF289" s="17"/>
      <c r="CG289" s="17"/>
      <c r="CH289" s="17"/>
      <c r="CI289" s="17"/>
      <c r="CJ289" s="17"/>
      <c r="CK289" s="17"/>
      <c r="CL289" s="17"/>
      <c r="CM289" s="17"/>
      <c r="CN289" s="17"/>
      <c r="CO289" s="17"/>
      <c r="CP289" s="17"/>
      <c r="CQ289" s="17"/>
      <c r="CR289" s="17"/>
      <c r="CS289" s="17"/>
      <c r="CT289" s="17"/>
      <c r="CU289" s="17"/>
      <c r="CV289" s="17"/>
      <c r="CW289" s="17"/>
      <c r="CX289" s="17"/>
      <c r="CY289" s="17"/>
      <c r="CZ289" s="17"/>
      <c r="DA289" s="17"/>
      <c r="DB289" s="17"/>
      <c r="DC289" s="17"/>
      <c r="DD289" s="17"/>
      <c r="DE289" s="17"/>
      <c r="DF289" s="17"/>
      <c r="DG289" s="17"/>
      <c r="DH289" s="17"/>
      <c r="DI289" s="17"/>
      <c r="DJ289" s="17"/>
      <c r="DK289" s="17"/>
      <c r="DL289" s="17"/>
      <c r="DM289" s="17"/>
      <c r="DN289" s="17"/>
      <c r="DO289" s="17"/>
      <c r="DP289" s="17"/>
      <c r="DQ289" s="17"/>
      <c r="DR289" s="17"/>
      <c r="DS289" s="17"/>
      <c r="DT289" s="17"/>
      <c r="DU289" s="17"/>
      <c r="DV289" s="17"/>
      <c r="DW289" s="17"/>
      <c r="DX289" s="17"/>
      <c r="DY289" s="17"/>
      <c r="DZ289" s="17"/>
      <c r="EA289" s="17"/>
      <c r="EB289" s="17"/>
      <c r="EC289" s="17"/>
      <c r="ED289" s="17"/>
      <c r="EE289" s="17"/>
      <c r="EF289" s="17"/>
      <c r="EG289" s="17"/>
      <c r="EH289" s="17"/>
      <c r="EI289" s="17"/>
      <c r="EJ289" s="17"/>
      <c r="EK289" s="17"/>
      <c r="EL289" s="17"/>
      <c r="EM289" s="17"/>
      <c r="EN289" s="17"/>
      <c r="EO289" s="17"/>
      <c r="EP289" s="17"/>
      <c r="EQ289" s="17"/>
      <c r="ER289" s="17"/>
      <c r="ES289" s="17"/>
      <c r="ET289" s="17"/>
      <c r="EU289" s="17"/>
      <c r="EV289" s="17"/>
      <c r="EW289" s="17"/>
      <c r="EX289" s="17"/>
      <c r="EY289" s="17"/>
      <c r="EZ289" s="17"/>
      <c r="FA289" s="17"/>
      <c r="FB289" s="17"/>
      <c r="FC289" s="17"/>
      <c r="FD289" s="17"/>
      <c r="FE289" s="17"/>
      <c r="FF289" s="17"/>
      <c r="FG289" s="17"/>
      <c r="FH289" s="17"/>
      <c r="FI289" s="17"/>
      <c r="FJ289" s="17"/>
      <c r="FK289" s="17"/>
      <c r="FL289" s="17"/>
      <c r="FM289" s="17"/>
      <c r="FN289" s="17"/>
      <c r="FO289" s="17"/>
      <c r="FP289" s="17"/>
    </row>
    <row r="290" spans="1:172" s="17" customFormat="1" ht="14" customHeight="1" x14ac:dyDescent="0.2">
      <c r="A290" s="14" t="s">
        <v>661</v>
      </c>
      <c r="B290" s="9">
        <v>217</v>
      </c>
      <c r="C290" s="9">
        <v>225</v>
      </c>
      <c r="D290" s="13">
        <v>221</v>
      </c>
      <c r="E290" s="7">
        <v>36.5</v>
      </c>
      <c r="F290" s="7">
        <v>280.5</v>
      </c>
      <c r="G290" s="6">
        <v>333</v>
      </c>
      <c r="H290" s="9">
        <v>0.5</v>
      </c>
      <c r="I290" s="9">
        <v>10</v>
      </c>
      <c r="J290" s="9">
        <v>17.399999999999999</v>
      </c>
      <c r="K290" s="9">
        <v>1.9</v>
      </c>
      <c r="L290" s="13">
        <v>-59</v>
      </c>
      <c r="M290" s="6">
        <v>279.60000000000002</v>
      </c>
      <c r="N290" s="9">
        <v>25.2</v>
      </c>
      <c r="O290" s="9">
        <v>1.6</v>
      </c>
      <c r="P290" s="9" t="s">
        <v>825</v>
      </c>
      <c r="Q290" s="9" t="s">
        <v>825</v>
      </c>
      <c r="R290" s="7">
        <v>101</v>
      </c>
      <c r="S290" s="13">
        <v>-58.7798273654574</v>
      </c>
      <c r="T290" s="13">
        <v>53.2951508798904</v>
      </c>
      <c r="U290" s="9">
        <v>63.189710673362598</v>
      </c>
      <c r="V290" s="9">
        <v>-13.867348726831301</v>
      </c>
      <c r="W290" s="9">
        <v>79.870070506488602</v>
      </c>
      <c r="X290" s="7" t="s">
        <v>826</v>
      </c>
      <c r="Y290" s="7">
        <v>0.53</v>
      </c>
      <c r="Z290" s="7">
        <v>0.76</v>
      </c>
      <c r="AA290" s="7" t="s">
        <v>177</v>
      </c>
      <c r="AB290" s="7">
        <v>0</v>
      </c>
      <c r="AC290" s="14" t="s">
        <v>652</v>
      </c>
      <c r="AD290" s="7"/>
      <c r="AE290" s="7" t="s">
        <v>176</v>
      </c>
      <c r="AF290" s="10" t="s">
        <v>913</v>
      </c>
      <c r="AG290" s="14" t="s">
        <v>656</v>
      </c>
      <c r="AH290" s="10"/>
      <c r="AJ290" s="32"/>
    </row>
    <row r="291" spans="1:172" s="12" customFormat="1" ht="14" customHeight="1" x14ac:dyDescent="0.15">
      <c r="A291" s="14" t="s">
        <v>981</v>
      </c>
      <c r="B291" s="9">
        <v>221</v>
      </c>
      <c r="C291" s="9">
        <v>233</v>
      </c>
      <c r="D291" s="13">
        <v>227</v>
      </c>
      <c r="E291" s="7">
        <v>40.4</v>
      </c>
      <c r="F291" s="7">
        <v>285.39999999999998</v>
      </c>
      <c r="G291" s="6">
        <v>148</v>
      </c>
      <c r="H291" s="9">
        <v>0.1</v>
      </c>
      <c r="I291" s="9">
        <v>9</v>
      </c>
      <c r="J291" s="9">
        <v>9.4</v>
      </c>
      <c r="K291" s="9">
        <v>4</v>
      </c>
      <c r="L291" s="13">
        <v>-54.2</v>
      </c>
      <c r="M291" s="6">
        <v>286.60000000000002</v>
      </c>
      <c r="N291" s="9">
        <v>34.6</v>
      </c>
      <c r="O291" s="9">
        <v>2</v>
      </c>
      <c r="P291" s="37" t="s">
        <v>825</v>
      </c>
      <c r="Q291" s="37" t="s">
        <v>825</v>
      </c>
      <c r="R291" s="7">
        <v>101</v>
      </c>
      <c r="S291" s="13">
        <v>-53.182557000752297</v>
      </c>
      <c r="T291" s="13">
        <v>48.731369289022297</v>
      </c>
      <c r="U291" s="9">
        <v>63.189710673362598</v>
      </c>
      <c r="V291" s="9">
        <v>-13.867348726831301</v>
      </c>
      <c r="W291" s="9">
        <v>79.870070506488602</v>
      </c>
      <c r="X291" s="7" t="s">
        <v>826</v>
      </c>
      <c r="Y291" s="7">
        <v>0.56000000000000005</v>
      </c>
      <c r="Z291" s="7">
        <v>1.03</v>
      </c>
      <c r="AA291" s="7" t="s">
        <v>177</v>
      </c>
      <c r="AB291" s="7">
        <v>0</v>
      </c>
      <c r="AC291" s="14" t="s">
        <v>652</v>
      </c>
      <c r="AD291" s="7"/>
      <c r="AE291" s="7" t="s">
        <v>176</v>
      </c>
      <c r="AF291" s="10" t="s">
        <v>913</v>
      </c>
      <c r="AG291" s="14" t="s">
        <v>663</v>
      </c>
      <c r="AH291" s="10"/>
      <c r="AJ291" s="32"/>
    </row>
    <row r="292" spans="1:172" s="12" customFormat="1" ht="14" customHeight="1" x14ac:dyDescent="0.2">
      <c r="A292" s="10" t="s">
        <v>664</v>
      </c>
      <c r="B292" s="9">
        <v>227</v>
      </c>
      <c r="C292" s="9">
        <v>229.2</v>
      </c>
      <c r="D292" s="13">
        <v>228.1</v>
      </c>
      <c r="E292" s="7">
        <v>74.8</v>
      </c>
      <c r="F292" s="7">
        <v>100.6</v>
      </c>
      <c r="G292" s="6">
        <v>11</v>
      </c>
      <c r="H292" s="9">
        <v>70</v>
      </c>
      <c r="I292" s="9">
        <v>77</v>
      </c>
      <c r="J292" s="9">
        <v>241</v>
      </c>
      <c r="K292" s="7">
        <v>2.9</v>
      </c>
      <c r="L292" s="13">
        <v>-47.1</v>
      </c>
      <c r="M292" s="6">
        <v>301.60000000000002</v>
      </c>
      <c r="N292" s="9"/>
      <c r="O292" s="9"/>
      <c r="P292" s="9">
        <v>74.663991384346986</v>
      </c>
      <c r="Q292" s="9">
        <v>5.3185152667631135</v>
      </c>
      <c r="R292" s="7">
        <v>301</v>
      </c>
      <c r="S292" s="13">
        <v>-57.812525330611599</v>
      </c>
      <c r="T292" s="13">
        <v>39.235609172553602</v>
      </c>
      <c r="U292" s="9">
        <v>46.041178267360799</v>
      </c>
      <c r="V292" s="9">
        <v>3.8904489598693401</v>
      </c>
      <c r="W292" s="9">
        <v>58.1952919941834</v>
      </c>
      <c r="X292" s="7" t="s">
        <v>824</v>
      </c>
      <c r="Y292" s="10"/>
      <c r="Z292" s="10"/>
      <c r="AA292" s="7" t="b">
        <v>1</v>
      </c>
      <c r="AB292" s="7">
        <v>0</v>
      </c>
      <c r="AC292" s="14" t="s">
        <v>665</v>
      </c>
      <c r="AD292" s="7"/>
      <c r="AE292" s="7" t="s">
        <v>176</v>
      </c>
      <c r="AF292" s="10" t="s">
        <v>666</v>
      </c>
      <c r="AG292" s="14"/>
      <c r="AH292" s="10"/>
      <c r="AJ292" s="32"/>
    </row>
    <row r="293" spans="1:172" s="17" customFormat="1" ht="14" customHeight="1" x14ac:dyDescent="0.2">
      <c r="A293" s="14" t="s">
        <v>667</v>
      </c>
      <c r="B293" s="9">
        <v>224</v>
      </c>
      <c r="C293" s="9">
        <v>234</v>
      </c>
      <c r="D293" s="13">
        <v>229</v>
      </c>
      <c r="E293" s="9">
        <v>22.3</v>
      </c>
      <c r="F293" s="9">
        <v>33.6</v>
      </c>
      <c r="G293" s="34">
        <v>10</v>
      </c>
      <c r="H293" s="9">
        <v>352.6</v>
      </c>
      <c r="I293" s="9">
        <v>-23.6</v>
      </c>
      <c r="J293" s="9">
        <v>38</v>
      </c>
      <c r="K293" s="9">
        <v>8</v>
      </c>
      <c r="L293" s="13">
        <v>-54.6</v>
      </c>
      <c r="M293" s="13">
        <v>46.2</v>
      </c>
      <c r="N293" s="9"/>
      <c r="O293" s="9"/>
      <c r="P293" s="9">
        <v>75.542398450627132</v>
      </c>
      <c r="Q293" s="9">
        <v>5.5938405773869322</v>
      </c>
      <c r="R293" s="7">
        <v>715</v>
      </c>
      <c r="S293" s="13">
        <v>-55.107686742240098</v>
      </c>
      <c r="T293" s="13">
        <v>45.972565781136502</v>
      </c>
      <c r="U293" s="9">
        <v>-40.499999999999901</v>
      </c>
      <c r="V293" s="9">
        <v>118.6</v>
      </c>
      <c r="W293" s="9">
        <v>0.7</v>
      </c>
      <c r="X293" s="7" t="s">
        <v>824</v>
      </c>
      <c r="Y293" s="7"/>
      <c r="Z293" s="7"/>
      <c r="AA293" s="7" t="b">
        <v>1</v>
      </c>
      <c r="AB293" s="7">
        <v>0</v>
      </c>
      <c r="AC293" s="14" t="s">
        <v>662</v>
      </c>
      <c r="AD293" s="7"/>
      <c r="AE293" s="7" t="s">
        <v>949</v>
      </c>
      <c r="AF293" s="10" t="s">
        <v>873</v>
      </c>
      <c r="AG293" s="14"/>
      <c r="AH293" s="10"/>
      <c r="AI293" s="12"/>
      <c r="AJ293" s="32"/>
      <c r="AK293" s="12"/>
      <c r="AL293" s="12"/>
      <c r="AM293" s="12"/>
      <c r="AN293" s="12"/>
      <c r="AO293" s="12"/>
      <c r="AP293" s="12"/>
      <c r="AQ293" s="12"/>
      <c r="AR293" s="12"/>
      <c r="AS293" s="12"/>
      <c r="AT293" s="12"/>
      <c r="AU293" s="12"/>
      <c r="AV293" s="12"/>
      <c r="AW293" s="12"/>
      <c r="AX293" s="12"/>
      <c r="AY293" s="12"/>
      <c r="AZ293" s="12"/>
      <c r="BA293" s="12"/>
      <c r="BB293" s="12"/>
      <c r="BC293" s="12"/>
      <c r="BD293" s="12"/>
      <c r="BE293" s="12"/>
      <c r="BF293" s="12"/>
      <c r="BG293" s="12"/>
      <c r="BH293" s="12"/>
      <c r="BI293" s="12"/>
      <c r="BJ293" s="12"/>
      <c r="BK293" s="12"/>
      <c r="BL293" s="12"/>
      <c r="BM293" s="12"/>
      <c r="BN293" s="12"/>
      <c r="BO293" s="12"/>
      <c r="BP293" s="12"/>
      <c r="BQ293" s="12"/>
      <c r="BR293" s="12"/>
      <c r="BS293" s="12"/>
      <c r="BT293" s="12"/>
      <c r="BU293" s="12"/>
      <c r="BV293" s="12"/>
      <c r="BW293" s="12"/>
      <c r="BX293" s="12"/>
      <c r="BY293" s="12"/>
      <c r="BZ293" s="12"/>
      <c r="CA293" s="12"/>
      <c r="CB293" s="12"/>
      <c r="CC293" s="12"/>
      <c r="CD293" s="12"/>
      <c r="CE293" s="12"/>
      <c r="CF293" s="12"/>
      <c r="CG293" s="12"/>
      <c r="CH293" s="12"/>
      <c r="CI293" s="12"/>
      <c r="CJ293" s="12"/>
      <c r="CK293" s="12"/>
      <c r="CL293" s="12"/>
      <c r="CM293" s="12"/>
      <c r="CN293" s="12"/>
      <c r="CO293" s="12"/>
      <c r="CP293" s="12"/>
      <c r="CQ293" s="12"/>
      <c r="CR293" s="12"/>
      <c r="CS293" s="12"/>
      <c r="CT293" s="12"/>
      <c r="CU293" s="12"/>
      <c r="CV293" s="12"/>
      <c r="CW293" s="12"/>
      <c r="CX293" s="12"/>
      <c r="CY293" s="12"/>
      <c r="CZ293" s="12"/>
      <c r="DA293" s="12"/>
      <c r="DB293" s="12"/>
      <c r="DC293" s="12"/>
      <c r="DD293" s="12"/>
      <c r="DE293" s="12"/>
      <c r="DF293" s="12"/>
      <c r="DG293" s="12"/>
      <c r="DH293" s="12"/>
      <c r="DI293" s="12"/>
      <c r="DJ293" s="12"/>
      <c r="DK293" s="12"/>
      <c r="DL293" s="12"/>
      <c r="DM293" s="12"/>
      <c r="DN293" s="12"/>
      <c r="DO293" s="12"/>
      <c r="DP293" s="12"/>
      <c r="DQ293" s="12"/>
      <c r="DR293" s="12"/>
      <c r="DS293" s="12"/>
      <c r="DT293" s="12"/>
      <c r="DU293" s="12"/>
      <c r="DV293" s="12"/>
      <c r="DW293" s="12"/>
      <c r="DX293" s="12"/>
      <c r="DY293" s="12"/>
      <c r="DZ293" s="12"/>
      <c r="EA293" s="12"/>
      <c r="EB293" s="12"/>
      <c r="EC293" s="12"/>
      <c r="ED293" s="12"/>
      <c r="EE293" s="12"/>
      <c r="EF293" s="12"/>
      <c r="EG293" s="12"/>
      <c r="EH293" s="12"/>
      <c r="EI293" s="12"/>
      <c r="EJ293" s="12"/>
      <c r="EK293" s="12"/>
      <c r="EL293" s="12"/>
      <c r="EM293" s="12"/>
      <c r="EN293" s="12"/>
      <c r="EO293" s="12"/>
      <c r="EP293" s="12"/>
      <c r="EQ293" s="12"/>
      <c r="ER293" s="12"/>
      <c r="ES293" s="12"/>
      <c r="ET293" s="12"/>
      <c r="EU293" s="12"/>
      <c r="EV293" s="12"/>
      <c r="EW293" s="12"/>
      <c r="EX293" s="12"/>
      <c r="EY293" s="12"/>
      <c r="EZ293" s="12"/>
      <c r="FA293" s="12"/>
      <c r="FB293" s="12"/>
      <c r="FC293" s="12"/>
      <c r="FD293" s="12"/>
      <c r="FE293" s="12"/>
      <c r="FF293" s="12"/>
      <c r="FG293" s="12"/>
      <c r="FH293" s="12"/>
      <c r="FI293" s="12"/>
      <c r="FJ293" s="12"/>
      <c r="FK293" s="12"/>
      <c r="FL293" s="12"/>
      <c r="FM293" s="12"/>
      <c r="FN293" s="12"/>
      <c r="FO293" s="12"/>
      <c r="FP293" s="12"/>
    </row>
    <row r="294" spans="1:172" s="17" customFormat="1" ht="14" customHeight="1" x14ac:dyDescent="0.2">
      <c r="A294" s="14" t="s">
        <v>668</v>
      </c>
      <c r="B294" s="9">
        <v>227</v>
      </c>
      <c r="C294" s="9">
        <v>237</v>
      </c>
      <c r="D294" s="13">
        <v>232</v>
      </c>
      <c r="E294" s="9">
        <v>4</v>
      </c>
      <c r="F294" s="9">
        <v>305</v>
      </c>
      <c r="G294" s="6">
        <v>10</v>
      </c>
      <c r="H294" s="9">
        <v>358</v>
      </c>
      <c r="I294" s="9">
        <v>-7</v>
      </c>
      <c r="J294" s="9">
        <v>25</v>
      </c>
      <c r="K294" s="9">
        <v>10</v>
      </c>
      <c r="L294" s="13">
        <v>-82</v>
      </c>
      <c r="M294" s="13">
        <v>320</v>
      </c>
      <c r="N294" s="9"/>
      <c r="O294" s="9"/>
      <c r="P294" s="9">
        <v>61.253054932657058</v>
      </c>
      <c r="Q294" s="9">
        <v>6.2214860841554085</v>
      </c>
      <c r="R294" s="7">
        <v>201</v>
      </c>
      <c r="S294" s="13">
        <v>-52.735673782193302</v>
      </c>
      <c r="T294" s="13">
        <v>66.403751621206993</v>
      </c>
      <c r="U294" s="9">
        <v>50</v>
      </c>
      <c r="V294" s="9">
        <v>-32.5</v>
      </c>
      <c r="W294" s="9">
        <v>55.08</v>
      </c>
      <c r="X294" s="7" t="s">
        <v>824</v>
      </c>
      <c r="Y294" s="10"/>
      <c r="Z294" s="10"/>
      <c r="AA294" s="7" t="b">
        <v>1</v>
      </c>
      <c r="AB294" s="7">
        <v>0</v>
      </c>
      <c r="AC294" s="14" t="s">
        <v>669</v>
      </c>
      <c r="AD294" s="7">
        <v>701</v>
      </c>
      <c r="AE294" s="7" t="s">
        <v>176</v>
      </c>
      <c r="AF294" s="10" t="s">
        <v>670</v>
      </c>
      <c r="AG294" s="14"/>
      <c r="AH294" s="10"/>
      <c r="AI294" s="12"/>
      <c r="AJ294" s="32"/>
      <c r="AK294" s="12"/>
      <c r="AL294" s="12"/>
      <c r="AM294" s="12"/>
      <c r="AN294" s="12"/>
      <c r="AO294" s="12"/>
      <c r="AP294" s="12"/>
      <c r="AQ294" s="12"/>
      <c r="AR294" s="12"/>
      <c r="AS294" s="12"/>
      <c r="AT294" s="12"/>
      <c r="AU294" s="12"/>
      <c r="AV294" s="12"/>
      <c r="AW294" s="12"/>
      <c r="AX294" s="12"/>
      <c r="AY294" s="12"/>
      <c r="AZ294" s="12"/>
      <c r="BA294" s="12"/>
      <c r="BB294" s="12"/>
      <c r="BC294" s="12"/>
      <c r="BD294" s="12"/>
      <c r="BE294" s="12"/>
      <c r="BF294" s="12"/>
      <c r="BG294" s="12"/>
      <c r="BH294" s="12"/>
      <c r="BI294" s="12"/>
      <c r="BJ294" s="12"/>
      <c r="BK294" s="12"/>
      <c r="BL294" s="12"/>
      <c r="BM294" s="12"/>
      <c r="BN294" s="12"/>
      <c r="BO294" s="12"/>
      <c r="BP294" s="12"/>
      <c r="BQ294" s="12"/>
      <c r="BR294" s="12"/>
      <c r="BS294" s="12"/>
      <c r="BT294" s="12"/>
      <c r="BU294" s="12"/>
      <c r="BV294" s="12"/>
      <c r="BW294" s="12"/>
      <c r="BX294" s="12"/>
      <c r="BY294" s="12"/>
      <c r="BZ294" s="12"/>
      <c r="CA294" s="12"/>
      <c r="CB294" s="12"/>
      <c r="CC294" s="12"/>
      <c r="CD294" s="12"/>
      <c r="CE294" s="12"/>
      <c r="CF294" s="12"/>
      <c r="CG294" s="12"/>
      <c r="CH294" s="12"/>
      <c r="CI294" s="12"/>
      <c r="CJ294" s="12"/>
      <c r="CK294" s="12"/>
      <c r="CL294" s="12"/>
      <c r="CM294" s="12"/>
      <c r="CN294" s="12"/>
      <c r="CO294" s="12"/>
      <c r="CP294" s="12"/>
      <c r="CQ294" s="12"/>
      <c r="CR294" s="12"/>
      <c r="CS294" s="12"/>
      <c r="CT294" s="12"/>
      <c r="CU294" s="12"/>
      <c r="CV294" s="12"/>
      <c r="CW294" s="12"/>
      <c r="CX294" s="12"/>
      <c r="CY294" s="12"/>
      <c r="CZ294" s="12"/>
      <c r="DA294" s="12"/>
      <c r="DB294" s="12"/>
      <c r="DC294" s="12"/>
      <c r="DD294" s="12"/>
      <c r="DE294" s="12"/>
      <c r="DF294" s="12"/>
      <c r="DG294" s="12"/>
      <c r="DH294" s="12"/>
      <c r="DI294" s="12"/>
      <c r="DJ294" s="12"/>
      <c r="DK294" s="12"/>
      <c r="DL294" s="12"/>
      <c r="DM294" s="12"/>
      <c r="DN294" s="12"/>
      <c r="DO294" s="12"/>
      <c r="DP294" s="12"/>
      <c r="DQ294" s="12"/>
      <c r="DR294" s="12"/>
      <c r="DS294" s="12"/>
      <c r="DT294" s="12"/>
      <c r="DU294" s="12"/>
      <c r="DV294" s="12"/>
      <c r="DW294" s="12"/>
      <c r="DX294" s="12"/>
      <c r="DY294" s="12"/>
      <c r="DZ294" s="12"/>
      <c r="EA294" s="12"/>
      <c r="EB294" s="12"/>
      <c r="EC294" s="12"/>
      <c r="ED294" s="12"/>
      <c r="EE294" s="12"/>
      <c r="EF294" s="12"/>
      <c r="EG294" s="12"/>
      <c r="EH294" s="12"/>
      <c r="EI294" s="12"/>
      <c r="EJ294" s="12"/>
      <c r="EK294" s="12"/>
      <c r="EL294" s="12"/>
      <c r="EM294" s="12"/>
      <c r="EN294" s="12"/>
      <c r="EO294" s="12"/>
      <c r="EP294" s="12"/>
      <c r="EQ294" s="12"/>
      <c r="ER294" s="12"/>
      <c r="ES294" s="12"/>
      <c r="ET294" s="12"/>
      <c r="EU294" s="12"/>
      <c r="EV294" s="12"/>
      <c r="EW294" s="12"/>
      <c r="EX294" s="12"/>
      <c r="EY294" s="12"/>
      <c r="EZ294" s="12"/>
      <c r="FA294" s="12"/>
      <c r="FB294" s="12"/>
      <c r="FC294" s="12"/>
      <c r="FD294" s="12"/>
      <c r="FE294" s="12"/>
      <c r="FF294" s="12"/>
      <c r="FG294" s="12"/>
      <c r="FH294" s="12"/>
      <c r="FI294" s="12"/>
      <c r="FJ294" s="12"/>
      <c r="FK294" s="12"/>
      <c r="FL294" s="12"/>
      <c r="FM294" s="12"/>
      <c r="FN294" s="12"/>
      <c r="FO294" s="12"/>
      <c r="FP294" s="12"/>
    </row>
    <row r="295" spans="1:172" s="17" customFormat="1" ht="14" customHeight="1" x14ac:dyDescent="0.2">
      <c r="A295" s="10" t="s">
        <v>671</v>
      </c>
      <c r="B295" s="9">
        <v>232</v>
      </c>
      <c r="C295" s="9">
        <v>245</v>
      </c>
      <c r="D295" s="13">
        <v>238.5</v>
      </c>
      <c r="E295" s="9">
        <v>71.400000000000006</v>
      </c>
      <c r="F295" s="9">
        <v>115.3</v>
      </c>
      <c r="G295" s="6">
        <v>18</v>
      </c>
      <c r="H295" s="7">
        <v>109.1</v>
      </c>
      <c r="I295" s="7">
        <v>80.3</v>
      </c>
      <c r="J295" s="7">
        <v>18.600000000000001</v>
      </c>
      <c r="K295" s="7">
        <v>5.7</v>
      </c>
      <c r="L295" s="6">
        <v>-60.3</v>
      </c>
      <c r="M295" s="6">
        <v>332.4</v>
      </c>
      <c r="N295" s="9">
        <v>10.5</v>
      </c>
      <c r="O295" s="9">
        <v>11.2</v>
      </c>
      <c r="P295" s="9" t="s">
        <v>825</v>
      </c>
      <c r="Q295" s="9" t="s">
        <v>825</v>
      </c>
      <c r="R295" s="7">
        <v>301</v>
      </c>
      <c r="S295" s="13">
        <v>-46.344321059183002</v>
      </c>
      <c r="T295" s="13">
        <v>70.686748548168595</v>
      </c>
      <c r="U295" s="9">
        <v>46.041178267360799</v>
      </c>
      <c r="V295" s="9">
        <v>3.8904489598693401</v>
      </c>
      <c r="W295" s="9">
        <v>58.1952919941834</v>
      </c>
      <c r="X295" s="7" t="s">
        <v>824</v>
      </c>
      <c r="Y295" s="7"/>
      <c r="Z295" s="7"/>
      <c r="AA295" s="7" t="b">
        <v>1</v>
      </c>
      <c r="AB295" s="7">
        <v>0</v>
      </c>
      <c r="AC295" s="10" t="s">
        <v>672</v>
      </c>
      <c r="AD295" s="7"/>
      <c r="AE295" s="7" t="s">
        <v>949</v>
      </c>
      <c r="AF295" s="10" t="s">
        <v>673</v>
      </c>
      <c r="AG295" s="14"/>
      <c r="AH295" s="10"/>
      <c r="AI295" s="12"/>
      <c r="AJ295" s="32"/>
      <c r="AK295" s="12"/>
      <c r="AL295" s="12"/>
      <c r="AM295" s="12"/>
      <c r="AN295" s="12"/>
      <c r="AO295" s="12"/>
      <c r="AP295" s="12"/>
      <c r="AQ295" s="12"/>
      <c r="AR295" s="12"/>
      <c r="AS295" s="12"/>
      <c r="AT295" s="12"/>
      <c r="AU295" s="12"/>
      <c r="AV295" s="12"/>
      <c r="AW295" s="12"/>
      <c r="AX295" s="12"/>
      <c r="AY295" s="12"/>
      <c r="AZ295" s="12"/>
      <c r="BA295" s="12"/>
      <c r="BB295" s="12"/>
      <c r="BC295" s="12"/>
      <c r="BD295" s="12"/>
      <c r="BE295" s="12"/>
      <c r="BF295" s="12"/>
      <c r="BG295" s="12"/>
      <c r="BH295" s="12"/>
      <c r="BI295" s="12"/>
      <c r="BJ295" s="12"/>
      <c r="BK295" s="12"/>
      <c r="BL295" s="12"/>
      <c r="BM295" s="12"/>
      <c r="BN295" s="12"/>
      <c r="BO295" s="12"/>
      <c r="BP295" s="12"/>
      <c r="BQ295" s="12"/>
      <c r="BR295" s="12"/>
      <c r="BS295" s="12"/>
      <c r="BT295" s="12"/>
      <c r="BU295" s="12"/>
      <c r="BV295" s="12"/>
      <c r="BW295" s="12"/>
      <c r="BX295" s="12"/>
      <c r="BY295" s="12"/>
      <c r="BZ295" s="12"/>
      <c r="CA295" s="12"/>
      <c r="CB295" s="12"/>
      <c r="CC295" s="12"/>
      <c r="CD295" s="12"/>
      <c r="CE295" s="12"/>
      <c r="CF295" s="12"/>
      <c r="CG295" s="12"/>
      <c r="CH295" s="12"/>
      <c r="CI295" s="12"/>
      <c r="CJ295" s="12"/>
      <c r="CK295" s="12"/>
      <c r="CL295" s="12"/>
      <c r="CM295" s="12"/>
      <c r="CN295" s="12"/>
      <c r="CO295" s="12"/>
      <c r="CP295" s="12"/>
      <c r="CQ295" s="12"/>
      <c r="CR295" s="12"/>
      <c r="CS295" s="12"/>
      <c r="CT295" s="12"/>
      <c r="CU295" s="12"/>
      <c r="CV295" s="12"/>
      <c r="CW295" s="12"/>
      <c r="CX295" s="12"/>
      <c r="CY295" s="12"/>
      <c r="CZ295" s="12"/>
      <c r="DA295" s="12"/>
      <c r="DB295" s="12"/>
      <c r="DC295" s="12"/>
      <c r="DD295" s="12"/>
      <c r="DE295" s="12"/>
      <c r="DF295" s="12"/>
      <c r="DG295" s="12"/>
      <c r="DH295" s="12"/>
      <c r="DI295" s="12"/>
      <c r="DJ295" s="12"/>
      <c r="DK295" s="12"/>
      <c r="DL295" s="12"/>
      <c r="DM295" s="12"/>
      <c r="DN295" s="12"/>
      <c r="DO295" s="12"/>
      <c r="DP295" s="12"/>
      <c r="DQ295" s="12"/>
      <c r="DR295" s="12"/>
      <c r="DS295" s="12"/>
      <c r="DT295" s="12"/>
      <c r="DU295" s="12"/>
      <c r="DV295" s="12"/>
      <c r="DW295" s="12"/>
      <c r="DX295" s="12"/>
      <c r="DY295" s="12"/>
      <c r="DZ295" s="12"/>
      <c r="EA295" s="12"/>
      <c r="EB295" s="12"/>
      <c r="EC295" s="12"/>
      <c r="ED295" s="12"/>
      <c r="EE295" s="12"/>
      <c r="EF295" s="12"/>
      <c r="EG295" s="12"/>
      <c r="EH295" s="12"/>
      <c r="EI295" s="12"/>
      <c r="EJ295" s="12"/>
      <c r="EK295" s="12"/>
      <c r="EL295" s="12"/>
      <c r="EM295" s="12"/>
      <c r="EN295" s="12"/>
      <c r="EO295" s="12"/>
      <c r="EP295" s="12"/>
      <c r="EQ295" s="12"/>
      <c r="ER295" s="12"/>
      <c r="ES295" s="12"/>
      <c r="ET295" s="12"/>
      <c r="EU295" s="12"/>
      <c r="EV295" s="12"/>
      <c r="EW295" s="12"/>
      <c r="EX295" s="12"/>
      <c r="EY295" s="12"/>
      <c r="EZ295" s="12"/>
      <c r="FA295" s="12"/>
      <c r="FB295" s="12"/>
      <c r="FC295" s="12"/>
      <c r="FD295" s="12"/>
      <c r="FE295" s="12"/>
      <c r="FF295" s="12"/>
      <c r="FG295" s="12"/>
      <c r="FH295" s="12"/>
      <c r="FI295" s="12"/>
      <c r="FJ295" s="12"/>
      <c r="FK295" s="12"/>
      <c r="FL295" s="12"/>
      <c r="FM295" s="12"/>
      <c r="FN295" s="12"/>
      <c r="FO295" s="12"/>
      <c r="FP295" s="12"/>
    </row>
    <row r="296" spans="1:172" s="17" customFormat="1" ht="14" customHeight="1" x14ac:dyDescent="0.2">
      <c r="A296" s="10" t="s">
        <v>674</v>
      </c>
      <c r="B296" s="9">
        <f>241.5-1.3</f>
        <v>240.2</v>
      </c>
      <c r="C296" s="9">
        <f>241.5+1.3</f>
        <v>242.8</v>
      </c>
      <c r="D296" s="13">
        <v>241.5</v>
      </c>
      <c r="E296" s="9">
        <v>-21.5</v>
      </c>
      <c r="F296" s="9">
        <v>-57.9</v>
      </c>
      <c r="G296" s="34">
        <v>26</v>
      </c>
      <c r="H296" s="9">
        <v>183.3</v>
      </c>
      <c r="I296" s="9">
        <v>48.9</v>
      </c>
      <c r="J296" s="9">
        <v>15</v>
      </c>
      <c r="K296" s="9">
        <v>15.8</v>
      </c>
      <c r="L296" s="13">
        <v>-78</v>
      </c>
      <c r="M296" s="13">
        <v>319</v>
      </c>
      <c r="N296" s="9">
        <v>23</v>
      </c>
      <c r="O296" s="9">
        <v>6</v>
      </c>
      <c r="P296" s="9" t="s">
        <v>825</v>
      </c>
      <c r="Q296" s="9" t="s">
        <v>825</v>
      </c>
      <c r="R296" s="7">
        <v>201</v>
      </c>
      <c r="S296" s="13">
        <v>-51.100835066603103</v>
      </c>
      <c r="T296" s="13">
        <v>60.4756533744604</v>
      </c>
      <c r="U296" s="9">
        <v>50</v>
      </c>
      <c r="V296" s="9">
        <v>-32.5</v>
      </c>
      <c r="W296" s="9">
        <v>55.08</v>
      </c>
      <c r="X296" s="7" t="s">
        <v>824</v>
      </c>
      <c r="Y296" s="10"/>
      <c r="Z296" s="9"/>
      <c r="AA296" s="7" t="b">
        <v>1</v>
      </c>
      <c r="AB296" s="7">
        <v>0</v>
      </c>
      <c r="AC296" s="10" t="s">
        <v>675</v>
      </c>
      <c r="AD296" s="7"/>
      <c r="AE296" s="7" t="s">
        <v>949</v>
      </c>
      <c r="AF296" s="10" t="s">
        <v>676</v>
      </c>
      <c r="AG296" s="14"/>
      <c r="AH296" s="10"/>
      <c r="AJ296" s="32"/>
    </row>
    <row r="297" spans="1:172" s="12" customFormat="1" ht="14" customHeight="1" x14ac:dyDescent="0.2">
      <c r="A297" s="10" t="s">
        <v>677</v>
      </c>
      <c r="B297" s="9">
        <v>237</v>
      </c>
      <c r="C297" s="9">
        <v>247.1</v>
      </c>
      <c r="D297" s="13">
        <f>AVERAGE(B297:C297)</f>
        <v>242.05</v>
      </c>
      <c r="E297" s="28">
        <v>-27.47</v>
      </c>
      <c r="F297" s="9">
        <v>153.03</v>
      </c>
      <c r="G297" s="34">
        <v>6</v>
      </c>
      <c r="H297" s="9">
        <v>11</v>
      </c>
      <c r="I297" s="9">
        <v>-74</v>
      </c>
      <c r="J297" s="9">
        <v>92.6</v>
      </c>
      <c r="K297" s="9">
        <v>7</v>
      </c>
      <c r="L297" s="13">
        <v>-56.453499542471597</v>
      </c>
      <c r="M297" s="13">
        <v>153.13898599219601</v>
      </c>
      <c r="N297" s="9"/>
      <c r="O297" s="9"/>
      <c r="P297" s="9">
        <v>31.666128859998345</v>
      </c>
      <c r="Q297" s="9">
        <v>12.089344797013862</v>
      </c>
      <c r="R297" s="7">
        <v>801</v>
      </c>
      <c r="S297" s="13">
        <v>-46.250062241151497</v>
      </c>
      <c r="T297" s="13">
        <v>59.086420647227797</v>
      </c>
      <c r="U297" s="9">
        <v>-21.957728476809798</v>
      </c>
      <c r="V297" s="9">
        <v>-65.144472167838501</v>
      </c>
      <c r="W297" s="9">
        <v>55.1439242365323</v>
      </c>
      <c r="X297" s="7" t="s">
        <v>824</v>
      </c>
      <c r="Y297" s="7"/>
      <c r="Z297" s="7"/>
      <c r="AA297" s="7" t="b">
        <v>1</v>
      </c>
      <c r="AB297" s="7">
        <v>0</v>
      </c>
      <c r="AC297" s="14" t="s">
        <v>448</v>
      </c>
      <c r="AD297" s="7"/>
      <c r="AE297" s="7" t="s">
        <v>949</v>
      </c>
      <c r="AF297" s="10" t="s">
        <v>678</v>
      </c>
      <c r="AG297" s="14"/>
      <c r="AH297" s="10"/>
      <c r="AJ297" s="32"/>
    </row>
    <row r="298" spans="1:172" s="12" customFormat="1" ht="14" customHeight="1" x14ac:dyDescent="0.2">
      <c r="A298" s="14" t="s">
        <v>679</v>
      </c>
      <c r="B298" s="9">
        <v>235.3</v>
      </c>
      <c r="C298" s="7">
        <v>254.7</v>
      </c>
      <c r="D298" s="13">
        <f>(B298+C298)/2</f>
        <v>245</v>
      </c>
      <c r="E298" s="7">
        <v>-34.6</v>
      </c>
      <c r="F298" s="9">
        <v>-68.3</v>
      </c>
      <c r="G298" s="6">
        <v>14</v>
      </c>
      <c r="H298" s="9">
        <v>353.1</v>
      </c>
      <c r="I298" s="9">
        <v>-64.7</v>
      </c>
      <c r="J298" s="9">
        <v>63.8</v>
      </c>
      <c r="K298" s="9">
        <v>5</v>
      </c>
      <c r="L298" s="13">
        <v>-76.7</v>
      </c>
      <c r="M298" s="13">
        <v>312.39999999999998</v>
      </c>
      <c r="N298" s="7">
        <v>30.6</v>
      </c>
      <c r="O298" s="7">
        <v>7.3</v>
      </c>
      <c r="P298" s="44" t="s">
        <v>825</v>
      </c>
      <c r="Q298" s="44" t="s">
        <v>825</v>
      </c>
      <c r="R298" s="7">
        <v>290</v>
      </c>
      <c r="S298" s="13">
        <v>-48.609152074606399</v>
      </c>
      <c r="T298" s="13">
        <v>58.467936131191102</v>
      </c>
      <c r="U298" s="9">
        <v>47.499999999999901</v>
      </c>
      <c r="V298" s="9">
        <v>-33.299999999999997</v>
      </c>
      <c r="W298" s="9">
        <v>57.299999999999898</v>
      </c>
      <c r="X298" s="7" t="s">
        <v>824</v>
      </c>
      <c r="Y298" s="10"/>
      <c r="Z298" s="10"/>
      <c r="AA298" s="7" t="b">
        <v>1</v>
      </c>
      <c r="AB298" s="7">
        <v>0</v>
      </c>
      <c r="AC298" s="14" t="s">
        <v>680</v>
      </c>
      <c r="AD298" s="7"/>
      <c r="AE298" s="7" t="s">
        <v>176</v>
      </c>
      <c r="AF298" s="10" t="s">
        <v>933</v>
      </c>
      <c r="AG298" s="14" t="s">
        <v>889</v>
      </c>
      <c r="AH298" s="10"/>
      <c r="AJ298" s="32"/>
    </row>
    <row r="299" spans="1:172" s="17" customFormat="1" ht="14" customHeight="1" x14ac:dyDescent="0.2">
      <c r="A299" s="14" t="s">
        <v>681</v>
      </c>
      <c r="B299" s="9">
        <v>242.5</v>
      </c>
      <c r="C299" s="9">
        <v>254.5</v>
      </c>
      <c r="D299" s="13">
        <v>248.5</v>
      </c>
      <c r="E299" s="7">
        <v>74.900000000000006</v>
      </c>
      <c r="F299" s="9">
        <v>100.5</v>
      </c>
      <c r="G299" s="6">
        <v>10</v>
      </c>
      <c r="H299" s="9">
        <v>109</v>
      </c>
      <c r="I299" s="9">
        <v>78</v>
      </c>
      <c r="J299" s="9">
        <v>40</v>
      </c>
      <c r="K299" s="9">
        <v>7.8</v>
      </c>
      <c r="L299" s="13">
        <v>-59.3</v>
      </c>
      <c r="M299" s="6">
        <v>325.8</v>
      </c>
      <c r="N299" s="7"/>
      <c r="O299" s="7"/>
      <c r="P299" s="9">
        <v>12.029314066851537</v>
      </c>
      <c r="Q299" s="9">
        <v>14.519742340149966</v>
      </c>
      <c r="R299" s="7">
        <v>301</v>
      </c>
      <c r="S299" s="13">
        <v>-49.002029000062599</v>
      </c>
      <c r="T299" s="13">
        <v>67.382117700481203</v>
      </c>
      <c r="U299" s="9">
        <v>46.041178267360799</v>
      </c>
      <c r="V299" s="9">
        <v>3.8904489598693401</v>
      </c>
      <c r="W299" s="9">
        <v>58.1952919941834</v>
      </c>
      <c r="X299" s="7" t="s">
        <v>824</v>
      </c>
      <c r="Y299" s="10"/>
      <c r="Z299" s="10"/>
      <c r="AA299" s="7" t="b">
        <v>1</v>
      </c>
      <c r="AB299" s="7">
        <v>0</v>
      </c>
      <c r="AC299" s="14" t="s">
        <v>665</v>
      </c>
      <c r="AD299" s="7"/>
      <c r="AE299" s="7" t="s">
        <v>176</v>
      </c>
      <c r="AF299" s="10" t="s">
        <v>682</v>
      </c>
      <c r="AG299" s="14" t="s">
        <v>890</v>
      </c>
      <c r="AH299" s="10"/>
      <c r="AI299" s="12"/>
      <c r="AJ299" s="32"/>
      <c r="AK299" s="12"/>
      <c r="AL299" s="12"/>
      <c r="AM299" s="12"/>
      <c r="AN299" s="12"/>
      <c r="AO299" s="12"/>
      <c r="AP299" s="12"/>
      <c r="AQ299" s="12"/>
      <c r="AR299" s="12"/>
      <c r="AS299" s="12"/>
      <c r="AT299" s="12"/>
      <c r="AU299" s="12"/>
      <c r="AV299" s="12"/>
      <c r="AW299" s="12"/>
      <c r="AX299" s="12"/>
      <c r="AY299" s="12"/>
      <c r="AZ299" s="12"/>
      <c r="BA299" s="12"/>
      <c r="BB299" s="12"/>
      <c r="BC299" s="12"/>
      <c r="BD299" s="12"/>
      <c r="BE299" s="12"/>
      <c r="BF299" s="12"/>
      <c r="BG299" s="12"/>
      <c r="BH299" s="12"/>
      <c r="BI299" s="12"/>
      <c r="BJ299" s="12"/>
      <c r="BK299" s="12"/>
      <c r="BL299" s="12"/>
      <c r="BM299" s="12"/>
      <c r="BN299" s="12"/>
      <c r="BO299" s="12"/>
      <c r="BP299" s="12"/>
      <c r="BQ299" s="12"/>
      <c r="BR299" s="12"/>
      <c r="BS299" s="12"/>
      <c r="BT299" s="12"/>
      <c r="BU299" s="12"/>
      <c r="BV299" s="12"/>
      <c r="BW299" s="12"/>
      <c r="BX299" s="12"/>
      <c r="BY299" s="12"/>
      <c r="BZ299" s="12"/>
      <c r="CA299" s="12"/>
      <c r="CB299" s="12"/>
      <c r="CC299" s="12"/>
      <c r="CD299" s="12"/>
      <c r="CE299" s="12"/>
      <c r="CF299" s="12"/>
      <c r="CG299" s="12"/>
      <c r="CH299" s="12"/>
      <c r="CI299" s="12"/>
      <c r="CJ299" s="12"/>
      <c r="CK299" s="12"/>
      <c r="CL299" s="12"/>
      <c r="CM299" s="12"/>
      <c r="CN299" s="12"/>
      <c r="CO299" s="12"/>
      <c r="CP299" s="12"/>
      <c r="CQ299" s="12"/>
      <c r="CR299" s="12"/>
      <c r="CS299" s="12"/>
      <c r="CT299" s="12"/>
      <c r="CU299" s="12"/>
      <c r="CV299" s="12"/>
      <c r="CW299" s="12"/>
      <c r="CX299" s="12"/>
      <c r="CY299" s="12"/>
      <c r="CZ299" s="12"/>
      <c r="DA299" s="12"/>
      <c r="DB299" s="12"/>
      <c r="DC299" s="12"/>
      <c r="DD299" s="12"/>
      <c r="DE299" s="12"/>
      <c r="DF299" s="12"/>
      <c r="DG299" s="12"/>
      <c r="DH299" s="12"/>
      <c r="DI299" s="12"/>
      <c r="DJ299" s="12"/>
      <c r="DK299" s="12"/>
      <c r="DL299" s="12"/>
      <c r="DM299" s="12"/>
      <c r="DN299" s="12"/>
      <c r="DO299" s="12"/>
      <c r="DP299" s="12"/>
      <c r="DQ299" s="12"/>
      <c r="DR299" s="12"/>
      <c r="DS299" s="12"/>
      <c r="DT299" s="12"/>
      <c r="DU299" s="12"/>
      <c r="DV299" s="12"/>
      <c r="DW299" s="12"/>
      <c r="DX299" s="12"/>
      <c r="DY299" s="12"/>
      <c r="DZ299" s="12"/>
      <c r="EA299" s="12"/>
      <c r="EB299" s="12"/>
      <c r="EC299" s="12"/>
      <c r="ED299" s="12"/>
      <c r="EE299" s="12"/>
      <c r="EF299" s="12"/>
      <c r="EG299" s="12"/>
      <c r="EH299" s="12"/>
      <c r="EI299" s="12"/>
      <c r="EJ299" s="12"/>
      <c r="EK299" s="12"/>
      <c r="EL299" s="12"/>
      <c r="EM299" s="12"/>
      <c r="EN299" s="12"/>
      <c r="EO299" s="12"/>
      <c r="EP299" s="12"/>
      <c r="EQ299" s="12"/>
      <c r="ER299" s="12"/>
      <c r="ES299" s="12"/>
      <c r="ET299" s="12"/>
      <c r="EU299" s="12"/>
      <c r="EV299" s="12"/>
      <c r="EW299" s="12"/>
      <c r="EX299" s="12"/>
      <c r="EY299" s="12"/>
      <c r="EZ299" s="12"/>
      <c r="FA299" s="12"/>
      <c r="FB299" s="12"/>
      <c r="FC299" s="12"/>
      <c r="FD299" s="12"/>
      <c r="FE299" s="12"/>
      <c r="FF299" s="12"/>
      <c r="FG299" s="12"/>
      <c r="FH299" s="12"/>
      <c r="FI299" s="12"/>
      <c r="FJ299" s="12"/>
      <c r="FK299" s="12"/>
      <c r="FL299" s="12"/>
      <c r="FM299" s="12"/>
      <c r="FN299" s="12"/>
      <c r="FO299" s="12"/>
      <c r="FP299" s="12"/>
    </row>
    <row r="300" spans="1:172" s="12" customFormat="1" ht="14" customHeight="1" x14ac:dyDescent="0.2">
      <c r="A300" s="10" t="s">
        <v>684</v>
      </c>
      <c r="B300" s="7">
        <f>250-1.6</f>
        <v>248.4</v>
      </c>
      <c r="C300" s="7">
        <f>250+1.6</f>
        <v>251.6</v>
      </c>
      <c r="D300" s="13">
        <v>250</v>
      </c>
      <c r="E300" s="9">
        <v>73</v>
      </c>
      <c r="F300" s="7">
        <v>102.4</v>
      </c>
      <c r="G300" s="6">
        <v>5</v>
      </c>
      <c r="H300" s="9">
        <v>111</v>
      </c>
      <c r="I300" s="7">
        <v>74.7</v>
      </c>
      <c r="J300" s="7">
        <v>88.9</v>
      </c>
      <c r="K300" s="9">
        <v>8.1999999999999993</v>
      </c>
      <c r="L300" s="13">
        <v>-52.7</v>
      </c>
      <c r="M300" s="6">
        <v>328.4</v>
      </c>
      <c r="N300" s="7">
        <v>31</v>
      </c>
      <c r="O300" s="7">
        <v>13.9</v>
      </c>
      <c r="P300" s="9" t="s">
        <v>825</v>
      </c>
      <c r="Q300" s="9" t="s">
        <v>825</v>
      </c>
      <c r="R300" s="7">
        <v>301</v>
      </c>
      <c r="S300" s="13">
        <v>-44.839684873306297</v>
      </c>
      <c r="T300" s="13">
        <v>59.578316963062399</v>
      </c>
      <c r="U300" s="9">
        <v>46.041178267360799</v>
      </c>
      <c r="V300" s="9">
        <v>3.8904489598693401</v>
      </c>
      <c r="W300" s="9">
        <v>58.1952919941834</v>
      </c>
      <c r="X300" s="7" t="s">
        <v>824</v>
      </c>
      <c r="Y300" s="10"/>
      <c r="Z300" s="10"/>
      <c r="AA300" s="7" t="b">
        <v>1</v>
      </c>
      <c r="AB300" s="7">
        <v>0</v>
      </c>
      <c r="AC300" s="14" t="s">
        <v>685</v>
      </c>
      <c r="AD300" s="7"/>
      <c r="AE300" s="7" t="s">
        <v>176</v>
      </c>
      <c r="AF300" s="10" t="s">
        <v>965</v>
      </c>
      <c r="AG300" s="14"/>
      <c r="AH300" s="10"/>
      <c r="AJ300" s="32"/>
    </row>
    <row r="301" spans="1:172" s="12" customFormat="1" ht="14" customHeight="1" x14ac:dyDescent="0.2">
      <c r="A301" s="14" t="s">
        <v>686</v>
      </c>
      <c r="B301" s="7">
        <v>248.4</v>
      </c>
      <c r="C301" s="7">
        <v>251.6</v>
      </c>
      <c r="D301" s="13">
        <v>250</v>
      </c>
      <c r="E301" s="7">
        <v>66.099999999999994</v>
      </c>
      <c r="F301" s="7">
        <v>111.6</v>
      </c>
      <c r="G301" s="6">
        <v>5</v>
      </c>
      <c r="H301" s="7">
        <v>101.5</v>
      </c>
      <c r="I301" s="28">
        <v>77</v>
      </c>
      <c r="J301" s="7">
        <v>63.1</v>
      </c>
      <c r="K301" s="7">
        <v>9.6999999999999993</v>
      </c>
      <c r="L301" s="13">
        <v>-52.8</v>
      </c>
      <c r="M301" s="13">
        <v>334.4</v>
      </c>
      <c r="N301" s="9"/>
      <c r="O301" s="9"/>
      <c r="P301" s="9">
        <v>19.548953760797904</v>
      </c>
      <c r="Q301" s="9">
        <v>17.742631617982386</v>
      </c>
      <c r="R301" s="7">
        <v>301</v>
      </c>
      <c r="S301" s="13">
        <v>-41.7751917769518</v>
      </c>
      <c r="T301" s="13">
        <v>62.2587866962498</v>
      </c>
      <c r="U301" s="9">
        <v>46.041178267360799</v>
      </c>
      <c r="V301" s="9">
        <v>3.8904489598693401</v>
      </c>
      <c r="W301" s="9">
        <v>58.1952919941834</v>
      </c>
      <c r="X301" s="7" t="s">
        <v>824</v>
      </c>
      <c r="Y301" s="10"/>
      <c r="Z301" s="10"/>
      <c r="AA301" s="7" t="b">
        <v>1</v>
      </c>
      <c r="AB301" s="7">
        <v>0</v>
      </c>
      <c r="AC301" s="14" t="s">
        <v>886</v>
      </c>
      <c r="AD301" s="7"/>
      <c r="AE301" s="7" t="s">
        <v>176</v>
      </c>
      <c r="AF301" s="10" t="s">
        <v>965</v>
      </c>
      <c r="AG301" s="14"/>
      <c r="AH301" s="10"/>
      <c r="AJ301" s="32"/>
    </row>
    <row r="302" spans="1:172" s="12" customFormat="1" ht="14" customHeight="1" x14ac:dyDescent="0.2">
      <c r="A302" s="14" t="s">
        <v>690</v>
      </c>
      <c r="B302" s="7">
        <v>250.4</v>
      </c>
      <c r="C302" s="7">
        <v>252.4</v>
      </c>
      <c r="D302" s="13">
        <v>251.39999999999998</v>
      </c>
      <c r="E302" s="9">
        <v>64</v>
      </c>
      <c r="F302" s="9">
        <v>115</v>
      </c>
      <c r="G302" s="34">
        <v>9</v>
      </c>
      <c r="H302" s="9">
        <v>252.2</v>
      </c>
      <c r="I302" s="9">
        <v>-84.4</v>
      </c>
      <c r="J302" s="9">
        <v>138.69999999999999</v>
      </c>
      <c r="K302" s="9">
        <v>4.4000000000000004</v>
      </c>
      <c r="L302" s="13">
        <v>-65.2</v>
      </c>
      <c r="M302" s="13">
        <v>320.89999999999998</v>
      </c>
      <c r="N302" s="9"/>
      <c r="O302" s="9"/>
      <c r="P302" s="9">
        <v>36.175003912173182</v>
      </c>
      <c r="Q302" s="9">
        <v>8.6757167457126858</v>
      </c>
      <c r="R302" s="7">
        <v>301</v>
      </c>
      <c r="S302" s="13">
        <v>-52.855445200227997</v>
      </c>
      <c r="T302" s="13">
        <v>75.344578052542701</v>
      </c>
      <c r="U302" s="9">
        <v>46.041178267360799</v>
      </c>
      <c r="V302" s="9">
        <v>3.8904489598693401</v>
      </c>
      <c r="W302" s="9">
        <v>58.1952919941834</v>
      </c>
      <c r="X302" s="7" t="s">
        <v>824</v>
      </c>
      <c r="Y302" s="7"/>
      <c r="Z302" s="7"/>
      <c r="AA302" s="7" t="b">
        <v>1</v>
      </c>
      <c r="AB302" s="7">
        <v>0</v>
      </c>
      <c r="AC302" s="14" t="s">
        <v>827</v>
      </c>
      <c r="AD302" s="7"/>
      <c r="AE302" s="7" t="s">
        <v>949</v>
      </c>
      <c r="AF302" s="10" t="s">
        <v>851</v>
      </c>
      <c r="AG302" s="14" t="s">
        <v>860</v>
      </c>
      <c r="AH302" s="10"/>
      <c r="AJ302" s="32"/>
    </row>
    <row r="303" spans="1:172" s="12" customFormat="1" ht="14" customHeight="1" x14ac:dyDescent="0.2">
      <c r="A303" s="10" t="s">
        <v>693</v>
      </c>
      <c r="B303" s="7">
        <v>250.4</v>
      </c>
      <c r="C303" s="7">
        <v>252.4</v>
      </c>
      <c r="D303" s="13">
        <v>251.39999999999998</v>
      </c>
      <c r="E303" s="9">
        <v>56.8</v>
      </c>
      <c r="F303" s="9">
        <v>99.4</v>
      </c>
      <c r="G303" s="34">
        <v>9</v>
      </c>
      <c r="H303" s="9">
        <v>269.10000000000002</v>
      </c>
      <c r="I303" s="9">
        <v>-71.8</v>
      </c>
      <c r="J303" s="9">
        <v>40</v>
      </c>
      <c r="K303" s="9">
        <v>8.1999999999999993</v>
      </c>
      <c r="L303" s="13">
        <v>-44.5</v>
      </c>
      <c r="M303" s="6">
        <v>329.1</v>
      </c>
      <c r="N303" s="9">
        <v>14.9</v>
      </c>
      <c r="O303" s="9">
        <v>13.8</v>
      </c>
      <c r="P303" s="9" t="s">
        <v>825</v>
      </c>
      <c r="Q303" s="9" t="s">
        <v>825</v>
      </c>
      <c r="R303" s="7">
        <v>301</v>
      </c>
      <c r="S303" s="13">
        <v>-40.002343570333501</v>
      </c>
      <c r="T303" s="13">
        <v>50.573723888220599</v>
      </c>
      <c r="U303" s="9">
        <v>46.041178267360799</v>
      </c>
      <c r="V303" s="9">
        <v>3.8904489598693401</v>
      </c>
      <c r="W303" s="9">
        <v>58.1952919941834</v>
      </c>
      <c r="X303" s="7" t="s">
        <v>824</v>
      </c>
      <c r="Y303" s="7"/>
      <c r="Z303" s="7"/>
      <c r="AA303" s="7" t="b">
        <v>1</v>
      </c>
      <c r="AB303" s="7">
        <v>0</v>
      </c>
      <c r="AC303" s="10" t="s">
        <v>692</v>
      </c>
      <c r="AD303" s="7"/>
      <c r="AE303" s="7" t="s">
        <v>949</v>
      </c>
      <c r="AF303" s="10" t="s">
        <v>851</v>
      </c>
      <c r="AG303" s="14"/>
      <c r="AH303" s="10"/>
      <c r="AJ303" s="32"/>
    </row>
    <row r="304" spans="1:172" s="12" customFormat="1" ht="14" customHeight="1" x14ac:dyDescent="0.2">
      <c r="A304" s="10" t="s">
        <v>694</v>
      </c>
      <c r="B304" s="7">
        <v>250.4</v>
      </c>
      <c r="C304" s="7">
        <v>252.4</v>
      </c>
      <c r="D304" s="13">
        <v>251.39999999999998</v>
      </c>
      <c r="E304" s="9">
        <v>56.8</v>
      </c>
      <c r="F304" s="9">
        <v>99.4</v>
      </c>
      <c r="G304" s="34">
        <v>12</v>
      </c>
      <c r="H304" s="9">
        <v>122.6</v>
      </c>
      <c r="I304" s="9">
        <v>75.8</v>
      </c>
      <c r="J304" s="9">
        <v>32</v>
      </c>
      <c r="K304" s="9">
        <v>7.8</v>
      </c>
      <c r="L304" s="13">
        <v>-45.5</v>
      </c>
      <c r="M304" s="13">
        <v>312.8</v>
      </c>
      <c r="N304" s="9">
        <v>11.5</v>
      </c>
      <c r="O304" s="9">
        <v>13.4</v>
      </c>
      <c r="P304" s="44" t="s">
        <v>825</v>
      </c>
      <c r="Q304" s="44" t="s">
        <v>825</v>
      </c>
      <c r="R304" s="7">
        <v>301</v>
      </c>
      <c r="S304" s="13">
        <v>-50.210956102812602</v>
      </c>
      <c r="T304" s="13">
        <v>42.877796781918001</v>
      </c>
      <c r="U304" s="9">
        <v>46.041178267360799</v>
      </c>
      <c r="V304" s="9">
        <v>3.8904489598693401</v>
      </c>
      <c r="W304" s="9">
        <v>58.1952919941834</v>
      </c>
      <c r="X304" s="7" t="s">
        <v>824</v>
      </c>
      <c r="Y304" s="7"/>
      <c r="Z304" s="7"/>
      <c r="AA304" s="7" t="b">
        <v>1</v>
      </c>
      <c r="AB304" s="7">
        <v>0</v>
      </c>
      <c r="AC304" s="10" t="s">
        <v>692</v>
      </c>
      <c r="AD304" s="7"/>
      <c r="AE304" s="7" t="s">
        <v>949</v>
      </c>
      <c r="AF304" s="10" t="s">
        <v>851</v>
      </c>
      <c r="AG304" s="14"/>
      <c r="AH304" s="10"/>
      <c r="AI304" s="17"/>
      <c r="AJ304" s="32"/>
      <c r="AK304" s="17"/>
      <c r="AL304" s="17"/>
      <c r="AM304" s="17"/>
      <c r="AN304" s="17"/>
      <c r="AO304" s="17"/>
      <c r="AP304" s="17"/>
      <c r="AQ304" s="17"/>
      <c r="AR304" s="17"/>
      <c r="AS304" s="17"/>
      <c r="AT304" s="17"/>
      <c r="AU304" s="17"/>
      <c r="AV304" s="17"/>
      <c r="AW304" s="17"/>
      <c r="AX304" s="17"/>
      <c r="AY304" s="17"/>
      <c r="AZ304" s="17"/>
      <c r="BA304" s="17"/>
      <c r="BB304" s="17"/>
      <c r="BC304" s="17"/>
      <c r="BD304" s="17"/>
      <c r="BE304" s="17"/>
      <c r="BF304" s="17"/>
      <c r="BG304" s="17"/>
      <c r="BH304" s="17"/>
      <c r="BI304" s="17"/>
      <c r="BJ304" s="17"/>
      <c r="BK304" s="17"/>
      <c r="BL304" s="17"/>
      <c r="BM304" s="17"/>
      <c r="BN304" s="17"/>
      <c r="BO304" s="17"/>
      <c r="BP304" s="17"/>
      <c r="BQ304" s="17"/>
      <c r="BR304" s="17"/>
      <c r="BS304" s="17"/>
      <c r="BT304" s="17"/>
      <c r="BU304" s="17"/>
      <c r="BV304" s="17"/>
      <c r="BW304" s="17"/>
      <c r="BX304" s="17"/>
      <c r="BY304" s="17"/>
      <c r="BZ304" s="17"/>
      <c r="CA304" s="17"/>
      <c r="CB304" s="17"/>
      <c r="CC304" s="17"/>
      <c r="CD304" s="17"/>
      <c r="CE304" s="17"/>
      <c r="CF304" s="17"/>
      <c r="CG304" s="17"/>
      <c r="CH304" s="17"/>
      <c r="CI304" s="17"/>
      <c r="CJ304" s="17"/>
      <c r="CK304" s="17"/>
      <c r="CL304" s="17"/>
      <c r="CM304" s="17"/>
      <c r="CN304" s="17"/>
      <c r="CO304" s="17"/>
      <c r="CP304" s="17"/>
      <c r="CQ304" s="17"/>
      <c r="CR304" s="17"/>
      <c r="CS304" s="17"/>
      <c r="CT304" s="17"/>
      <c r="CU304" s="17"/>
      <c r="CV304" s="17"/>
      <c r="CW304" s="17"/>
      <c r="CX304" s="17"/>
      <c r="CY304" s="17"/>
      <c r="CZ304" s="17"/>
      <c r="DA304" s="17"/>
      <c r="DB304" s="17"/>
      <c r="DC304" s="17"/>
      <c r="DD304" s="17"/>
      <c r="DE304" s="17"/>
      <c r="DF304" s="17"/>
      <c r="DG304" s="17"/>
      <c r="DH304" s="17"/>
      <c r="DI304" s="17"/>
      <c r="DJ304" s="17"/>
      <c r="DK304" s="17"/>
      <c r="DL304" s="17"/>
      <c r="DM304" s="17"/>
      <c r="DN304" s="17"/>
      <c r="DO304" s="17"/>
      <c r="DP304" s="17"/>
      <c r="DQ304" s="17"/>
      <c r="DR304" s="17"/>
      <c r="DS304" s="17"/>
      <c r="DT304" s="17"/>
      <c r="DU304" s="17"/>
      <c r="DV304" s="17"/>
      <c r="DW304" s="17"/>
      <c r="DX304" s="17"/>
      <c r="DY304" s="17"/>
      <c r="DZ304" s="17"/>
      <c r="EA304" s="17"/>
      <c r="EB304" s="17"/>
      <c r="EC304" s="17"/>
      <c r="ED304" s="17"/>
      <c r="EE304" s="17"/>
      <c r="EF304" s="17"/>
      <c r="EG304" s="17"/>
      <c r="EH304" s="17"/>
      <c r="EI304" s="17"/>
      <c r="EJ304" s="17"/>
      <c r="EK304" s="17"/>
      <c r="EL304" s="17"/>
      <c r="EM304" s="17"/>
      <c r="EN304" s="17"/>
      <c r="EO304" s="17"/>
      <c r="EP304" s="17"/>
      <c r="EQ304" s="17"/>
      <c r="ER304" s="17"/>
      <c r="ES304" s="17"/>
      <c r="ET304" s="17"/>
      <c r="EU304" s="17"/>
      <c r="EV304" s="17"/>
      <c r="EW304" s="17"/>
      <c r="EX304" s="17"/>
      <c r="EY304" s="17"/>
      <c r="EZ304" s="17"/>
      <c r="FA304" s="17"/>
      <c r="FB304" s="17"/>
      <c r="FC304" s="17"/>
      <c r="FD304" s="17"/>
      <c r="FE304" s="17"/>
      <c r="FF304" s="17"/>
      <c r="FG304" s="17"/>
      <c r="FH304" s="17"/>
      <c r="FI304" s="17"/>
      <c r="FJ304" s="17"/>
      <c r="FK304" s="17"/>
      <c r="FL304" s="17"/>
      <c r="FM304" s="17"/>
      <c r="FN304" s="17"/>
      <c r="FO304" s="17"/>
      <c r="FP304" s="17"/>
    </row>
    <row r="305" spans="1:172" s="12" customFormat="1" ht="14" customHeight="1" x14ac:dyDescent="0.2">
      <c r="A305" s="14" t="s">
        <v>689</v>
      </c>
      <c r="B305" s="7">
        <v>250.4</v>
      </c>
      <c r="C305" s="7">
        <v>252.4</v>
      </c>
      <c r="D305" s="13">
        <v>251.39999999999998</v>
      </c>
      <c r="E305" s="9">
        <v>63.5</v>
      </c>
      <c r="F305" s="9">
        <v>112.5</v>
      </c>
      <c r="G305" s="34">
        <v>19</v>
      </c>
      <c r="H305" s="9">
        <v>124.3</v>
      </c>
      <c r="I305" s="9">
        <v>82.3</v>
      </c>
      <c r="J305" s="9">
        <v>57</v>
      </c>
      <c r="K305" s="9">
        <v>4.5</v>
      </c>
      <c r="L305" s="13">
        <v>-53</v>
      </c>
      <c r="M305" s="13">
        <v>313.5</v>
      </c>
      <c r="N305" s="9"/>
      <c r="O305" s="9"/>
      <c r="P305" s="9">
        <v>15.421857627322549</v>
      </c>
      <c r="Q305" s="9">
        <v>8.8300058360754807</v>
      </c>
      <c r="R305" s="7">
        <v>301</v>
      </c>
      <c r="S305" s="13">
        <v>-53.078898508340501</v>
      </c>
      <c r="T305" s="13">
        <v>54.087477242147799</v>
      </c>
      <c r="U305" s="9">
        <v>46.041178267360799</v>
      </c>
      <c r="V305" s="9">
        <v>3.8904489598693401</v>
      </c>
      <c r="W305" s="9">
        <v>58.1952919941834</v>
      </c>
      <c r="X305" s="7" t="s">
        <v>824</v>
      </c>
      <c r="Y305" s="7"/>
      <c r="Z305" s="7"/>
      <c r="AA305" s="7" t="b">
        <v>1</v>
      </c>
      <c r="AB305" s="7">
        <v>0</v>
      </c>
      <c r="AC305" s="14" t="s">
        <v>827</v>
      </c>
      <c r="AD305" s="7"/>
      <c r="AE305" s="7" t="s">
        <v>949</v>
      </c>
      <c r="AF305" s="10" t="s">
        <v>851</v>
      </c>
      <c r="AG305" s="14" t="s">
        <v>860</v>
      </c>
      <c r="AH305" s="10"/>
      <c r="AI305" s="17"/>
      <c r="AJ305" s="32"/>
      <c r="AK305" s="17"/>
      <c r="AL305" s="17"/>
      <c r="AM305" s="17"/>
      <c r="AN305" s="17"/>
      <c r="AO305" s="17"/>
      <c r="AP305" s="17"/>
      <c r="AQ305" s="17"/>
      <c r="AR305" s="17"/>
      <c r="AS305" s="17"/>
      <c r="AT305" s="17"/>
      <c r="AU305" s="17"/>
      <c r="AV305" s="17"/>
      <c r="AW305" s="17"/>
      <c r="AX305" s="17"/>
      <c r="AY305" s="17"/>
      <c r="AZ305" s="17"/>
      <c r="BA305" s="17"/>
      <c r="BB305" s="17"/>
      <c r="BC305" s="17"/>
      <c r="BD305" s="17"/>
      <c r="BE305" s="17"/>
      <c r="BF305" s="17"/>
      <c r="BG305" s="17"/>
      <c r="BH305" s="17"/>
      <c r="BI305" s="17"/>
      <c r="BJ305" s="17"/>
      <c r="BK305" s="17"/>
      <c r="BL305" s="17"/>
      <c r="BM305" s="17"/>
      <c r="BN305" s="17"/>
      <c r="BO305" s="17"/>
      <c r="BP305" s="17"/>
      <c r="BQ305" s="17"/>
      <c r="BR305" s="17"/>
      <c r="BS305" s="17"/>
      <c r="BT305" s="17"/>
      <c r="BU305" s="17"/>
      <c r="BV305" s="17"/>
      <c r="BW305" s="17"/>
      <c r="BX305" s="17"/>
      <c r="BY305" s="17"/>
      <c r="BZ305" s="17"/>
      <c r="CA305" s="17"/>
      <c r="CB305" s="17"/>
      <c r="CC305" s="17"/>
      <c r="CD305" s="17"/>
      <c r="CE305" s="17"/>
      <c r="CF305" s="17"/>
      <c r="CG305" s="17"/>
      <c r="CH305" s="17"/>
      <c r="CI305" s="17"/>
      <c r="CJ305" s="17"/>
      <c r="CK305" s="17"/>
      <c r="CL305" s="17"/>
      <c r="CM305" s="17"/>
      <c r="CN305" s="17"/>
      <c r="CO305" s="17"/>
      <c r="CP305" s="17"/>
      <c r="CQ305" s="17"/>
      <c r="CR305" s="17"/>
      <c r="CS305" s="17"/>
      <c r="CT305" s="17"/>
      <c r="CU305" s="17"/>
      <c r="CV305" s="17"/>
      <c r="CW305" s="17"/>
      <c r="CX305" s="17"/>
      <c r="CY305" s="17"/>
      <c r="CZ305" s="17"/>
      <c r="DA305" s="17"/>
      <c r="DB305" s="17"/>
      <c r="DC305" s="17"/>
      <c r="DD305" s="17"/>
      <c r="DE305" s="17"/>
      <c r="DF305" s="17"/>
      <c r="DG305" s="17"/>
      <c r="DH305" s="17"/>
      <c r="DI305" s="17"/>
      <c r="DJ305" s="17"/>
      <c r="DK305" s="17"/>
      <c r="DL305" s="17"/>
      <c r="DM305" s="17"/>
      <c r="DN305" s="17"/>
      <c r="DO305" s="17"/>
      <c r="DP305" s="17"/>
      <c r="DQ305" s="17"/>
      <c r="DR305" s="17"/>
      <c r="DS305" s="17"/>
      <c r="DT305" s="17"/>
      <c r="DU305" s="17"/>
      <c r="DV305" s="17"/>
      <c r="DW305" s="17"/>
      <c r="DX305" s="17"/>
      <c r="DY305" s="17"/>
      <c r="DZ305" s="17"/>
      <c r="EA305" s="17"/>
      <c r="EB305" s="17"/>
      <c r="EC305" s="17"/>
      <c r="ED305" s="17"/>
      <c r="EE305" s="17"/>
      <c r="EF305" s="17"/>
      <c r="EG305" s="17"/>
      <c r="EH305" s="17"/>
      <c r="EI305" s="17"/>
      <c r="EJ305" s="17"/>
      <c r="EK305" s="17"/>
      <c r="EL305" s="17"/>
      <c r="EM305" s="17"/>
      <c r="EN305" s="17"/>
      <c r="EO305" s="17"/>
      <c r="EP305" s="17"/>
      <c r="EQ305" s="17"/>
      <c r="ER305" s="17"/>
      <c r="ES305" s="17"/>
      <c r="ET305" s="17"/>
      <c r="EU305" s="17"/>
      <c r="EV305" s="17"/>
      <c r="EW305" s="17"/>
      <c r="EX305" s="17"/>
      <c r="EY305" s="17"/>
      <c r="EZ305" s="17"/>
      <c r="FA305" s="17"/>
      <c r="FB305" s="17"/>
      <c r="FC305" s="17"/>
      <c r="FD305" s="17"/>
      <c r="FE305" s="17"/>
      <c r="FF305" s="17"/>
      <c r="FG305" s="17"/>
      <c r="FH305" s="17"/>
      <c r="FI305" s="17"/>
      <c r="FJ305" s="17"/>
      <c r="FK305" s="17"/>
      <c r="FL305" s="17"/>
      <c r="FM305" s="17"/>
      <c r="FN305" s="17"/>
      <c r="FO305" s="17"/>
      <c r="FP305" s="17"/>
    </row>
    <row r="306" spans="1:172" s="12" customFormat="1" ht="14" customHeight="1" x14ac:dyDescent="0.2">
      <c r="A306" s="14" t="s">
        <v>687</v>
      </c>
      <c r="B306" s="7">
        <v>250.4</v>
      </c>
      <c r="C306" s="7">
        <v>252.4</v>
      </c>
      <c r="D306" s="13">
        <v>251.39999999999998</v>
      </c>
      <c r="E306" s="9">
        <v>68.900000000000006</v>
      </c>
      <c r="F306" s="9">
        <v>86.4</v>
      </c>
      <c r="G306" s="34">
        <v>33</v>
      </c>
      <c r="H306" s="9"/>
      <c r="I306" s="9"/>
      <c r="J306" s="9"/>
      <c r="K306" s="9"/>
      <c r="L306" s="13">
        <v>-47.4</v>
      </c>
      <c r="M306" s="13">
        <v>323.10000000000002</v>
      </c>
      <c r="N306" s="9">
        <v>13.4</v>
      </c>
      <c r="O306" s="9">
        <v>7.1</v>
      </c>
      <c r="P306" s="9" t="s">
        <v>825</v>
      </c>
      <c r="Q306" s="9" t="s">
        <v>825</v>
      </c>
      <c r="R306" s="7">
        <v>301</v>
      </c>
      <c r="S306" s="13">
        <v>-45.080012297995403</v>
      </c>
      <c r="T306" s="13">
        <v>50.684463905200403</v>
      </c>
      <c r="U306" s="9">
        <v>46.041178267360799</v>
      </c>
      <c r="V306" s="9">
        <v>3.8904489598693401</v>
      </c>
      <c r="W306" s="9">
        <v>58.1952919941834</v>
      </c>
      <c r="X306" s="7" t="s">
        <v>824</v>
      </c>
      <c r="Y306" s="10"/>
      <c r="Z306" s="10"/>
      <c r="AA306" s="7" t="b">
        <v>1</v>
      </c>
      <c r="AB306" s="7">
        <v>0</v>
      </c>
      <c r="AC306" s="14" t="s">
        <v>688</v>
      </c>
      <c r="AD306" s="7"/>
      <c r="AE306" s="7" t="s">
        <v>949</v>
      </c>
      <c r="AF306" s="10" t="s">
        <v>851</v>
      </c>
      <c r="AG306" s="14" t="s">
        <v>859</v>
      </c>
      <c r="AH306" s="10"/>
      <c r="AJ306" s="32"/>
    </row>
    <row r="307" spans="1:172" s="12" customFormat="1" ht="14" customHeight="1" x14ac:dyDescent="0.2">
      <c r="A307" s="10" t="s">
        <v>691</v>
      </c>
      <c r="B307" s="7">
        <v>250.4</v>
      </c>
      <c r="C307" s="7">
        <v>252.4</v>
      </c>
      <c r="D307" s="13">
        <v>251.39999999999998</v>
      </c>
      <c r="E307" s="9">
        <v>64.599999999999994</v>
      </c>
      <c r="F307" s="9">
        <v>94.4</v>
      </c>
      <c r="G307" s="6">
        <v>35</v>
      </c>
      <c r="H307" s="7">
        <v>95.6</v>
      </c>
      <c r="I307" s="7">
        <v>79.099999999999994</v>
      </c>
      <c r="J307" s="7">
        <v>76.7</v>
      </c>
      <c r="K307" s="7">
        <v>2.8</v>
      </c>
      <c r="L307" s="6">
        <v>-56.2</v>
      </c>
      <c r="M307" s="6">
        <v>313.60000000000002</v>
      </c>
      <c r="N307" s="9">
        <v>24.5</v>
      </c>
      <c r="O307" s="9">
        <v>5</v>
      </c>
      <c r="P307" s="9" t="s">
        <v>825</v>
      </c>
      <c r="Q307" s="9" t="s">
        <v>825</v>
      </c>
      <c r="R307" s="7">
        <v>301</v>
      </c>
      <c r="S307" s="13">
        <v>-54.102695745177897</v>
      </c>
      <c r="T307" s="13">
        <v>59.197881907109497</v>
      </c>
      <c r="U307" s="9">
        <v>46.041178267360799</v>
      </c>
      <c r="V307" s="9">
        <v>3.8904489598693401</v>
      </c>
      <c r="W307" s="9">
        <v>58.1952919941834</v>
      </c>
      <c r="X307" s="7" t="s">
        <v>824</v>
      </c>
      <c r="Y307" s="7"/>
      <c r="Z307" s="7"/>
      <c r="AA307" s="7" t="b">
        <v>1</v>
      </c>
      <c r="AB307" s="7">
        <v>0</v>
      </c>
      <c r="AC307" s="10" t="s">
        <v>692</v>
      </c>
      <c r="AD307" s="7"/>
      <c r="AE307" s="7" t="s">
        <v>949</v>
      </c>
      <c r="AF307" s="10" t="s">
        <v>851</v>
      </c>
      <c r="AG307" s="14"/>
      <c r="AH307" s="10"/>
      <c r="AJ307" s="32"/>
    </row>
    <row r="308" spans="1:172" s="12" customFormat="1" ht="14" customHeight="1" x14ac:dyDescent="0.2">
      <c r="A308" s="10" t="s">
        <v>695</v>
      </c>
      <c r="B308" s="7">
        <v>250.4</v>
      </c>
      <c r="C308" s="7">
        <v>252.4</v>
      </c>
      <c r="D308" s="13">
        <v>251.39999999999998</v>
      </c>
      <c r="E308" s="9">
        <v>70</v>
      </c>
      <c r="F308" s="9">
        <v>90</v>
      </c>
      <c r="G308" s="6">
        <v>49</v>
      </c>
      <c r="H308" s="7"/>
      <c r="I308" s="7"/>
      <c r="J308" s="7"/>
      <c r="K308" s="7"/>
      <c r="L308" s="13">
        <v>-52.9</v>
      </c>
      <c r="M308" s="6">
        <v>327.10000000000002</v>
      </c>
      <c r="N308" s="7">
        <v>23.2</v>
      </c>
      <c r="O308" s="7">
        <v>4.3</v>
      </c>
      <c r="P308" s="44" t="s">
        <v>825</v>
      </c>
      <c r="Q308" s="44" t="s">
        <v>825</v>
      </c>
      <c r="R308" s="7">
        <v>301</v>
      </c>
      <c r="S308" s="13">
        <v>-45.623974118001598</v>
      </c>
      <c r="T308" s="13">
        <v>59.285117381663198</v>
      </c>
      <c r="U308" s="9">
        <v>46.041178267360799</v>
      </c>
      <c r="V308" s="9">
        <v>3.8904489598693401</v>
      </c>
      <c r="W308" s="9">
        <v>58.1952919941834</v>
      </c>
      <c r="X308" s="7" t="s">
        <v>824</v>
      </c>
      <c r="Y308" s="7"/>
      <c r="Z308" s="7"/>
      <c r="AA308" s="7" t="b">
        <v>1</v>
      </c>
      <c r="AB308" s="7">
        <v>0</v>
      </c>
      <c r="AC308" s="14" t="s">
        <v>696</v>
      </c>
      <c r="AD308" s="7"/>
      <c r="AE308" s="7" t="s">
        <v>949</v>
      </c>
      <c r="AF308" s="10" t="s">
        <v>851</v>
      </c>
      <c r="AG308" s="14"/>
      <c r="AH308" s="10"/>
      <c r="AJ308" s="32"/>
    </row>
    <row r="309" spans="1:172" s="17" customFormat="1" ht="14" customHeight="1" x14ac:dyDescent="0.2">
      <c r="A309" s="14" t="s">
        <v>697</v>
      </c>
      <c r="B309" s="9">
        <v>251.3</v>
      </c>
      <c r="C309" s="9">
        <v>252.3</v>
      </c>
      <c r="D309" s="13">
        <v>251.8</v>
      </c>
      <c r="E309" s="9">
        <v>69.3</v>
      </c>
      <c r="F309" s="9">
        <v>88.5</v>
      </c>
      <c r="G309" s="34">
        <v>31</v>
      </c>
      <c r="H309" s="9"/>
      <c r="I309" s="9"/>
      <c r="J309" s="9"/>
      <c r="K309" s="9"/>
      <c r="L309" s="13">
        <v>-54.5</v>
      </c>
      <c r="M309" s="13">
        <v>320.8</v>
      </c>
      <c r="N309" s="9">
        <v>24.7</v>
      </c>
      <c r="O309" s="9">
        <v>5.3</v>
      </c>
      <c r="P309" s="9" t="s">
        <v>825</v>
      </c>
      <c r="Q309" s="9" t="s">
        <v>825</v>
      </c>
      <c r="R309" s="7">
        <v>301</v>
      </c>
      <c r="S309" s="13">
        <v>-49.674998587863797</v>
      </c>
      <c r="T309" s="13">
        <v>58.9709615576677</v>
      </c>
      <c r="U309" s="9">
        <v>46.041178267360799</v>
      </c>
      <c r="V309" s="9">
        <v>3.8904489598693401</v>
      </c>
      <c r="W309" s="9">
        <v>58.1952919941834</v>
      </c>
      <c r="X309" s="7" t="s">
        <v>824</v>
      </c>
      <c r="Y309" s="10"/>
      <c r="Z309" s="10"/>
      <c r="AA309" s="7" t="b">
        <v>1</v>
      </c>
      <c r="AB309" s="7">
        <v>0</v>
      </c>
      <c r="AC309" s="14" t="s">
        <v>698</v>
      </c>
      <c r="AD309" s="7"/>
      <c r="AE309" s="7" t="s">
        <v>949</v>
      </c>
      <c r="AF309" s="10" t="s">
        <v>850</v>
      </c>
      <c r="AG309" s="14" t="s">
        <v>699</v>
      </c>
      <c r="AH309" s="10"/>
      <c r="AI309" s="12"/>
      <c r="AJ309" s="32"/>
      <c r="AK309" s="12"/>
      <c r="AL309" s="12"/>
      <c r="AM309" s="12"/>
      <c r="AN309" s="12"/>
      <c r="AO309" s="12"/>
      <c r="AP309" s="12"/>
      <c r="AQ309" s="12"/>
      <c r="AR309" s="12"/>
      <c r="AS309" s="12"/>
      <c r="AT309" s="12"/>
      <c r="AU309" s="12"/>
      <c r="AV309" s="12"/>
      <c r="AW309" s="12"/>
      <c r="AX309" s="12"/>
      <c r="AY309" s="12"/>
      <c r="AZ309" s="12"/>
      <c r="BA309" s="12"/>
      <c r="BB309" s="12"/>
      <c r="BC309" s="12"/>
      <c r="BD309" s="12"/>
      <c r="BE309" s="12"/>
      <c r="BF309" s="12"/>
      <c r="BG309" s="12"/>
      <c r="BH309" s="12"/>
      <c r="BI309" s="12"/>
      <c r="BJ309" s="12"/>
      <c r="BK309" s="12"/>
      <c r="BL309" s="12"/>
      <c r="BM309" s="12"/>
      <c r="BN309" s="12"/>
      <c r="BO309" s="12"/>
      <c r="BP309" s="12"/>
      <c r="BQ309" s="12"/>
      <c r="BR309" s="12"/>
      <c r="BS309" s="12"/>
      <c r="BT309" s="12"/>
      <c r="BU309" s="12"/>
      <c r="BV309" s="12"/>
      <c r="BW309" s="12"/>
      <c r="BX309" s="12"/>
      <c r="BY309" s="12"/>
      <c r="BZ309" s="12"/>
      <c r="CA309" s="12"/>
      <c r="CB309" s="12"/>
      <c r="CC309" s="12"/>
      <c r="CD309" s="12"/>
      <c r="CE309" s="12"/>
      <c r="CF309" s="12"/>
      <c r="CG309" s="12"/>
      <c r="CH309" s="12"/>
      <c r="CI309" s="12"/>
      <c r="CJ309" s="12"/>
      <c r="CK309" s="12"/>
      <c r="CL309" s="12"/>
      <c r="CM309" s="12"/>
      <c r="CN309" s="12"/>
      <c r="CO309" s="12"/>
      <c r="CP309" s="12"/>
      <c r="CQ309" s="12"/>
      <c r="CR309" s="12"/>
      <c r="CS309" s="12"/>
      <c r="CT309" s="12"/>
      <c r="CU309" s="12"/>
      <c r="CV309" s="12"/>
      <c r="CW309" s="12"/>
      <c r="CX309" s="12"/>
      <c r="CY309" s="12"/>
      <c r="CZ309" s="12"/>
      <c r="DA309" s="12"/>
      <c r="DB309" s="12"/>
      <c r="DC309" s="12"/>
      <c r="DD309" s="12"/>
      <c r="DE309" s="12"/>
      <c r="DF309" s="12"/>
      <c r="DG309" s="12"/>
      <c r="DH309" s="12"/>
      <c r="DI309" s="12"/>
      <c r="DJ309" s="12"/>
      <c r="DK309" s="12"/>
      <c r="DL309" s="12"/>
      <c r="DM309" s="12"/>
      <c r="DN309" s="12"/>
      <c r="DO309" s="12"/>
      <c r="DP309" s="12"/>
      <c r="DQ309" s="12"/>
      <c r="DR309" s="12"/>
      <c r="DS309" s="12"/>
      <c r="DT309" s="12"/>
      <c r="DU309" s="12"/>
      <c r="DV309" s="12"/>
      <c r="DW309" s="12"/>
      <c r="DX309" s="12"/>
      <c r="DY309" s="12"/>
      <c r="DZ309" s="12"/>
      <c r="EA309" s="12"/>
      <c r="EB309" s="12"/>
      <c r="EC309" s="12"/>
      <c r="ED309" s="12"/>
      <c r="EE309" s="12"/>
      <c r="EF309" s="12"/>
      <c r="EG309" s="12"/>
      <c r="EH309" s="12"/>
      <c r="EI309" s="12"/>
      <c r="EJ309" s="12"/>
      <c r="EK309" s="12"/>
      <c r="EL309" s="12"/>
      <c r="EM309" s="12"/>
      <c r="EN309" s="12"/>
      <c r="EO309" s="12"/>
      <c r="EP309" s="12"/>
      <c r="EQ309" s="12"/>
      <c r="ER309" s="12"/>
      <c r="ES309" s="12"/>
      <c r="ET309" s="12"/>
      <c r="EU309" s="12"/>
      <c r="EV309" s="12"/>
      <c r="EW309" s="12"/>
      <c r="EX309" s="12"/>
      <c r="EY309" s="12"/>
      <c r="EZ309" s="12"/>
      <c r="FA309" s="12"/>
      <c r="FB309" s="12"/>
      <c r="FC309" s="12"/>
      <c r="FD309" s="12"/>
      <c r="FE309" s="12"/>
      <c r="FF309" s="12"/>
      <c r="FG309" s="12"/>
      <c r="FH309" s="12"/>
      <c r="FI309" s="12"/>
      <c r="FJ309" s="12"/>
      <c r="FK309" s="12"/>
      <c r="FL309" s="12"/>
      <c r="FM309" s="12"/>
      <c r="FN309" s="12"/>
      <c r="FO309" s="12"/>
      <c r="FP309" s="12"/>
    </row>
    <row r="310" spans="1:172" s="12" customFormat="1" ht="14" customHeight="1" x14ac:dyDescent="0.2">
      <c r="A310" s="10" t="s">
        <v>703</v>
      </c>
      <c r="B310" s="7">
        <v>246.7</v>
      </c>
      <c r="C310" s="7">
        <v>259.5</v>
      </c>
      <c r="D310" s="13">
        <v>253.1</v>
      </c>
      <c r="E310" s="9">
        <v>56.188000000000002</v>
      </c>
      <c r="F310" s="9">
        <v>42.649000000000001</v>
      </c>
      <c r="G310" s="34">
        <v>106</v>
      </c>
      <c r="H310" s="9">
        <v>32.799999999999997</v>
      </c>
      <c r="I310" s="9">
        <v>43.4</v>
      </c>
      <c r="J310" s="7">
        <v>17.899999999999999</v>
      </c>
      <c r="K310" s="7">
        <v>3.3</v>
      </c>
      <c r="L310" s="13">
        <v>-53.2</v>
      </c>
      <c r="M310" s="13">
        <v>349.5</v>
      </c>
      <c r="N310" s="7">
        <v>17.3</v>
      </c>
      <c r="O310" s="7">
        <v>3.4</v>
      </c>
      <c r="P310" s="9" t="s">
        <v>825</v>
      </c>
      <c r="Q310" s="9" t="s">
        <v>825</v>
      </c>
      <c r="R310" s="7">
        <v>301</v>
      </c>
      <c r="S310" s="13">
        <v>-34.676797498729201</v>
      </c>
      <c r="T310" s="13">
        <v>69.479986206955303</v>
      </c>
      <c r="U310" s="9">
        <v>46.041178267360799</v>
      </c>
      <c r="V310" s="9">
        <v>3.8904489598693401</v>
      </c>
      <c r="W310" s="9">
        <v>58.1952919941834</v>
      </c>
      <c r="X310" s="7" t="s">
        <v>826</v>
      </c>
      <c r="Y310" s="7">
        <v>0.9</v>
      </c>
      <c r="Z310" s="9">
        <v>3</v>
      </c>
      <c r="AA310" s="7" t="s">
        <v>177</v>
      </c>
      <c r="AB310" s="7">
        <v>0</v>
      </c>
      <c r="AC310" s="14" t="s">
        <v>701</v>
      </c>
      <c r="AD310" s="7"/>
      <c r="AE310" s="7" t="s">
        <v>949</v>
      </c>
      <c r="AF310" s="10" t="s">
        <v>702</v>
      </c>
      <c r="AG310" s="14" t="s">
        <v>862</v>
      </c>
      <c r="AH310" s="10"/>
      <c r="AI310" s="17"/>
      <c r="AJ310" s="32"/>
      <c r="AK310" s="17"/>
      <c r="AL310" s="17"/>
      <c r="AM310" s="17"/>
      <c r="AN310" s="17"/>
      <c r="AO310" s="17"/>
      <c r="AP310" s="17"/>
      <c r="AQ310" s="17"/>
      <c r="AR310" s="17"/>
      <c r="AS310" s="17"/>
      <c r="AT310" s="17"/>
      <c r="AU310" s="17"/>
      <c r="AV310" s="17"/>
      <c r="AW310" s="17"/>
      <c r="AX310" s="17"/>
      <c r="AY310" s="17"/>
      <c r="AZ310" s="17"/>
      <c r="BA310" s="17"/>
      <c r="BB310" s="17"/>
      <c r="BC310" s="17"/>
      <c r="BD310" s="17"/>
      <c r="BE310" s="17"/>
      <c r="BF310" s="17"/>
      <c r="BG310" s="17"/>
      <c r="BH310" s="17"/>
      <c r="BI310" s="17"/>
      <c r="BJ310" s="17"/>
      <c r="BK310" s="17"/>
      <c r="BL310" s="17"/>
      <c r="BM310" s="17"/>
      <c r="BN310" s="17"/>
      <c r="BO310" s="17"/>
      <c r="BP310" s="17"/>
      <c r="BQ310" s="17"/>
      <c r="BR310" s="17"/>
      <c r="BS310" s="17"/>
      <c r="BT310" s="17"/>
      <c r="BU310" s="17"/>
      <c r="BV310" s="17"/>
      <c r="BW310" s="17"/>
      <c r="BX310" s="17"/>
      <c r="BY310" s="17"/>
      <c r="BZ310" s="17"/>
      <c r="CA310" s="17"/>
      <c r="CB310" s="17"/>
      <c r="CC310" s="17"/>
      <c r="CD310" s="17"/>
      <c r="CE310" s="17"/>
      <c r="CF310" s="17"/>
      <c r="CG310" s="17"/>
      <c r="CH310" s="17"/>
      <c r="CI310" s="17"/>
      <c r="CJ310" s="17"/>
      <c r="CK310" s="17"/>
      <c r="CL310" s="17"/>
      <c r="CM310" s="17"/>
      <c r="CN310" s="17"/>
      <c r="CO310" s="17"/>
      <c r="CP310" s="17"/>
      <c r="CQ310" s="17"/>
      <c r="CR310" s="17"/>
      <c r="CS310" s="17"/>
      <c r="CT310" s="17"/>
      <c r="CU310" s="17"/>
      <c r="CV310" s="17"/>
      <c r="CW310" s="17"/>
      <c r="CX310" s="17"/>
      <c r="CY310" s="17"/>
      <c r="CZ310" s="17"/>
      <c r="DA310" s="17"/>
      <c r="DB310" s="17"/>
      <c r="DC310" s="17"/>
      <c r="DD310" s="17"/>
      <c r="DE310" s="17"/>
      <c r="DF310" s="17"/>
      <c r="DG310" s="17"/>
      <c r="DH310" s="17"/>
      <c r="DI310" s="17"/>
      <c r="DJ310" s="17"/>
      <c r="DK310" s="17"/>
      <c r="DL310" s="17"/>
      <c r="DM310" s="17"/>
      <c r="DN310" s="17"/>
      <c r="DO310" s="17"/>
      <c r="DP310" s="17"/>
      <c r="DQ310" s="17"/>
      <c r="DR310" s="17"/>
      <c r="DS310" s="17"/>
      <c r="DT310" s="17"/>
      <c r="DU310" s="17"/>
      <c r="DV310" s="17"/>
      <c r="DW310" s="17"/>
      <c r="DX310" s="17"/>
      <c r="DY310" s="17"/>
      <c r="DZ310" s="17"/>
      <c r="EA310" s="17"/>
      <c r="EB310" s="17"/>
      <c r="EC310" s="17"/>
      <c r="ED310" s="17"/>
      <c r="EE310" s="17"/>
      <c r="EF310" s="17"/>
      <c r="EG310" s="17"/>
      <c r="EH310" s="17"/>
      <c r="EI310" s="17"/>
      <c r="EJ310" s="17"/>
      <c r="EK310" s="17"/>
      <c r="EL310" s="17"/>
      <c r="EM310" s="17"/>
      <c r="EN310" s="17"/>
      <c r="EO310" s="17"/>
      <c r="EP310" s="17"/>
      <c r="EQ310" s="17"/>
      <c r="ER310" s="17"/>
      <c r="ES310" s="17"/>
      <c r="ET310" s="17"/>
      <c r="EU310" s="17"/>
      <c r="EV310" s="17"/>
      <c r="EW310" s="17"/>
      <c r="EX310" s="17"/>
      <c r="EY310" s="17"/>
      <c r="EZ310" s="17"/>
      <c r="FA310" s="17"/>
      <c r="FB310" s="17"/>
      <c r="FC310" s="17"/>
      <c r="FD310" s="17"/>
      <c r="FE310" s="17"/>
      <c r="FF310" s="17"/>
      <c r="FG310" s="17"/>
      <c r="FH310" s="17"/>
      <c r="FI310" s="17"/>
      <c r="FJ310" s="17"/>
      <c r="FK310" s="17"/>
      <c r="FL310" s="17"/>
      <c r="FM310" s="17"/>
      <c r="FN310" s="17"/>
      <c r="FO310" s="17"/>
      <c r="FP310" s="17"/>
    </row>
    <row r="311" spans="1:172" s="12" customFormat="1" ht="14" customHeight="1" x14ac:dyDescent="0.2">
      <c r="A311" s="10" t="s">
        <v>700</v>
      </c>
      <c r="B311" s="7">
        <v>246.7</v>
      </c>
      <c r="C311" s="7">
        <v>259.5</v>
      </c>
      <c r="D311" s="13">
        <v>253.1</v>
      </c>
      <c r="E311" s="9">
        <v>56.994199999999999</v>
      </c>
      <c r="F311" s="9">
        <v>43.158099999999997</v>
      </c>
      <c r="G311" s="34">
        <v>157</v>
      </c>
      <c r="H311" s="9">
        <v>55.7</v>
      </c>
      <c r="I311" s="9">
        <v>42.8</v>
      </c>
      <c r="J311" s="7">
        <v>19.7</v>
      </c>
      <c r="K311" s="7">
        <v>2.6</v>
      </c>
      <c r="L311" s="13">
        <v>-41</v>
      </c>
      <c r="M311" s="13">
        <v>326.3</v>
      </c>
      <c r="N311" s="7">
        <v>19.7</v>
      </c>
      <c r="O311" s="7">
        <v>2.6</v>
      </c>
      <c r="P311" s="9" t="s">
        <v>825</v>
      </c>
      <c r="Q311" s="9" t="s">
        <v>825</v>
      </c>
      <c r="R311" s="7">
        <v>301</v>
      </c>
      <c r="S311" s="13">
        <v>-39.553759656760903</v>
      </c>
      <c r="T311" s="13">
        <v>45.324245759743498</v>
      </c>
      <c r="U311" s="9">
        <v>46.041178267360799</v>
      </c>
      <c r="V311" s="9">
        <v>3.8904489598693401</v>
      </c>
      <c r="W311" s="9">
        <v>58.1952919941834</v>
      </c>
      <c r="X311" s="7" t="s">
        <v>826</v>
      </c>
      <c r="Y311" s="7">
        <v>0.9</v>
      </c>
      <c r="Z311" s="9">
        <v>3</v>
      </c>
      <c r="AA311" s="7" t="s">
        <v>177</v>
      </c>
      <c r="AB311" s="7">
        <v>0</v>
      </c>
      <c r="AC311" s="14" t="s">
        <v>701</v>
      </c>
      <c r="AD311" s="7"/>
      <c r="AE311" s="7" t="s">
        <v>949</v>
      </c>
      <c r="AF311" s="10" t="s">
        <v>702</v>
      </c>
      <c r="AG311" s="14" t="s">
        <v>862</v>
      </c>
      <c r="AH311" s="10"/>
      <c r="AJ311" s="32"/>
    </row>
    <row r="312" spans="1:172" s="12" customFormat="1" ht="14" customHeight="1" x14ac:dyDescent="0.2">
      <c r="A312" s="10" t="s">
        <v>704</v>
      </c>
      <c r="B312" s="7">
        <v>246.7</v>
      </c>
      <c r="C312" s="7">
        <v>259.5</v>
      </c>
      <c r="D312" s="13">
        <v>253.1</v>
      </c>
      <c r="E312" s="9">
        <v>56.2</v>
      </c>
      <c r="F312" s="9">
        <v>44</v>
      </c>
      <c r="G312" s="34">
        <v>108</v>
      </c>
      <c r="H312" s="9">
        <v>42.9</v>
      </c>
      <c r="I312" s="9">
        <v>36.4</v>
      </c>
      <c r="J312" s="9">
        <v>15.2</v>
      </c>
      <c r="K312" s="9">
        <v>3.6</v>
      </c>
      <c r="L312" s="13">
        <v>-59.6</v>
      </c>
      <c r="M312" s="13">
        <v>322.10000000000002</v>
      </c>
      <c r="N312" s="9">
        <v>8.6999999999999993</v>
      </c>
      <c r="O312" s="9">
        <v>4.9000000000000004</v>
      </c>
      <c r="P312" s="9" t="s">
        <v>825</v>
      </c>
      <c r="Q312" s="9" t="s">
        <v>825</v>
      </c>
      <c r="R312" s="7">
        <v>301</v>
      </c>
      <c r="S312" s="13">
        <v>-50.870376624724699</v>
      </c>
      <c r="T312" s="13">
        <v>66.810666362886394</v>
      </c>
      <c r="U312" s="9">
        <v>46.041178267360799</v>
      </c>
      <c r="V312" s="9">
        <v>3.8904489598693401</v>
      </c>
      <c r="W312" s="9">
        <v>58.1952919941834</v>
      </c>
      <c r="X312" s="7" t="s">
        <v>826</v>
      </c>
      <c r="Y312" s="7">
        <v>0.4</v>
      </c>
      <c r="Z312" s="9">
        <v>3</v>
      </c>
      <c r="AA312" s="7" t="s">
        <v>181</v>
      </c>
      <c r="AB312" s="7">
        <v>0</v>
      </c>
      <c r="AC312" s="14" t="s">
        <v>683</v>
      </c>
      <c r="AD312" s="7"/>
      <c r="AE312" s="7" t="s">
        <v>949</v>
      </c>
      <c r="AF312" s="10" t="s">
        <v>702</v>
      </c>
      <c r="AG312" s="14"/>
      <c r="AH312" s="10"/>
      <c r="AJ312" s="32"/>
    </row>
    <row r="313" spans="1:172" s="12" customFormat="1" ht="14" customHeight="1" x14ac:dyDescent="0.2">
      <c r="A313" s="10" t="s">
        <v>705</v>
      </c>
      <c r="B313" s="9">
        <f>D313-2.5</f>
        <v>252.2</v>
      </c>
      <c r="C313" s="9">
        <f>254.7+2.5</f>
        <v>257.2</v>
      </c>
      <c r="D313" s="13">
        <v>254.7</v>
      </c>
      <c r="E313" s="9">
        <v>-16.8</v>
      </c>
      <c r="F313" s="9">
        <v>-53</v>
      </c>
      <c r="G313" s="34">
        <v>28</v>
      </c>
      <c r="H313" s="9">
        <v>357.4</v>
      </c>
      <c r="I313" s="9">
        <v>-38.9</v>
      </c>
      <c r="J313" s="9">
        <v>62.35</v>
      </c>
      <c r="K313" s="9">
        <v>3.5</v>
      </c>
      <c r="L313" s="13">
        <v>-84.2</v>
      </c>
      <c r="M313" s="13">
        <v>326.60000000000002</v>
      </c>
      <c r="N313" s="9">
        <v>83.5</v>
      </c>
      <c r="O313" s="9">
        <v>3.6</v>
      </c>
      <c r="P313" s="9" t="s">
        <v>825</v>
      </c>
      <c r="Q313" s="9" t="s">
        <v>825</v>
      </c>
      <c r="R313" s="7">
        <v>201</v>
      </c>
      <c r="S313" s="13">
        <v>-53.004957177732301</v>
      </c>
      <c r="T313" s="13">
        <v>70.246706163934604</v>
      </c>
      <c r="U313" s="9">
        <v>50</v>
      </c>
      <c r="V313" s="9">
        <v>-32.5</v>
      </c>
      <c r="W313" s="9">
        <v>55.08</v>
      </c>
      <c r="X313" s="7" t="s">
        <v>824</v>
      </c>
      <c r="Y313" s="10"/>
      <c r="Z313" s="9"/>
      <c r="AA313" s="7" t="b">
        <v>1</v>
      </c>
      <c r="AB313" s="7">
        <v>0</v>
      </c>
      <c r="AC313" s="10" t="s">
        <v>706</v>
      </c>
      <c r="AD313" s="7"/>
      <c r="AE313" s="7" t="s">
        <v>949</v>
      </c>
      <c r="AF313" s="10" t="s">
        <v>836</v>
      </c>
      <c r="AG313" s="14" t="s">
        <v>861</v>
      </c>
      <c r="AH313" s="10"/>
      <c r="AJ313" s="32"/>
    </row>
    <row r="314" spans="1:172" s="12" customFormat="1" ht="14" customHeight="1" x14ac:dyDescent="0.15">
      <c r="A314" s="10" t="s">
        <v>709</v>
      </c>
      <c r="B314" s="9">
        <v>251.9</v>
      </c>
      <c r="C314" s="7">
        <v>259.5</v>
      </c>
      <c r="D314" s="13">
        <f>AVERAGE(B314,C314)</f>
        <v>255.7</v>
      </c>
      <c r="E314" s="9">
        <v>61</v>
      </c>
      <c r="F314" s="9">
        <v>45</v>
      </c>
      <c r="G314" s="34">
        <v>210</v>
      </c>
      <c r="H314" s="9">
        <v>40.299999999999997</v>
      </c>
      <c r="I314" s="9">
        <v>38.9</v>
      </c>
      <c r="J314" s="9">
        <v>16.8</v>
      </c>
      <c r="K314" s="9">
        <v>2.4</v>
      </c>
      <c r="L314" s="13">
        <v>-49.2</v>
      </c>
      <c r="M314" s="13">
        <v>345.9</v>
      </c>
      <c r="N314" s="7">
        <v>13.9</v>
      </c>
      <c r="O314" s="7">
        <v>2.7</v>
      </c>
      <c r="P314" s="9" t="s">
        <v>825</v>
      </c>
      <c r="Q314" s="9" t="s">
        <v>825</v>
      </c>
      <c r="R314" s="7">
        <v>301</v>
      </c>
      <c r="S314" s="13">
        <v>-33.825147115686903</v>
      </c>
      <c r="T314" s="13">
        <v>64.021597337242994</v>
      </c>
      <c r="U314" s="9">
        <v>46.041178267360799</v>
      </c>
      <c r="V314" s="9">
        <v>3.8904489598693401</v>
      </c>
      <c r="W314" s="9">
        <v>58.1952919941834</v>
      </c>
      <c r="X314" s="7" t="s">
        <v>826</v>
      </c>
      <c r="Y314" s="7">
        <v>0.7</v>
      </c>
      <c r="Z314" s="9">
        <v>3</v>
      </c>
      <c r="AA314" s="7" t="s">
        <v>177</v>
      </c>
      <c r="AB314" s="7">
        <v>0</v>
      </c>
      <c r="AC314" s="14" t="s">
        <v>683</v>
      </c>
      <c r="AD314" s="7"/>
      <c r="AE314" s="7" t="s">
        <v>949</v>
      </c>
      <c r="AF314" s="10" t="s">
        <v>707</v>
      </c>
      <c r="AG314" s="14"/>
      <c r="AH314" s="10"/>
      <c r="AI314" s="16"/>
      <c r="AJ314" s="32"/>
      <c r="AK314" s="16"/>
      <c r="AL314" s="16"/>
      <c r="AM314" s="16"/>
      <c r="AN314" s="16"/>
      <c r="AO314" s="16"/>
      <c r="AP314" s="16"/>
      <c r="AQ314" s="16"/>
      <c r="AR314" s="16"/>
      <c r="AS314" s="16"/>
      <c r="AT314" s="16"/>
      <c r="AU314" s="16"/>
      <c r="AV314" s="16"/>
      <c r="AW314" s="16"/>
      <c r="AX314" s="16"/>
      <c r="AY314" s="16"/>
      <c r="AZ314" s="16"/>
      <c r="BA314" s="16"/>
      <c r="BB314" s="16"/>
      <c r="BC314" s="16"/>
      <c r="BD314" s="16"/>
      <c r="BE314" s="16"/>
      <c r="BF314" s="16"/>
      <c r="BG314" s="16"/>
      <c r="BH314" s="16"/>
      <c r="BI314" s="16"/>
      <c r="BJ314" s="16"/>
      <c r="BK314" s="16"/>
      <c r="BL314" s="16"/>
      <c r="BM314" s="16"/>
      <c r="BN314" s="16"/>
      <c r="BO314" s="16"/>
      <c r="BP314" s="16"/>
      <c r="BQ314" s="16"/>
      <c r="BR314" s="16"/>
      <c r="BS314" s="16"/>
      <c r="BT314" s="16"/>
      <c r="BU314" s="16"/>
      <c r="BV314" s="16"/>
      <c r="BW314" s="16"/>
      <c r="BX314" s="16"/>
      <c r="BY314" s="16"/>
      <c r="BZ314" s="16"/>
      <c r="CA314" s="16"/>
      <c r="CB314" s="16"/>
      <c r="CC314" s="16"/>
      <c r="CD314" s="16"/>
      <c r="CE314" s="16"/>
      <c r="CF314" s="16"/>
      <c r="CG314" s="16"/>
      <c r="CH314" s="16"/>
      <c r="CI314" s="16"/>
      <c r="CJ314" s="16"/>
      <c r="CK314" s="16"/>
      <c r="CL314" s="16"/>
      <c r="CM314" s="16"/>
      <c r="CN314" s="16"/>
      <c r="CO314" s="16"/>
      <c r="CP314" s="16"/>
      <c r="CQ314" s="16"/>
      <c r="CR314" s="16"/>
      <c r="CS314" s="16"/>
      <c r="CT314" s="16"/>
      <c r="CU314" s="16"/>
      <c r="CV314" s="16"/>
      <c r="CW314" s="16"/>
      <c r="CX314" s="16"/>
      <c r="CY314" s="16"/>
      <c r="CZ314" s="16"/>
      <c r="DA314" s="16"/>
      <c r="DB314" s="16"/>
      <c r="DC314" s="16"/>
      <c r="DD314" s="16"/>
      <c r="DE314" s="16"/>
      <c r="DF314" s="16"/>
      <c r="DG314" s="16"/>
      <c r="DH314" s="16"/>
      <c r="DI314" s="16"/>
      <c r="DJ314" s="16"/>
      <c r="DK314" s="16"/>
      <c r="DL314" s="16"/>
      <c r="DM314" s="16"/>
      <c r="DN314" s="16"/>
      <c r="DO314" s="16"/>
      <c r="DP314" s="16"/>
      <c r="DQ314" s="16"/>
      <c r="DR314" s="16"/>
      <c r="DS314" s="16"/>
      <c r="DT314" s="16"/>
      <c r="DU314" s="16"/>
      <c r="DV314" s="16"/>
      <c r="DW314" s="16"/>
      <c r="DX314" s="16"/>
      <c r="DY314" s="16"/>
      <c r="DZ314" s="16"/>
      <c r="EA314" s="16"/>
      <c r="EB314" s="16"/>
      <c r="EC314" s="16"/>
      <c r="ED314" s="16"/>
      <c r="EE314" s="16"/>
      <c r="EF314" s="16"/>
      <c r="EG314" s="16"/>
      <c r="EH314" s="16"/>
      <c r="EI314" s="16"/>
      <c r="EJ314" s="16"/>
      <c r="EK314" s="16"/>
      <c r="EL314" s="16"/>
      <c r="EM314" s="16"/>
      <c r="EN314" s="16"/>
      <c r="EO314" s="16"/>
      <c r="EP314" s="16"/>
      <c r="EQ314" s="16"/>
      <c r="ER314" s="16"/>
      <c r="ES314" s="16"/>
      <c r="ET314" s="16"/>
      <c r="EU314" s="16"/>
      <c r="EV314" s="16"/>
      <c r="EW314" s="16"/>
      <c r="EX314" s="16"/>
      <c r="EY314" s="16"/>
      <c r="EZ314" s="16"/>
      <c r="FA314" s="16"/>
      <c r="FB314" s="16"/>
      <c r="FC314" s="16"/>
      <c r="FD314" s="16"/>
      <c r="FE314" s="16"/>
      <c r="FF314" s="16"/>
      <c r="FG314" s="16"/>
      <c r="FH314" s="16"/>
      <c r="FI314" s="16"/>
      <c r="FJ314" s="16"/>
      <c r="FK314" s="16"/>
      <c r="FL314" s="16"/>
      <c r="FM314" s="16"/>
      <c r="FN314" s="16"/>
      <c r="FO314" s="16"/>
      <c r="FP314" s="16"/>
    </row>
    <row r="315" spans="1:172" s="12" customFormat="1" ht="14" customHeight="1" x14ac:dyDescent="0.2">
      <c r="A315" s="10" t="s">
        <v>708</v>
      </c>
      <c r="B315" s="9">
        <v>251.9</v>
      </c>
      <c r="C315" s="7">
        <v>259.5</v>
      </c>
      <c r="D315" s="13">
        <f>AVERAGE(B315,C315)</f>
        <v>255.7</v>
      </c>
      <c r="E315" s="9">
        <v>51.671733000000003</v>
      </c>
      <c r="F315" s="9">
        <v>11.743383</v>
      </c>
      <c r="G315" s="34">
        <v>82</v>
      </c>
      <c r="H315" s="9">
        <v>16.899999999999999</v>
      </c>
      <c r="I315" s="9">
        <v>29.2</v>
      </c>
      <c r="J315" s="9">
        <v>30.2</v>
      </c>
      <c r="K315" s="9">
        <v>2.9</v>
      </c>
      <c r="L315" s="13">
        <v>-57.3</v>
      </c>
      <c r="M315" s="13">
        <v>341.7</v>
      </c>
      <c r="N315" s="7">
        <v>34.5</v>
      </c>
      <c r="O315" s="7">
        <v>2.7</v>
      </c>
      <c r="P315" s="9" t="s">
        <v>825</v>
      </c>
      <c r="Q315" s="9" t="s">
        <v>825</v>
      </c>
      <c r="R315" s="7">
        <v>301</v>
      </c>
      <c r="S315" s="13">
        <v>-40.683760520764899</v>
      </c>
      <c r="T315" s="13">
        <v>70.291531222350599</v>
      </c>
      <c r="U315" s="9">
        <v>46.041178267360799</v>
      </c>
      <c r="V315" s="9">
        <v>3.8904489598693401</v>
      </c>
      <c r="W315" s="9">
        <v>58.1952919941834</v>
      </c>
      <c r="X315" s="7" t="s">
        <v>826</v>
      </c>
      <c r="Y315" s="7">
        <v>0.7</v>
      </c>
      <c r="Z315" s="9">
        <v>3</v>
      </c>
      <c r="AA315" s="7" t="s">
        <v>181</v>
      </c>
      <c r="AB315" s="7">
        <v>0</v>
      </c>
      <c r="AC315" s="14" t="s">
        <v>683</v>
      </c>
      <c r="AD315" s="7"/>
      <c r="AE315" s="7" t="s">
        <v>949</v>
      </c>
      <c r="AF315" s="10" t="s">
        <v>707</v>
      </c>
      <c r="AG315" s="14"/>
      <c r="AH315" s="10"/>
      <c r="AJ315" s="32"/>
    </row>
    <row r="316" spans="1:172" s="12" customFormat="1" ht="14" customHeight="1" x14ac:dyDescent="0.2">
      <c r="A316" s="10" t="s">
        <v>710</v>
      </c>
      <c r="B316" s="9">
        <v>254.2</v>
      </c>
      <c r="C316" s="9">
        <v>264.3</v>
      </c>
      <c r="D316" s="13">
        <v>259.25</v>
      </c>
      <c r="E316" s="9">
        <v>50.62</v>
      </c>
      <c r="F316" s="9">
        <v>-3.41</v>
      </c>
      <c r="G316" s="34">
        <v>81</v>
      </c>
      <c r="H316" s="9">
        <v>13.7</v>
      </c>
      <c r="I316" s="9">
        <v>45.6</v>
      </c>
      <c r="J316" s="9">
        <v>22</v>
      </c>
      <c r="K316" s="9">
        <v>3.4</v>
      </c>
      <c r="L316" s="13">
        <v>-65.599999999999994</v>
      </c>
      <c r="M316" s="13">
        <v>325.89999999999998</v>
      </c>
      <c r="N316" s="9">
        <v>22.4</v>
      </c>
      <c r="O316" s="9">
        <v>3.4</v>
      </c>
      <c r="P316" s="9" t="s">
        <v>825</v>
      </c>
      <c r="Q316" s="9" t="s">
        <v>825</v>
      </c>
      <c r="R316" s="7">
        <v>301</v>
      </c>
      <c r="S316" s="13">
        <v>-50.914298389467596</v>
      </c>
      <c r="T316" s="13">
        <v>76.721264555398307</v>
      </c>
      <c r="U316" s="9">
        <v>46.041178267360799</v>
      </c>
      <c r="V316" s="9">
        <v>3.8904489598693401</v>
      </c>
      <c r="W316" s="9">
        <v>58.1952919941834</v>
      </c>
      <c r="X316" s="7" t="s">
        <v>826</v>
      </c>
      <c r="Y316" s="28">
        <v>0.49</v>
      </c>
      <c r="Z316" s="7">
        <v>3.82</v>
      </c>
      <c r="AA316" s="7" t="s">
        <v>181</v>
      </c>
      <c r="AB316" s="7">
        <v>0</v>
      </c>
      <c r="AC316" s="14" t="s">
        <v>711</v>
      </c>
      <c r="AD316" s="7"/>
      <c r="AE316" s="7" t="s">
        <v>949</v>
      </c>
      <c r="AF316" s="10" t="s">
        <v>712</v>
      </c>
      <c r="AG316" s="14" t="s">
        <v>656</v>
      </c>
      <c r="AH316" s="10"/>
      <c r="AJ316" s="32"/>
    </row>
    <row r="317" spans="1:172" s="12" customFormat="1" ht="14" customHeight="1" x14ac:dyDescent="0.2">
      <c r="A317" s="10" t="s">
        <v>713</v>
      </c>
      <c r="B317" s="7">
        <v>259.39999999999998</v>
      </c>
      <c r="C317" s="7">
        <v>264.3</v>
      </c>
      <c r="D317" s="13">
        <v>261.85000000000002</v>
      </c>
      <c r="E317" s="49">
        <v>43.341000000000001</v>
      </c>
      <c r="F317" s="9">
        <v>6.2939999999999996</v>
      </c>
      <c r="G317" s="34">
        <v>118</v>
      </c>
      <c r="H317" s="9">
        <v>190.2</v>
      </c>
      <c r="I317" s="9">
        <v>-16.100000000000001</v>
      </c>
      <c r="J317" s="9">
        <v>35.299999999999997</v>
      </c>
      <c r="K317" s="9">
        <v>2</v>
      </c>
      <c r="L317" s="13">
        <v>-54</v>
      </c>
      <c r="M317" s="13">
        <v>348.9</v>
      </c>
      <c r="N317" s="7">
        <v>69.099999999999994</v>
      </c>
      <c r="O317" s="7">
        <v>1.6</v>
      </c>
      <c r="P317" s="9" t="s">
        <v>825</v>
      </c>
      <c r="Q317" s="9" t="s">
        <v>825</v>
      </c>
      <c r="R317" s="7">
        <v>301</v>
      </c>
      <c r="S317" s="13">
        <v>-35.461105465540797</v>
      </c>
      <c r="T317" s="13">
        <v>69.955746389307194</v>
      </c>
      <c r="U317" s="9">
        <v>46.041178267360799</v>
      </c>
      <c r="V317" s="9">
        <v>3.8904489598693401</v>
      </c>
      <c r="W317" s="9">
        <v>58.1952919941834</v>
      </c>
      <c r="X317" s="7" t="s">
        <v>826</v>
      </c>
      <c r="Y317" s="7">
        <v>0.81</v>
      </c>
      <c r="Z317" s="28">
        <v>0.97</v>
      </c>
      <c r="AA317" s="7" t="s">
        <v>181</v>
      </c>
      <c r="AB317" s="7">
        <v>0</v>
      </c>
      <c r="AC317" s="14" t="s">
        <v>714</v>
      </c>
      <c r="AD317" s="7"/>
      <c r="AE317" s="7" t="s">
        <v>949</v>
      </c>
      <c r="AF317" s="10" t="s">
        <v>715</v>
      </c>
      <c r="AG317" s="14" t="s">
        <v>656</v>
      </c>
      <c r="AH317" s="10"/>
      <c r="AJ317" s="32"/>
    </row>
    <row r="318" spans="1:172" s="12" customFormat="1" ht="14" customHeight="1" x14ac:dyDescent="0.2">
      <c r="A318" s="10" t="s">
        <v>716</v>
      </c>
      <c r="B318" s="9">
        <v>261</v>
      </c>
      <c r="C318" s="9">
        <v>264.60000000000002</v>
      </c>
      <c r="D318" s="13">
        <v>263</v>
      </c>
      <c r="E318" s="9">
        <v>-37.54</v>
      </c>
      <c r="F318" s="9">
        <v>-65.28</v>
      </c>
      <c r="G318" s="6">
        <v>35</v>
      </c>
      <c r="H318" s="9">
        <v>152.9</v>
      </c>
      <c r="I318" s="9">
        <v>74.2</v>
      </c>
      <c r="J318" s="9">
        <v>95.5</v>
      </c>
      <c r="K318" s="9">
        <v>2.5</v>
      </c>
      <c r="L318" s="13">
        <v>-80.099999999999994</v>
      </c>
      <c r="M318" s="13">
        <v>349</v>
      </c>
      <c r="N318" s="9">
        <v>54.9</v>
      </c>
      <c r="O318" s="9">
        <v>3.3</v>
      </c>
      <c r="P318" s="44" t="s">
        <v>825</v>
      </c>
      <c r="Q318" s="44" t="s">
        <v>825</v>
      </c>
      <c r="R318" s="7">
        <v>290</v>
      </c>
      <c r="S318" s="13">
        <v>-44.819192233087399</v>
      </c>
      <c r="T318" s="13">
        <v>68.640227337660093</v>
      </c>
      <c r="U318" s="9">
        <v>47.499999999999901</v>
      </c>
      <c r="V318" s="9">
        <v>-33.299999999999997</v>
      </c>
      <c r="W318" s="9">
        <v>57.299999999999898</v>
      </c>
      <c r="X318" s="7" t="s">
        <v>824</v>
      </c>
      <c r="Y318" s="10"/>
      <c r="Z318" s="10"/>
      <c r="AA318" s="7" t="b">
        <v>1</v>
      </c>
      <c r="AB318" s="7">
        <v>0</v>
      </c>
      <c r="AC318" s="14" t="s">
        <v>717</v>
      </c>
      <c r="AD318" s="7"/>
      <c r="AE318" s="7" t="s">
        <v>176</v>
      </c>
      <c r="AF318" s="10" t="s">
        <v>718</v>
      </c>
      <c r="AG318" s="14"/>
      <c r="AH318" s="10"/>
      <c r="AJ318" s="32"/>
    </row>
    <row r="319" spans="1:172" s="12" customFormat="1" ht="14" customHeight="1" x14ac:dyDescent="0.2">
      <c r="A319" s="10" t="s">
        <v>719</v>
      </c>
      <c r="B319" s="9">
        <v>261.5</v>
      </c>
      <c r="C319" s="9">
        <v>265.5</v>
      </c>
      <c r="D319" s="13">
        <v>263.5</v>
      </c>
      <c r="E319" s="9">
        <v>-34.700000000000003</v>
      </c>
      <c r="F319" s="9">
        <v>-68.3</v>
      </c>
      <c r="G319" s="6">
        <v>40</v>
      </c>
      <c r="H319" s="9">
        <v>349.8</v>
      </c>
      <c r="I319" s="9">
        <v>-66.2</v>
      </c>
      <c r="J319" s="9">
        <v>69.599999999999994</v>
      </c>
      <c r="K319" s="9">
        <v>2.7</v>
      </c>
      <c r="L319" s="13">
        <v>-73.7</v>
      </c>
      <c r="M319" s="13">
        <v>315.60000000000002</v>
      </c>
      <c r="N319" s="9">
        <v>31.4</v>
      </c>
      <c r="O319" s="9">
        <v>4.0999999999999996</v>
      </c>
      <c r="P319" s="44" t="s">
        <v>825</v>
      </c>
      <c r="Q319" s="44" t="s">
        <v>825</v>
      </c>
      <c r="R319" s="7">
        <v>290</v>
      </c>
      <c r="S319" s="13">
        <v>-46.555702408720002</v>
      </c>
      <c r="T319" s="13">
        <v>55.007526935959298</v>
      </c>
      <c r="U319" s="9">
        <v>47.499999999999901</v>
      </c>
      <c r="V319" s="9">
        <v>-33.299999999999997</v>
      </c>
      <c r="W319" s="9">
        <v>57.299999999999898</v>
      </c>
      <c r="X319" s="7" t="s">
        <v>824</v>
      </c>
      <c r="Y319" s="10"/>
      <c r="Z319" s="10"/>
      <c r="AA319" s="7" t="b">
        <v>1</v>
      </c>
      <c r="AB319" s="7">
        <v>0</v>
      </c>
      <c r="AC319" s="14" t="s">
        <v>680</v>
      </c>
      <c r="AD319" s="7"/>
      <c r="AE319" s="7" t="s">
        <v>176</v>
      </c>
      <c r="AF319" s="10" t="s">
        <v>932</v>
      </c>
      <c r="AG319" s="14"/>
      <c r="AH319" s="10"/>
      <c r="AJ319" s="32"/>
    </row>
    <row r="320" spans="1:172" s="12" customFormat="1" ht="14" customHeight="1" x14ac:dyDescent="0.2">
      <c r="A320" s="10" t="s">
        <v>720</v>
      </c>
      <c r="B320" s="9">
        <v>263.51</v>
      </c>
      <c r="C320" s="9">
        <v>265.05</v>
      </c>
      <c r="D320" s="13">
        <f>AVERAGE(B320:C320)</f>
        <v>264.27999999999997</v>
      </c>
      <c r="E320" s="9">
        <v>-34.6</v>
      </c>
      <c r="F320" s="9">
        <v>150.80000000000001</v>
      </c>
      <c r="G320" s="34">
        <v>17</v>
      </c>
      <c r="H320" s="9">
        <v>353.3</v>
      </c>
      <c r="I320" s="9">
        <v>-77.8</v>
      </c>
      <c r="J320" s="9">
        <v>48.3</v>
      </c>
      <c r="K320" s="9">
        <v>5.2</v>
      </c>
      <c r="L320" s="13">
        <v>-56.9</v>
      </c>
      <c r="M320" s="13">
        <v>154.80000000000001</v>
      </c>
      <c r="N320" s="9">
        <v>16.3</v>
      </c>
      <c r="O320" s="9">
        <v>9.1</v>
      </c>
      <c r="P320" s="9" t="s">
        <v>825</v>
      </c>
      <c r="Q320" s="9" t="s">
        <v>825</v>
      </c>
      <c r="R320" s="7">
        <v>801</v>
      </c>
      <c r="S320" s="13">
        <v>-47.188161971614797</v>
      </c>
      <c r="T320" s="13">
        <v>58.517882373043903</v>
      </c>
      <c r="U320" s="9">
        <v>-21.957728476809798</v>
      </c>
      <c r="V320" s="9">
        <v>-65.144472167838501</v>
      </c>
      <c r="W320" s="9">
        <v>55.1439242365323</v>
      </c>
      <c r="X320" s="7" t="s">
        <v>824</v>
      </c>
      <c r="Y320" s="7"/>
      <c r="Z320" s="7"/>
      <c r="AA320" s="7" t="b">
        <v>1</v>
      </c>
      <c r="AB320" s="7">
        <v>0</v>
      </c>
      <c r="AC320" s="14" t="s">
        <v>721</v>
      </c>
      <c r="AD320" s="7"/>
      <c r="AE320" s="7" t="s">
        <v>949</v>
      </c>
      <c r="AF320" s="10" t="s">
        <v>722</v>
      </c>
      <c r="AG320" s="14"/>
      <c r="AH320" s="10"/>
      <c r="AI320" s="10"/>
      <c r="AJ320" s="32"/>
      <c r="AK320" s="10"/>
      <c r="AL320" s="10"/>
      <c r="AM320" s="10"/>
      <c r="AN320" s="10"/>
      <c r="AO320" s="10"/>
      <c r="AP320" s="10"/>
      <c r="AQ320" s="10"/>
      <c r="AR320" s="10"/>
      <c r="AS320" s="10"/>
      <c r="AT320" s="10"/>
      <c r="AU320" s="10"/>
      <c r="AV320" s="10"/>
      <c r="AW320" s="10"/>
      <c r="AX320" s="10"/>
      <c r="AY320" s="10"/>
      <c r="AZ320" s="10"/>
      <c r="BA320" s="10"/>
      <c r="BB320" s="10"/>
      <c r="BC320" s="10"/>
      <c r="BD320" s="10"/>
      <c r="BE320" s="10"/>
      <c r="BF320" s="10"/>
      <c r="BG320" s="10"/>
      <c r="BH320" s="10"/>
      <c r="BI320" s="10"/>
      <c r="BJ320" s="10"/>
      <c r="BK320" s="10"/>
      <c r="BL320" s="10"/>
      <c r="BM320" s="10"/>
      <c r="BN320" s="10"/>
      <c r="BO320" s="10"/>
      <c r="BP320" s="10"/>
      <c r="BQ320" s="10"/>
      <c r="BR320" s="10"/>
      <c r="BS320" s="10"/>
      <c r="BT320" s="10"/>
      <c r="BU320" s="10"/>
      <c r="BV320" s="10"/>
      <c r="BW320" s="10"/>
      <c r="BX320" s="10"/>
      <c r="BY320" s="10"/>
      <c r="BZ320" s="10"/>
      <c r="CA320" s="10"/>
      <c r="CB320" s="10"/>
      <c r="CC320" s="10"/>
      <c r="CD320" s="10"/>
      <c r="CE320" s="10"/>
      <c r="CF320" s="10"/>
      <c r="CG320" s="10"/>
      <c r="CH320" s="10"/>
      <c r="CI320" s="10"/>
      <c r="CJ320" s="10"/>
      <c r="CK320" s="10"/>
      <c r="CL320" s="10"/>
      <c r="CM320" s="10"/>
      <c r="CN320" s="10"/>
      <c r="CO320" s="10"/>
      <c r="CP320" s="10"/>
      <c r="CQ320" s="10"/>
      <c r="CR320" s="10"/>
      <c r="CS320" s="10"/>
      <c r="CT320" s="10"/>
      <c r="CU320" s="10"/>
      <c r="CV320" s="10"/>
      <c r="CW320" s="10"/>
      <c r="CX320" s="10"/>
      <c r="CY320" s="10"/>
      <c r="CZ320" s="10"/>
      <c r="DA320" s="10"/>
      <c r="DB320" s="10"/>
      <c r="DC320" s="10"/>
      <c r="DD320" s="10"/>
      <c r="DE320" s="10"/>
      <c r="DF320" s="10"/>
      <c r="DG320" s="10"/>
      <c r="DH320" s="10"/>
      <c r="DI320" s="10"/>
      <c r="DJ320" s="10"/>
      <c r="DK320" s="10"/>
      <c r="DL320" s="10"/>
      <c r="DM320" s="10"/>
      <c r="DN320" s="10"/>
      <c r="DO320" s="10"/>
      <c r="DP320" s="10"/>
      <c r="DQ320" s="10"/>
      <c r="DR320" s="10"/>
      <c r="DS320" s="10"/>
      <c r="DT320" s="10"/>
      <c r="DU320" s="10"/>
      <c r="DV320" s="10"/>
      <c r="DW320" s="10"/>
      <c r="DX320" s="10"/>
      <c r="DY320" s="10"/>
      <c r="DZ320" s="10"/>
      <c r="EA320" s="10"/>
      <c r="EB320" s="10"/>
      <c r="EC320" s="10"/>
      <c r="ED320" s="10"/>
      <c r="EE320" s="10"/>
      <c r="EF320" s="10"/>
      <c r="EG320" s="10"/>
      <c r="EH320" s="10"/>
      <c r="EI320" s="10"/>
      <c r="EJ320" s="10"/>
      <c r="EK320" s="10"/>
      <c r="EL320" s="10"/>
      <c r="EM320" s="10"/>
      <c r="EN320" s="10"/>
      <c r="EO320" s="10"/>
      <c r="EP320" s="10"/>
      <c r="EQ320" s="10"/>
      <c r="ER320" s="10"/>
      <c r="ES320" s="10"/>
      <c r="ET320" s="10"/>
      <c r="EU320" s="10"/>
      <c r="EV320" s="10"/>
      <c r="EW320" s="10"/>
      <c r="EX320" s="10"/>
      <c r="EY320" s="10"/>
      <c r="EZ320" s="10"/>
      <c r="FA320" s="10"/>
      <c r="FB320" s="10"/>
      <c r="FC320" s="10"/>
      <c r="FD320" s="10"/>
      <c r="FE320" s="10"/>
      <c r="FF320" s="10"/>
      <c r="FG320" s="10"/>
      <c r="FH320" s="10"/>
      <c r="FI320" s="10"/>
      <c r="FJ320" s="10"/>
      <c r="FK320" s="10"/>
      <c r="FL320" s="10"/>
      <c r="FM320" s="10"/>
      <c r="FN320" s="10"/>
      <c r="FO320" s="10"/>
      <c r="FP320" s="10"/>
    </row>
    <row r="321" spans="1:172" s="12" customFormat="1" ht="14" customHeight="1" x14ac:dyDescent="0.2">
      <c r="A321" s="10" t="s">
        <v>723</v>
      </c>
      <c r="B321" s="9">
        <v>263.39999999999998</v>
      </c>
      <c r="C321" s="9">
        <v>269.39999999999998</v>
      </c>
      <c r="D321" s="13">
        <v>266.39999999999998</v>
      </c>
      <c r="E321" s="9">
        <v>-31.885066666666699</v>
      </c>
      <c r="F321" s="9">
        <v>150.9686111111111</v>
      </c>
      <c r="G321" s="34">
        <v>9</v>
      </c>
      <c r="H321" s="9">
        <v>19.8</v>
      </c>
      <c r="I321" s="9">
        <v>-72.2</v>
      </c>
      <c r="J321" s="9">
        <v>29.5</v>
      </c>
      <c r="K321" s="9">
        <v>9.6</v>
      </c>
      <c r="L321" s="13">
        <v>-61.2</v>
      </c>
      <c r="M321" s="13">
        <v>128.69999999999999</v>
      </c>
      <c r="N321" s="9"/>
      <c r="O321" s="9"/>
      <c r="P321" s="9">
        <v>10.766180087809591</v>
      </c>
      <c r="Q321" s="9">
        <v>16.438567104090193</v>
      </c>
      <c r="R321" s="7">
        <v>801</v>
      </c>
      <c r="S321" s="13">
        <v>-34.858343714084498</v>
      </c>
      <c r="T321" s="13">
        <v>49.709453025806297</v>
      </c>
      <c r="U321" s="9">
        <v>-21.957728476809798</v>
      </c>
      <c r="V321" s="9">
        <v>-65.144472167838501</v>
      </c>
      <c r="W321" s="9">
        <v>55.1439242365323</v>
      </c>
      <c r="X321" s="7" t="s">
        <v>824</v>
      </c>
      <c r="Y321" s="7"/>
      <c r="Z321" s="7"/>
      <c r="AA321" s="7" t="b">
        <v>1</v>
      </c>
      <c r="AB321" s="7">
        <v>0</v>
      </c>
      <c r="AC321" s="14" t="s">
        <v>724</v>
      </c>
      <c r="AD321" s="7"/>
      <c r="AE321" s="7" t="s">
        <v>949</v>
      </c>
      <c r="AF321" s="10" t="s">
        <v>725</v>
      </c>
      <c r="AG321" s="14"/>
      <c r="AH321" s="10"/>
      <c r="AI321" s="10"/>
      <c r="AJ321" s="32"/>
      <c r="AK321" s="10"/>
      <c r="AL321" s="10"/>
      <c r="AM321" s="10"/>
      <c r="AN321" s="10"/>
      <c r="AO321" s="10"/>
      <c r="AP321" s="10"/>
      <c r="AQ321" s="10"/>
      <c r="AR321" s="10"/>
      <c r="AS321" s="10"/>
      <c r="AT321" s="10"/>
      <c r="AU321" s="10"/>
      <c r="AV321" s="10"/>
      <c r="AW321" s="10"/>
      <c r="AX321" s="10"/>
      <c r="AY321" s="10"/>
      <c r="AZ321" s="10"/>
      <c r="BA321" s="10"/>
      <c r="BB321" s="10"/>
      <c r="BC321" s="10"/>
      <c r="BD321" s="10"/>
      <c r="BE321" s="10"/>
      <c r="BF321" s="10"/>
      <c r="BG321" s="10"/>
      <c r="BH321" s="10"/>
      <c r="BI321" s="10"/>
      <c r="BJ321" s="10"/>
      <c r="BK321" s="10"/>
      <c r="BL321" s="10"/>
      <c r="BM321" s="10"/>
      <c r="BN321" s="10"/>
      <c r="BO321" s="10"/>
      <c r="BP321" s="10"/>
      <c r="BQ321" s="10"/>
      <c r="BR321" s="10"/>
      <c r="BS321" s="10"/>
      <c r="BT321" s="10"/>
      <c r="BU321" s="10"/>
      <c r="BV321" s="10"/>
      <c r="BW321" s="10"/>
      <c r="BX321" s="10"/>
      <c r="BY321" s="10"/>
      <c r="BZ321" s="10"/>
      <c r="CA321" s="10"/>
      <c r="CB321" s="10"/>
      <c r="CC321" s="10"/>
      <c r="CD321" s="10"/>
      <c r="CE321" s="10"/>
      <c r="CF321" s="10"/>
      <c r="CG321" s="10"/>
      <c r="CH321" s="10"/>
      <c r="CI321" s="10"/>
      <c r="CJ321" s="10"/>
      <c r="CK321" s="10"/>
      <c r="CL321" s="10"/>
      <c r="CM321" s="10"/>
      <c r="CN321" s="10"/>
      <c r="CO321" s="10"/>
      <c r="CP321" s="10"/>
      <c r="CQ321" s="10"/>
      <c r="CR321" s="10"/>
      <c r="CS321" s="10"/>
      <c r="CT321" s="10"/>
      <c r="CU321" s="10"/>
      <c r="CV321" s="10"/>
      <c r="CW321" s="10"/>
      <c r="CX321" s="10"/>
      <c r="CY321" s="10"/>
      <c r="CZ321" s="10"/>
      <c r="DA321" s="10"/>
      <c r="DB321" s="10"/>
      <c r="DC321" s="10"/>
      <c r="DD321" s="10"/>
      <c r="DE321" s="10"/>
      <c r="DF321" s="10"/>
      <c r="DG321" s="10"/>
      <c r="DH321" s="10"/>
      <c r="DI321" s="10"/>
      <c r="DJ321" s="10"/>
      <c r="DK321" s="10"/>
      <c r="DL321" s="10"/>
      <c r="DM321" s="10"/>
      <c r="DN321" s="10"/>
      <c r="DO321" s="10"/>
      <c r="DP321" s="10"/>
      <c r="DQ321" s="10"/>
      <c r="DR321" s="10"/>
      <c r="DS321" s="10"/>
      <c r="DT321" s="10"/>
      <c r="DU321" s="10"/>
      <c r="DV321" s="10"/>
      <c r="DW321" s="10"/>
      <c r="DX321" s="10"/>
      <c r="DY321" s="10"/>
      <c r="DZ321" s="10"/>
      <c r="EA321" s="10"/>
      <c r="EB321" s="10"/>
      <c r="EC321" s="10"/>
      <c r="ED321" s="10"/>
      <c r="EE321" s="10"/>
      <c r="EF321" s="10"/>
      <c r="EG321" s="10"/>
      <c r="EH321" s="10"/>
      <c r="EI321" s="10"/>
      <c r="EJ321" s="10"/>
      <c r="EK321" s="10"/>
      <c r="EL321" s="10"/>
      <c r="EM321" s="10"/>
      <c r="EN321" s="10"/>
      <c r="EO321" s="10"/>
      <c r="EP321" s="10"/>
      <c r="EQ321" s="10"/>
      <c r="ER321" s="10"/>
      <c r="ES321" s="10"/>
      <c r="ET321" s="10"/>
      <c r="EU321" s="10"/>
      <c r="EV321" s="10"/>
      <c r="EW321" s="10"/>
      <c r="EX321" s="10"/>
      <c r="EY321" s="10"/>
      <c r="EZ321" s="10"/>
      <c r="FA321" s="10"/>
      <c r="FB321" s="10"/>
      <c r="FC321" s="10"/>
      <c r="FD321" s="10"/>
      <c r="FE321" s="10"/>
      <c r="FF321" s="10"/>
      <c r="FG321" s="10"/>
      <c r="FH321" s="10"/>
      <c r="FI321" s="10"/>
      <c r="FJ321" s="10"/>
      <c r="FK321" s="10"/>
      <c r="FL321" s="10"/>
      <c r="FM321" s="10"/>
      <c r="FN321" s="10"/>
      <c r="FO321" s="10"/>
      <c r="FP321" s="10"/>
    </row>
    <row r="322" spans="1:172" s="12" customFormat="1" ht="14" customHeight="1" x14ac:dyDescent="0.2">
      <c r="A322" s="14" t="s">
        <v>726</v>
      </c>
      <c r="B322" s="9">
        <v>259.60000000000002</v>
      </c>
      <c r="C322" s="9">
        <v>274.39999999999998</v>
      </c>
      <c r="D322" s="13">
        <v>267</v>
      </c>
      <c r="E322" s="9">
        <v>-32.200000000000003</v>
      </c>
      <c r="F322" s="9">
        <v>290.5</v>
      </c>
      <c r="G322" s="6">
        <v>16</v>
      </c>
      <c r="H322" s="9">
        <v>176.2</v>
      </c>
      <c r="I322" s="9">
        <v>60.2</v>
      </c>
      <c r="J322" s="9">
        <v>50.6</v>
      </c>
      <c r="K322" s="9">
        <v>5.2</v>
      </c>
      <c r="L322" s="13">
        <v>-78.900000000000006</v>
      </c>
      <c r="M322" s="13">
        <v>319.60000000000002</v>
      </c>
      <c r="N322" s="9">
        <v>33.5</v>
      </c>
      <c r="O322" s="9">
        <v>6.5</v>
      </c>
      <c r="P322" s="9" t="s">
        <v>825</v>
      </c>
      <c r="Q322" s="9" t="s">
        <v>825</v>
      </c>
      <c r="R322" s="7">
        <v>290</v>
      </c>
      <c r="S322" s="13">
        <v>-48.172137877958797</v>
      </c>
      <c r="T322" s="13">
        <v>62.436352164725797</v>
      </c>
      <c r="U322" s="9">
        <v>47.499999999999901</v>
      </c>
      <c r="V322" s="9">
        <v>-33.299999999999997</v>
      </c>
      <c r="W322" s="9">
        <v>57.299999999999898</v>
      </c>
      <c r="X322" s="7" t="s">
        <v>824</v>
      </c>
      <c r="Y322" s="10"/>
      <c r="Z322" s="10"/>
      <c r="AA322" s="7" t="b">
        <v>1</v>
      </c>
      <c r="AB322" s="7">
        <v>0</v>
      </c>
      <c r="AC322" s="14" t="s">
        <v>727</v>
      </c>
      <c r="AD322" s="30">
        <v>2475</v>
      </c>
      <c r="AE322" s="7" t="s">
        <v>176</v>
      </c>
      <c r="AF322" s="10" t="s">
        <v>918</v>
      </c>
      <c r="AG322" s="14"/>
      <c r="AH322" s="10"/>
      <c r="AI322" s="10"/>
      <c r="AJ322" s="32"/>
      <c r="AK322" s="10"/>
      <c r="AL322" s="10"/>
      <c r="AM322" s="10"/>
      <c r="AN322" s="10"/>
      <c r="AO322" s="10"/>
      <c r="AP322" s="10"/>
      <c r="AQ322" s="10"/>
      <c r="AR322" s="10"/>
      <c r="AS322" s="10"/>
      <c r="AT322" s="10"/>
      <c r="AU322" s="10"/>
      <c r="AV322" s="10"/>
      <c r="AW322" s="10"/>
      <c r="AX322" s="10"/>
      <c r="AY322" s="10"/>
      <c r="AZ322" s="10"/>
      <c r="BA322" s="10"/>
      <c r="BB322" s="10"/>
      <c r="BC322" s="10"/>
      <c r="BD322" s="10"/>
      <c r="BE322" s="10"/>
      <c r="BF322" s="10"/>
      <c r="BG322" s="10"/>
      <c r="BH322" s="10"/>
      <c r="BI322" s="10"/>
      <c r="BJ322" s="10"/>
      <c r="BK322" s="10"/>
      <c r="BL322" s="10"/>
      <c r="BM322" s="10"/>
      <c r="BN322" s="10"/>
      <c r="BO322" s="10"/>
      <c r="BP322" s="10"/>
      <c r="BQ322" s="10"/>
      <c r="BR322" s="10"/>
      <c r="BS322" s="10"/>
      <c r="BT322" s="10"/>
      <c r="BU322" s="10"/>
      <c r="BV322" s="10"/>
      <c r="BW322" s="10"/>
      <c r="BX322" s="10"/>
      <c r="BY322" s="10"/>
      <c r="BZ322" s="10"/>
      <c r="CA322" s="10"/>
      <c r="CB322" s="10"/>
      <c r="CC322" s="10"/>
      <c r="CD322" s="10"/>
      <c r="CE322" s="10"/>
      <c r="CF322" s="10"/>
      <c r="CG322" s="10"/>
      <c r="CH322" s="10"/>
      <c r="CI322" s="10"/>
      <c r="CJ322" s="10"/>
      <c r="CK322" s="10"/>
      <c r="CL322" s="10"/>
      <c r="CM322" s="10"/>
      <c r="CN322" s="10"/>
      <c r="CO322" s="10"/>
      <c r="CP322" s="10"/>
      <c r="CQ322" s="10"/>
      <c r="CR322" s="10"/>
      <c r="CS322" s="10"/>
      <c r="CT322" s="10"/>
      <c r="CU322" s="10"/>
      <c r="CV322" s="10"/>
      <c r="CW322" s="10"/>
      <c r="CX322" s="10"/>
      <c r="CY322" s="10"/>
      <c r="CZ322" s="10"/>
      <c r="DA322" s="10"/>
      <c r="DB322" s="10"/>
      <c r="DC322" s="10"/>
      <c r="DD322" s="10"/>
      <c r="DE322" s="10"/>
      <c r="DF322" s="10"/>
      <c r="DG322" s="10"/>
      <c r="DH322" s="10"/>
      <c r="DI322" s="10"/>
      <c r="DJ322" s="10"/>
      <c r="DK322" s="10"/>
      <c r="DL322" s="10"/>
      <c r="DM322" s="10"/>
      <c r="DN322" s="10"/>
      <c r="DO322" s="10"/>
      <c r="DP322" s="10"/>
      <c r="DQ322" s="10"/>
      <c r="DR322" s="10"/>
      <c r="DS322" s="10"/>
      <c r="DT322" s="10"/>
      <c r="DU322" s="10"/>
      <c r="DV322" s="10"/>
      <c r="DW322" s="10"/>
      <c r="DX322" s="10"/>
      <c r="DY322" s="10"/>
      <c r="DZ322" s="10"/>
      <c r="EA322" s="10"/>
      <c r="EB322" s="10"/>
      <c r="EC322" s="10"/>
      <c r="ED322" s="10"/>
      <c r="EE322" s="10"/>
      <c r="EF322" s="10"/>
      <c r="EG322" s="10"/>
      <c r="EH322" s="10"/>
      <c r="EI322" s="10"/>
      <c r="EJ322" s="10"/>
      <c r="EK322" s="10"/>
      <c r="EL322" s="10"/>
      <c r="EM322" s="10"/>
      <c r="EN322" s="10"/>
      <c r="EO322" s="10"/>
      <c r="EP322" s="10"/>
      <c r="EQ322" s="10"/>
      <c r="ER322" s="10"/>
      <c r="ES322" s="10"/>
      <c r="ET322" s="10"/>
      <c r="EU322" s="10"/>
      <c r="EV322" s="10"/>
      <c r="EW322" s="10"/>
      <c r="EX322" s="10"/>
      <c r="EY322" s="10"/>
      <c r="EZ322" s="10"/>
      <c r="FA322" s="10"/>
      <c r="FB322" s="10"/>
      <c r="FC322" s="10"/>
      <c r="FD322" s="10"/>
      <c r="FE322" s="10"/>
      <c r="FF322" s="10"/>
      <c r="FG322" s="10"/>
      <c r="FH322" s="10"/>
      <c r="FI322" s="10"/>
      <c r="FJ322" s="10"/>
      <c r="FK322" s="10"/>
      <c r="FL322" s="10"/>
      <c r="FM322" s="10"/>
      <c r="FN322" s="10"/>
      <c r="FO322" s="10"/>
      <c r="FP322" s="10"/>
    </row>
    <row r="323" spans="1:172" s="12" customFormat="1" ht="14" customHeight="1" x14ac:dyDescent="0.2">
      <c r="A323" s="10" t="s">
        <v>728</v>
      </c>
      <c r="B323" s="9">
        <v>268.3</v>
      </c>
      <c r="C323" s="9">
        <v>274.7</v>
      </c>
      <c r="D323" s="13">
        <v>271</v>
      </c>
      <c r="E323" s="9">
        <v>60.3</v>
      </c>
      <c r="F323" s="9">
        <v>10.5</v>
      </c>
      <c r="G323" s="6">
        <v>8</v>
      </c>
      <c r="H323" s="9">
        <v>197.1</v>
      </c>
      <c r="I323" s="9">
        <v>-43.2</v>
      </c>
      <c r="J323" s="9">
        <v>89.1</v>
      </c>
      <c r="K323" s="9">
        <v>5.9</v>
      </c>
      <c r="L323" s="13">
        <v>-52.9</v>
      </c>
      <c r="M323" s="13">
        <v>344.4</v>
      </c>
      <c r="N323" s="9"/>
      <c r="O323" s="9"/>
      <c r="P323" s="9">
        <v>103.84589002969335</v>
      </c>
      <c r="Q323" s="9">
        <v>5.4609884058426497</v>
      </c>
      <c r="R323" s="7">
        <v>301</v>
      </c>
      <c r="S323" s="13">
        <v>-36.881202375256201</v>
      </c>
      <c r="T323" s="13">
        <v>66.828624619808195</v>
      </c>
      <c r="U323" s="9">
        <v>46.041178267360799</v>
      </c>
      <c r="V323" s="9">
        <v>3.8904489598693401</v>
      </c>
      <c r="W323" s="9">
        <v>58.1952919941834</v>
      </c>
      <c r="X323" s="7" t="s">
        <v>824</v>
      </c>
      <c r="Y323" s="10"/>
      <c r="Z323" s="10"/>
      <c r="AA323" s="7" t="b">
        <v>1</v>
      </c>
      <c r="AB323" s="7">
        <v>0</v>
      </c>
      <c r="AC323" s="14" t="s">
        <v>731</v>
      </c>
      <c r="AD323" s="7">
        <v>3188</v>
      </c>
      <c r="AE323" s="7" t="s">
        <v>176</v>
      </c>
      <c r="AF323" s="10" t="s">
        <v>730</v>
      </c>
      <c r="AG323" s="14" t="s">
        <v>892</v>
      </c>
      <c r="AH323" s="10"/>
      <c r="AI323" s="10"/>
      <c r="AJ323" s="32"/>
      <c r="AK323" s="10"/>
      <c r="AL323" s="10"/>
      <c r="AM323" s="10"/>
      <c r="AN323" s="10"/>
      <c r="AO323" s="10"/>
      <c r="AP323" s="10"/>
      <c r="AQ323" s="10"/>
      <c r="AR323" s="10"/>
      <c r="AS323" s="10"/>
      <c r="AT323" s="10"/>
      <c r="AU323" s="10"/>
      <c r="AV323" s="10"/>
      <c r="AW323" s="10"/>
      <c r="AX323" s="10"/>
      <c r="AY323" s="10"/>
      <c r="AZ323" s="10"/>
      <c r="BA323" s="10"/>
      <c r="BB323" s="10"/>
      <c r="BC323" s="10"/>
      <c r="BD323" s="10"/>
      <c r="BE323" s="10"/>
      <c r="BF323" s="10"/>
      <c r="BG323" s="10"/>
      <c r="BH323" s="10"/>
      <c r="BI323" s="10"/>
      <c r="BJ323" s="10"/>
      <c r="BK323" s="10"/>
      <c r="BL323" s="10"/>
      <c r="BM323" s="10"/>
      <c r="BN323" s="10"/>
      <c r="BO323" s="10"/>
      <c r="BP323" s="10"/>
      <c r="BQ323" s="10"/>
      <c r="BR323" s="10"/>
      <c r="BS323" s="10"/>
      <c r="BT323" s="10"/>
      <c r="BU323" s="10"/>
      <c r="BV323" s="10"/>
      <c r="BW323" s="10"/>
      <c r="BX323" s="10"/>
      <c r="BY323" s="10"/>
      <c r="BZ323" s="10"/>
      <c r="CA323" s="10"/>
      <c r="CB323" s="10"/>
      <c r="CC323" s="10"/>
      <c r="CD323" s="10"/>
      <c r="CE323" s="10"/>
      <c r="CF323" s="10"/>
      <c r="CG323" s="10"/>
      <c r="CH323" s="10"/>
      <c r="CI323" s="10"/>
      <c r="CJ323" s="10"/>
      <c r="CK323" s="10"/>
      <c r="CL323" s="10"/>
      <c r="CM323" s="10"/>
      <c r="CN323" s="10"/>
      <c r="CO323" s="10"/>
      <c r="CP323" s="10"/>
      <c r="CQ323" s="10"/>
      <c r="CR323" s="10"/>
      <c r="CS323" s="10"/>
      <c r="CT323" s="10"/>
      <c r="CU323" s="10"/>
      <c r="CV323" s="10"/>
      <c r="CW323" s="10"/>
      <c r="CX323" s="10"/>
      <c r="CY323" s="10"/>
      <c r="CZ323" s="10"/>
      <c r="DA323" s="10"/>
      <c r="DB323" s="10"/>
      <c r="DC323" s="10"/>
      <c r="DD323" s="10"/>
      <c r="DE323" s="10"/>
      <c r="DF323" s="10"/>
      <c r="DG323" s="10"/>
      <c r="DH323" s="10"/>
      <c r="DI323" s="10"/>
      <c r="DJ323" s="10"/>
      <c r="DK323" s="10"/>
      <c r="DL323" s="10"/>
      <c r="DM323" s="10"/>
      <c r="DN323" s="10"/>
      <c r="DO323" s="10"/>
      <c r="DP323" s="10"/>
      <c r="DQ323" s="10"/>
      <c r="DR323" s="10"/>
      <c r="DS323" s="10"/>
      <c r="DT323" s="10"/>
      <c r="DU323" s="10"/>
      <c r="DV323" s="10"/>
      <c r="DW323" s="10"/>
      <c r="DX323" s="10"/>
      <c r="DY323" s="10"/>
      <c r="DZ323" s="10"/>
      <c r="EA323" s="10"/>
      <c r="EB323" s="10"/>
      <c r="EC323" s="10"/>
      <c r="ED323" s="10"/>
      <c r="EE323" s="10"/>
      <c r="EF323" s="10"/>
      <c r="EG323" s="10"/>
      <c r="EH323" s="10"/>
      <c r="EI323" s="10"/>
      <c r="EJ323" s="10"/>
      <c r="EK323" s="10"/>
      <c r="EL323" s="10"/>
      <c r="EM323" s="10"/>
      <c r="EN323" s="10"/>
      <c r="EO323" s="10"/>
      <c r="EP323" s="10"/>
      <c r="EQ323" s="10"/>
      <c r="ER323" s="10"/>
      <c r="ES323" s="10"/>
      <c r="ET323" s="10"/>
      <c r="EU323" s="10"/>
      <c r="EV323" s="10"/>
      <c r="EW323" s="10"/>
      <c r="EX323" s="10"/>
      <c r="EY323" s="10"/>
      <c r="EZ323" s="10"/>
      <c r="FA323" s="10"/>
      <c r="FB323" s="10"/>
      <c r="FC323" s="10"/>
      <c r="FD323" s="10"/>
      <c r="FE323" s="10"/>
      <c r="FF323" s="10"/>
      <c r="FG323" s="10"/>
      <c r="FH323" s="10"/>
      <c r="FI323" s="10"/>
      <c r="FJ323" s="10"/>
      <c r="FK323" s="10"/>
      <c r="FL323" s="10"/>
      <c r="FM323" s="10"/>
      <c r="FN323" s="10"/>
      <c r="FO323" s="10"/>
      <c r="FP323" s="10"/>
    </row>
    <row r="324" spans="1:172" s="12" customFormat="1" ht="14" customHeight="1" x14ac:dyDescent="0.2">
      <c r="A324" s="10" t="s">
        <v>728</v>
      </c>
      <c r="B324" s="9">
        <v>268.3</v>
      </c>
      <c r="C324" s="9">
        <v>274.7</v>
      </c>
      <c r="D324" s="13">
        <v>271</v>
      </c>
      <c r="E324" s="9">
        <v>60.3</v>
      </c>
      <c r="F324" s="9">
        <v>10.5</v>
      </c>
      <c r="G324" s="6">
        <v>25</v>
      </c>
      <c r="H324" s="9">
        <v>197.2</v>
      </c>
      <c r="I324" s="9">
        <v>-39.700000000000003</v>
      </c>
      <c r="J324" s="9">
        <v>65.7</v>
      </c>
      <c r="K324" s="9">
        <v>3.6</v>
      </c>
      <c r="L324" s="13">
        <v>-50.9</v>
      </c>
      <c r="M324" s="13">
        <v>343.6</v>
      </c>
      <c r="N324" s="9">
        <v>68.7</v>
      </c>
      <c r="O324" s="9">
        <v>3.5</v>
      </c>
      <c r="P324" s="9" t="s">
        <v>825</v>
      </c>
      <c r="Q324" s="9" t="s">
        <v>825</v>
      </c>
      <c r="R324" s="7">
        <v>301</v>
      </c>
      <c r="S324" s="13">
        <v>-36.0441349167616</v>
      </c>
      <c r="T324" s="13">
        <v>64.488124720821205</v>
      </c>
      <c r="U324" s="9">
        <v>46.041178267360799</v>
      </c>
      <c r="V324" s="9">
        <v>3.8904489598693401</v>
      </c>
      <c r="W324" s="9">
        <v>58.1952919941834</v>
      </c>
      <c r="X324" s="7" t="s">
        <v>824</v>
      </c>
      <c r="Y324" s="10"/>
      <c r="Z324" s="10"/>
      <c r="AA324" s="7" t="b">
        <v>1</v>
      </c>
      <c r="AB324" s="7">
        <v>0</v>
      </c>
      <c r="AC324" s="14" t="s">
        <v>729</v>
      </c>
      <c r="AD324" s="7"/>
      <c r="AE324" s="7" t="s">
        <v>176</v>
      </c>
      <c r="AF324" s="10" t="s">
        <v>730</v>
      </c>
      <c r="AG324" s="14" t="s">
        <v>891</v>
      </c>
      <c r="AH324" s="10"/>
      <c r="AI324" s="10"/>
      <c r="AJ324" s="32"/>
      <c r="AK324" s="10"/>
      <c r="AL324" s="10"/>
      <c r="AM324" s="10"/>
      <c r="AN324" s="10"/>
      <c r="AO324" s="10"/>
      <c r="AP324" s="10"/>
      <c r="AQ324" s="10"/>
      <c r="AR324" s="10"/>
      <c r="AS324" s="10"/>
      <c r="AT324" s="10"/>
      <c r="AU324" s="10"/>
      <c r="AV324" s="10"/>
      <c r="AW324" s="10"/>
      <c r="AX324" s="10"/>
      <c r="AY324" s="10"/>
      <c r="AZ324" s="10"/>
      <c r="BA324" s="10"/>
      <c r="BB324" s="10"/>
      <c r="BC324" s="10"/>
      <c r="BD324" s="10"/>
      <c r="BE324" s="10"/>
      <c r="BF324" s="10"/>
      <c r="BG324" s="10"/>
      <c r="BH324" s="10"/>
      <c r="BI324" s="10"/>
      <c r="BJ324" s="10"/>
      <c r="BK324" s="10"/>
      <c r="BL324" s="10"/>
      <c r="BM324" s="10"/>
      <c r="BN324" s="10"/>
      <c r="BO324" s="10"/>
      <c r="BP324" s="10"/>
      <c r="BQ324" s="10"/>
      <c r="BR324" s="10"/>
      <c r="BS324" s="10"/>
      <c r="BT324" s="10"/>
      <c r="BU324" s="10"/>
      <c r="BV324" s="10"/>
      <c r="BW324" s="10"/>
      <c r="BX324" s="10"/>
      <c r="BY324" s="10"/>
      <c r="BZ324" s="10"/>
      <c r="CA324" s="10"/>
      <c r="CB324" s="10"/>
      <c r="CC324" s="10"/>
      <c r="CD324" s="10"/>
      <c r="CE324" s="10"/>
      <c r="CF324" s="10"/>
      <c r="CG324" s="10"/>
      <c r="CH324" s="10"/>
      <c r="CI324" s="10"/>
      <c r="CJ324" s="10"/>
      <c r="CK324" s="10"/>
      <c r="CL324" s="10"/>
      <c r="CM324" s="10"/>
      <c r="CN324" s="10"/>
      <c r="CO324" s="10"/>
      <c r="CP324" s="10"/>
      <c r="CQ324" s="10"/>
      <c r="CR324" s="10"/>
      <c r="CS324" s="10"/>
      <c r="CT324" s="10"/>
      <c r="CU324" s="10"/>
      <c r="CV324" s="10"/>
      <c r="CW324" s="10"/>
      <c r="CX324" s="10"/>
      <c r="CY324" s="10"/>
      <c r="CZ324" s="10"/>
      <c r="DA324" s="10"/>
      <c r="DB324" s="10"/>
      <c r="DC324" s="10"/>
      <c r="DD324" s="10"/>
      <c r="DE324" s="10"/>
      <c r="DF324" s="10"/>
      <c r="DG324" s="10"/>
      <c r="DH324" s="10"/>
      <c r="DI324" s="10"/>
      <c r="DJ324" s="10"/>
      <c r="DK324" s="10"/>
      <c r="DL324" s="10"/>
      <c r="DM324" s="10"/>
      <c r="DN324" s="10"/>
      <c r="DO324" s="10"/>
      <c r="DP324" s="10"/>
      <c r="DQ324" s="10"/>
      <c r="DR324" s="10"/>
      <c r="DS324" s="10"/>
      <c r="DT324" s="10"/>
      <c r="DU324" s="10"/>
      <c r="DV324" s="10"/>
      <c r="DW324" s="10"/>
      <c r="DX324" s="10"/>
      <c r="DY324" s="10"/>
      <c r="DZ324" s="10"/>
      <c r="EA324" s="10"/>
      <c r="EB324" s="10"/>
      <c r="EC324" s="10"/>
      <c r="ED324" s="10"/>
      <c r="EE324" s="10"/>
      <c r="EF324" s="10"/>
      <c r="EG324" s="10"/>
      <c r="EH324" s="10"/>
      <c r="EI324" s="10"/>
      <c r="EJ324" s="10"/>
      <c r="EK324" s="10"/>
      <c r="EL324" s="10"/>
      <c r="EM324" s="10"/>
      <c r="EN324" s="10"/>
      <c r="EO324" s="10"/>
      <c r="EP324" s="10"/>
      <c r="EQ324" s="10"/>
      <c r="ER324" s="10"/>
      <c r="ES324" s="10"/>
      <c r="ET324" s="10"/>
      <c r="EU324" s="10"/>
      <c r="EV324" s="10"/>
      <c r="EW324" s="10"/>
      <c r="EX324" s="10"/>
      <c r="EY324" s="10"/>
      <c r="EZ324" s="10"/>
      <c r="FA324" s="10"/>
      <c r="FB324" s="10"/>
      <c r="FC324" s="10"/>
      <c r="FD324" s="10"/>
      <c r="FE324" s="10"/>
      <c r="FF324" s="10"/>
      <c r="FG324" s="10"/>
      <c r="FH324" s="10"/>
      <c r="FI324" s="10"/>
      <c r="FJ324" s="10"/>
      <c r="FK324" s="10"/>
      <c r="FL324" s="10"/>
      <c r="FM324" s="10"/>
      <c r="FN324" s="10"/>
      <c r="FO324" s="10"/>
      <c r="FP324" s="10"/>
    </row>
    <row r="325" spans="1:172" s="12" customFormat="1" ht="14" customHeight="1" x14ac:dyDescent="0.2">
      <c r="A325" s="14" t="s">
        <v>732</v>
      </c>
      <c r="B325" s="9">
        <v>269.2</v>
      </c>
      <c r="C325" s="9">
        <v>274.39999999999998</v>
      </c>
      <c r="D325" s="13">
        <f>AVERAGE(B325,C325)</f>
        <v>271.79999999999995</v>
      </c>
      <c r="E325" s="9">
        <v>44.03</v>
      </c>
      <c r="F325" s="9">
        <v>6.58</v>
      </c>
      <c r="G325" s="34">
        <v>206</v>
      </c>
      <c r="H325" s="9">
        <v>207.4</v>
      </c>
      <c r="I325" s="9">
        <v>-16.600000000000001</v>
      </c>
      <c r="J325" s="9">
        <v>24.1</v>
      </c>
      <c r="K325" s="9">
        <v>2</v>
      </c>
      <c r="L325" s="13">
        <v>-47.2067864131173</v>
      </c>
      <c r="M325" s="13">
        <v>324.51251914167938</v>
      </c>
      <c r="N325" s="9">
        <v>41.8</v>
      </c>
      <c r="O325" s="9">
        <v>1.5</v>
      </c>
      <c r="P325" s="9" t="s">
        <v>825</v>
      </c>
      <c r="Q325" s="9" t="s">
        <v>825</v>
      </c>
      <c r="R325" s="7">
        <v>301</v>
      </c>
      <c r="S325" s="13">
        <v>-44.165397457934198</v>
      </c>
      <c r="T325" s="13">
        <v>51.167652266135697</v>
      </c>
      <c r="U325" s="9">
        <v>46.041178267360799</v>
      </c>
      <c r="V325" s="9">
        <v>3.8904489598693401</v>
      </c>
      <c r="W325" s="9">
        <v>58.1952919941834</v>
      </c>
      <c r="X325" s="7" t="s">
        <v>826</v>
      </c>
      <c r="Y325" s="7">
        <v>0.99</v>
      </c>
      <c r="Z325" s="7">
        <v>0</v>
      </c>
      <c r="AA325" s="7" t="s">
        <v>177</v>
      </c>
      <c r="AB325" s="7">
        <v>0</v>
      </c>
      <c r="AC325" s="14" t="s">
        <v>733</v>
      </c>
      <c r="AD325" s="7"/>
      <c r="AE325" s="7" t="s">
        <v>949</v>
      </c>
      <c r="AF325" s="10" t="s">
        <v>735</v>
      </c>
      <c r="AG325" s="14" t="s">
        <v>734</v>
      </c>
      <c r="AH325" s="10"/>
      <c r="AI325" s="10"/>
      <c r="AJ325" s="32"/>
      <c r="AK325" s="10"/>
      <c r="AL325" s="10"/>
      <c r="AM325" s="10"/>
      <c r="AN325" s="10"/>
      <c r="AO325" s="10"/>
      <c r="AP325" s="10"/>
      <c r="AQ325" s="10"/>
      <c r="AR325" s="10"/>
      <c r="AS325" s="10"/>
      <c r="AT325" s="10"/>
      <c r="AU325" s="10"/>
      <c r="AV325" s="10"/>
      <c r="AW325" s="10"/>
      <c r="AX325" s="10"/>
      <c r="AY325" s="10"/>
      <c r="AZ325" s="10"/>
      <c r="BA325" s="10"/>
      <c r="BB325" s="10"/>
      <c r="BC325" s="10"/>
      <c r="BD325" s="10"/>
      <c r="BE325" s="10"/>
      <c r="BF325" s="10"/>
      <c r="BG325" s="10"/>
      <c r="BH325" s="10"/>
      <c r="BI325" s="10"/>
      <c r="BJ325" s="10"/>
      <c r="BK325" s="10"/>
      <c r="BL325" s="10"/>
      <c r="BM325" s="10"/>
      <c r="BN325" s="10"/>
      <c r="BO325" s="10"/>
      <c r="BP325" s="10"/>
      <c r="BQ325" s="10"/>
      <c r="BR325" s="10"/>
      <c r="BS325" s="10"/>
      <c r="BT325" s="10"/>
      <c r="BU325" s="10"/>
      <c r="BV325" s="10"/>
      <c r="BW325" s="10"/>
      <c r="BX325" s="10"/>
      <c r="BY325" s="10"/>
      <c r="BZ325" s="10"/>
      <c r="CA325" s="10"/>
      <c r="CB325" s="10"/>
      <c r="CC325" s="10"/>
      <c r="CD325" s="10"/>
      <c r="CE325" s="10"/>
      <c r="CF325" s="10"/>
      <c r="CG325" s="10"/>
      <c r="CH325" s="10"/>
      <c r="CI325" s="10"/>
      <c r="CJ325" s="10"/>
      <c r="CK325" s="10"/>
      <c r="CL325" s="10"/>
      <c r="CM325" s="10"/>
      <c r="CN325" s="10"/>
      <c r="CO325" s="10"/>
      <c r="CP325" s="10"/>
      <c r="CQ325" s="10"/>
      <c r="CR325" s="10"/>
      <c r="CS325" s="10"/>
      <c r="CT325" s="10"/>
      <c r="CU325" s="10"/>
      <c r="CV325" s="10"/>
      <c r="CW325" s="10"/>
      <c r="CX325" s="10"/>
      <c r="CY325" s="10"/>
      <c r="CZ325" s="10"/>
      <c r="DA325" s="10"/>
      <c r="DB325" s="10"/>
      <c r="DC325" s="10"/>
      <c r="DD325" s="10"/>
      <c r="DE325" s="10"/>
      <c r="DF325" s="10"/>
      <c r="DG325" s="10"/>
      <c r="DH325" s="10"/>
      <c r="DI325" s="10"/>
      <c r="DJ325" s="10"/>
      <c r="DK325" s="10"/>
      <c r="DL325" s="10"/>
      <c r="DM325" s="10"/>
      <c r="DN325" s="10"/>
      <c r="DO325" s="10"/>
      <c r="DP325" s="10"/>
      <c r="DQ325" s="10"/>
      <c r="DR325" s="10"/>
      <c r="DS325" s="10"/>
      <c r="DT325" s="10"/>
      <c r="DU325" s="10"/>
      <c r="DV325" s="10"/>
      <c r="DW325" s="10"/>
      <c r="DX325" s="10"/>
      <c r="DY325" s="10"/>
      <c r="DZ325" s="10"/>
      <c r="EA325" s="10"/>
      <c r="EB325" s="10"/>
      <c r="EC325" s="10"/>
      <c r="ED325" s="10"/>
      <c r="EE325" s="10"/>
      <c r="EF325" s="10"/>
      <c r="EG325" s="10"/>
      <c r="EH325" s="10"/>
      <c r="EI325" s="10"/>
      <c r="EJ325" s="10"/>
      <c r="EK325" s="10"/>
      <c r="EL325" s="10"/>
      <c r="EM325" s="10"/>
      <c r="EN325" s="10"/>
      <c r="EO325" s="10"/>
      <c r="EP325" s="10"/>
      <c r="EQ325" s="10"/>
      <c r="ER325" s="10"/>
      <c r="ES325" s="10"/>
      <c r="ET325" s="10"/>
      <c r="EU325" s="10"/>
      <c r="EV325" s="10"/>
      <c r="EW325" s="10"/>
      <c r="EX325" s="10"/>
      <c r="EY325" s="10"/>
      <c r="EZ325" s="10"/>
      <c r="FA325" s="10"/>
      <c r="FB325" s="10"/>
      <c r="FC325" s="10"/>
      <c r="FD325" s="10"/>
      <c r="FE325" s="10"/>
      <c r="FF325" s="10"/>
      <c r="FG325" s="10"/>
      <c r="FH325" s="10"/>
      <c r="FI325" s="10"/>
      <c r="FJ325" s="10"/>
      <c r="FK325" s="10"/>
      <c r="FL325" s="10"/>
      <c r="FM325" s="10"/>
      <c r="FN325" s="10"/>
      <c r="FO325" s="10"/>
      <c r="FP325" s="10"/>
    </row>
    <row r="326" spans="1:172" s="17" customFormat="1" ht="14" customHeight="1" x14ac:dyDescent="0.2">
      <c r="A326" s="14" t="s">
        <v>736</v>
      </c>
      <c r="B326" s="9">
        <v>264.3</v>
      </c>
      <c r="C326" s="9">
        <v>283.3</v>
      </c>
      <c r="D326" s="13">
        <f>AVERAGE(B326,C326)</f>
        <v>273.8</v>
      </c>
      <c r="E326" s="9">
        <v>43.69</v>
      </c>
      <c r="F326" s="9">
        <v>3.35</v>
      </c>
      <c r="G326" s="34">
        <v>146</v>
      </c>
      <c r="H326" s="9">
        <v>199.6</v>
      </c>
      <c r="I326" s="9">
        <v>2.7</v>
      </c>
      <c r="J326" s="9">
        <v>15</v>
      </c>
      <c r="K326" s="9">
        <v>3.1</v>
      </c>
      <c r="L326" s="13">
        <v>-41.66067883443182</v>
      </c>
      <c r="M326" s="13">
        <v>336.67793199850655</v>
      </c>
      <c r="N326" s="9">
        <v>33.299999999999997</v>
      </c>
      <c r="O326" s="9">
        <v>2.1</v>
      </c>
      <c r="P326" s="9" t="s">
        <v>825</v>
      </c>
      <c r="Q326" s="9" t="s">
        <v>825</v>
      </c>
      <c r="R326" s="7">
        <v>301</v>
      </c>
      <c r="S326" s="13">
        <v>-33.900499578779304</v>
      </c>
      <c r="T326" s="13">
        <v>52.0671828881406</v>
      </c>
      <c r="U326" s="9">
        <v>46.041178267360799</v>
      </c>
      <c r="V326" s="9">
        <v>3.8904489598693401</v>
      </c>
      <c r="W326" s="9">
        <v>58.1952919941834</v>
      </c>
      <c r="X326" s="7" t="s">
        <v>826</v>
      </c>
      <c r="Y326" s="7">
        <v>0.77</v>
      </c>
      <c r="Z326" s="7">
        <v>0.79</v>
      </c>
      <c r="AA326" s="7" t="s">
        <v>177</v>
      </c>
      <c r="AB326" s="7">
        <v>0</v>
      </c>
      <c r="AC326" s="14" t="s">
        <v>737</v>
      </c>
      <c r="AD326" s="7"/>
      <c r="AE326" s="7" t="s">
        <v>949</v>
      </c>
      <c r="AF326" s="10" t="s">
        <v>739</v>
      </c>
      <c r="AG326" s="14" t="s">
        <v>738</v>
      </c>
      <c r="AH326" s="10"/>
      <c r="AI326" s="39"/>
      <c r="AJ326" s="32"/>
      <c r="AK326" s="39"/>
      <c r="AL326" s="39"/>
      <c r="AM326" s="39"/>
      <c r="AN326" s="39"/>
      <c r="AO326" s="39"/>
      <c r="AP326" s="39"/>
      <c r="AQ326" s="39"/>
      <c r="AR326" s="39"/>
      <c r="AS326" s="39"/>
      <c r="AT326" s="39"/>
      <c r="AU326" s="39"/>
      <c r="AV326" s="39"/>
      <c r="AW326" s="39"/>
      <c r="AX326" s="39"/>
      <c r="AY326" s="39"/>
      <c r="AZ326" s="39"/>
      <c r="BA326" s="39"/>
      <c r="BB326" s="39"/>
      <c r="BC326" s="39"/>
      <c r="BD326" s="39"/>
      <c r="BE326" s="39"/>
      <c r="BF326" s="39"/>
      <c r="BG326" s="39"/>
      <c r="BH326" s="39"/>
      <c r="BI326" s="39"/>
      <c r="BJ326" s="39"/>
      <c r="BK326" s="39"/>
      <c r="BL326" s="39"/>
      <c r="BM326" s="39"/>
      <c r="BN326" s="39"/>
      <c r="BO326" s="39"/>
      <c r="BP326" s="39"/>
      <c r="BQ326" s="39"/>
      <c r="BR326" s="39"/>
      <c r="BS326" s="39"/>
      <c r="BT326" s="39"/>
      <c r="BU326" s="39"/>
      <c r="BV326" s="39"/>
      <c r="BW326" s="39"/>
      <c r="BX326" s="39"/>
      <c r="BY326" s="39"/>
      <c r="BZ326" s="39"/>
      <c r="CA326" s="39"/>
      <c r="CB326" s="39"/>
      <c r="CC326" s="39"/>
      <c r="CD326" s="39"/>
      <c r="CE326" s="39"/>
      <c r="CF326" s="39"/>
      <c r="CG326" s="39"/>
      <c r="CH326" s="39"/>
      <c r="CI326" s="39"/>
      <c r="CJ326" s="39"/>
      <c r="CK326" s="39"/>
      <c r="CL326" s="39"/>
      <c r="CM326" s="39"/>
      <c r="CN326" s="39"/>
      <c r="CO326" s="39"/>
      <c r="CP326" s="39"/>
      <c r="CQ326" s="39"/>
      <c r="CR326" s="39"/>
      <c r="CS326" s="39"/>
      <c r="CT326" s="39"/>
      <c r="CU326" s="39"/>
      <c r="CV326" s="39"/>
      <c r="CW326" s="39"/>
      <c r="CX326" s="39"/>
      <c r="CY326" s="39"/>
      <c r="CZ326" s="39"/>
      <c r="DA326" s="39"/>
      <c r="DB326" s="39"/>
      <c r="DC326" s="39"/>
      <c r="DD326" s="39"/>
      <c r="DE326" s="39"/>
      <c r="DF326" s="39"/>
      <c r="DG326" s="39"/>
      <c r="DH326" s="39"/>
      <c r="DI326" s="39"/>
      <c r="DJ326" s="39"/>
      <c r="DK326" s="39"/>
      <c r="DL326" s="39"/>
      <c r="DM326" s="39"/>
      <c r="DN326" s="39"/>
      <c r="DO326" s="39"/>
      <c r="DP326" s="39"/>
      <c r="DQ326" s="39"/>
      <c r="DR326" s="39"/>
      <c r="DS326" s="39"/>
      <c r="DT326" s="39"/>
      <c r="DU326" s="39"/>
      <c r="DV326" s="39"/>
      <c r="DW326" s="39"/>
      <c r="DX326" s="39"/>
      <c r="DY326" s="39"/>
      <c r="DZ326" s="39"/>
      <c r="EA326" s="39"/>
      <c r="EB326" s="39"/>
      <c r="EC326" s="39"/>
      <c r="ED326" s="39"/>
      <c r="EE326" s="39"/>
      <c r="EF326" s="39"/>
      <c r="EG326" s="39"/>
      <c r="EH326" s="39"/>
      <c r="EI326" s="39"/>
      <c r="EJ326" s="39"/>
      <c r="EK326" s="39"/>
      <c r="EL326" s="39"/>
      <c r="EM326" s="39"/>
      <c r="EN326" s="39"/>
      <c r="EO326" s="39"/>
      <c r="EP326" s="39"/>
      <c r="EQ326" s="39"/>
      <c r="ER326" s="39"/>
      <c r="ES326" s="39"/>
      <c r="ET326" s="39"/>
      <c r="EU326" s="39"/>
      <c r="EV326" s="39"/>
      <c r="EW326" s="39"/>
      <c r="EX326" s="39"/>
      <c r="EY326" s="39"/>
      <c r="EZ326" s="39"/>
      <c r="FA326" s="39"/>
      <c r="FB326" s="39"/>
      <c r="FC326" s="39"/>
      <c r="FD326" s="39"/>
      <c r="FE326" s="39"/>
      <c r="FF326" s="39"/>
      <c r="FG326" s="39"/>
      <c r="FH326" s="39"/>
      <c r="FI326" s="39"/>
      <c r="FJ326" s="39"/>
      <c r="FK326" s="39"/>
      <c r="FL326" s="39"/>
      <c r="FM326" s="39"/>
      <c r="FN326" s="39"/>
      <c r="FO326" s="39"/>
      <c r="FP326" s="39"/>
    </row>
    <row r="327" spans="1:172" s="17" customFormat="1" ht="14" customHeight="1" x14ac:dyDescent="0.2">
      <c r="A327" s="10" t="s">
        <v>741</v>
      </c>
      <c r="B327" s="9">
        <v>275</v>
      </c>
      <c r="C327" s="9">
        <v>280</v>
      </c>
      <c r="D327" s="13">
        <v>277.5</v>
      </c>
      <c r="E327" s="9">
        <v>49.8</v>
      </c>
      <c r="F327" s="9">
        <v>12</v>
      </c>
      <c r="G327" s="34">
        <v>9</v>
      </c>
      <c r="H327" s="9">
        <v>199</v>
      </c>
      <c r="I327" s="9">
        <v>-9.1</v>
      </c>
      <c r="J327" s="9">
        <v>28</v>
      </c>
      <c r="K327" s="9">
        <v>9.9</v>
      </c>
      <c r="L327" s="13">
        <v>-42.3</v>
      </c>
      <c r="M327" s="13">
        <v>345.9</v>
      </c>
      <c r="N327" s="9">
        <v>65.400000000000006</v>
      </c>
      <c r="O327" s="9">
        <v>6.4</v>
      </c>
      <c r="P327" s="9" t="s">
        <v>825</v>
      </c>
      <c r="Q327" s="9" t="s">
        <v>825</v>
      </c>
      <c r="R327" s="7">
        <v>301</v>
      </c>
      <c r="S327" s="13">
        <v>-29.2188211265332</v>
      </c>
      <c r="T327" s="13">
        <v>57.990800680871999</v>
      </c>
      <c r="U327" s="9">
        <v>46.041178267360799</v>
      </c>
      <c r="V327" s="9">
        <v>3.8904489598693401</v>
      </c>
      <c r="W327" s="9">
        <v>58.1952919941834</v>
      </c>
      <c r="X327" s="7" t="s">
        <v>824</v>
      </c>
      <c r="Y327" s="10"/>
      <c r="Z327" s="10"/>
      <c r="AA327" s="7" t="b">
        <v>1</v>
      </c>
      <c r="AB327" s="7">
        <v>0</v>
      </c>
      <c r="AC327" s="14" t="s">
        <v>742</v>
      </c>
      <c r="AD327" s="7">
        <v>2356</v>
      </c>
      <c r="AE327" s="7" t="s">
        <v>176</v>
      </c>
      <c r="AF327" s="10" t="s">
        <v>740</v>
      </c>
      <c r="AG327" s="14" t="s">
        <v>892</v>
      </c>
      <c r="AH327" s="10"/>
      <c r="AI327" s="12"/>
      <c r="AJ327" s="32"/>
      <c r="AK327" s="12"/>
      <c r="AL327" s="12"/>
      <c r="AM327" s="12"/>
      <c r="AN327" s="12"/>
      <c r="AO327" s="12"/>
      <c r="AP327" s="12"/>
      <c r="AQ327" s="12"/>
      <c r="AR327" s="12"/>
      <c r="AS327" s="12"/>
      <c r="AT327" s="12"/>
      <c r="AU327" s="12"/>
      <c r="AV327" s="12"/>
      <c r="AW327" s="12"/>
      <c r="AX327" s="12"/>
      <c r="AY327" s="12"/>
      <c r="AZ327" s="12"/>
      <c r="BA327" s="12"/>
      <c r="BB327" s="12"/>
      <c r="BC327" s="12"/>
      <c r="BD327" s="12"/>
      <c r="BE327" s="12"/>
      <c r="BF327" s="12"/>
      <c r="BG327" s="12"/>
      <c r="BH327" s="12"/>
      <c r="BI327" s="12"/>
      <c r="BJ327" s="12"/>
      <c r="BK327" s="12"/>
      <c r="BL327" s="12"/>
      <c r="BM327" s="12"/>
      <c r="BN327" s="12"/>
      <c r="BO327" s="12"/>
      <c r="BP327" s="12"/>
      <c r="BQ327" s="12"/>
      <c r="BR327" s="12"/>
      <c r="BS327" s="12"/>
      <c r="BT327" s="12"/>
      <c r="BU327" s="12"/>
      <c r="BV327" s="12"/>
      <c r="BW327" s="12"/>
      <c r="BX327" s="12"/>
      <c r="BY327" s="12"/>
      <c r="BZ327" s="12"/>
      <c r="CA327" s="12"/>
      <c r="CB327" s="12"/>
      <c r="CC327" s="12"/>
      <c r="CD327" s="12"/>
      <c r="CE327" s="12"/>
      <c r="CF327" s="12"/>
      <c r="CG327" s="12"/>
      <c r="CH327" s="12"/>
      <c r="CI327" s="12"/>
      <c r="CJ327" s="12"/>
      <c r="CK327" s="12"/>
      <c r="CL327" s="12"/>
      <c r="CM327" s="12"/>
      <c r="CN327" s="12"/>
      <c r="CO327" s="12"/>
      <c r="CP327" s="12"/>
      <c r="CQ327" s="12"/>
      <c r="CR327" s="12"/>
      <c r="CS327" s="12"/>
      <c r="CT327" s="12"/>
      <c r="CU327" s="12"/>
      <c r="CV327" s="12"/>
      <c r="CW327" s="12"/>
      <c r="CX327" s="12"/>
      <c r="CY327" s="12"/>
      <c r="CZ327" s="12"/>
      <c r="DA327" s="12"/>
      <c r="DB327" s="12"/>
      <c r="DC327" s="12"/>
      <c r="DD327" s="12"/>
      <c r="DE327" s="12"/>
      <c r="DF327" s="12"/>
      <c r="DG327" s="12"/>
      <c r="DH327" s="12"/>
      <c r="DI327" s="12"/>
      <c r="DJ327" s="12"/>
      <c r="DK327" s="12"/>
      <c r="DL327" s="12"/>
      <c r="DM327" s="12"/>
      <c r="DN327" s="12"/>
      <c r="DO327" s="12"/>
      <c r="DP327" s="12"/>
      <c r="DQ327" s="12"/>
      <c r="DR327" s="12"/>
      <c r="DS327" s="12"/>
      <c r="DT327" s="12"/>
      <c r="DU327" s="12"/>
      <c r="DV327" s="12"/>
      <c r="DW327" s="12"/>
      <c r="DX327" s="12"/>
      <c r="DY327" s="12"/>
      <c r="DZ327" s="12"/>
      <c r="EA327" s="12"/>
      <c r="EB327" s="12"/>
      <c r="EC327" s="12"/>
      <c r="ED327" s="12"/>
      <c r="EE327" s="12"/>
      <c r="EF327" s="12"/>
      <c r="EG327" s="12"/>
      <c r="EH327" s="12"/>
      <c r="EI327" s="12"/>
      <c r="EJ327" s="12"/>
      <c r="EK327" s="12"/>
      <c r="EL327" s="12"/>
      <c r="EM327" s="12"/>
      <c r="EN327" s="12"/>
      <c r="EO327" s="12"/>
      <c r="EP327" s="12"/>
      <c r="EQ327" s="12"/>
      <c r="ER327" s="12"/>
      <c r="ES327" s="12"/>
      <c r="ET327" s="12"/>
      <c r="EU327" s="12"/>
      <c r="EV327" s="12"/>
      <c r="EW327" s="12"/>
      <c r="EX327" s="12"/>
      <c r="EY327" s="12"/>
      <c r="EZ327" s="12"/>
      <c r="FA327" s="12"/>
      <c r="FB327" s="12"/>
      <c r="FC327" s="12"/>
      <c r="FD327" s="12"/>
      <c r="FE327" s="12"/>
      <c r="FF327" s="12"/>
      <c r="FG327" s="12"/>
      <c r="FH327" s="12"/>
      <c r="FI327" s="12"/>
      <c r="FJ327" s="12"/>
      <c r="FK327" s="12"/>
      <c r="FL327" s="12"/>
      <c r="FM327" s="12"/>
      <c r="FN327" s="12"/>
      <c r="FO327" s="12"/>
      <c r="FP327" s="12"/>
    </row>
    <row r="328" spans="1:172" s="12" customFormat="1" ht="14" customHeight="1" x14ac:dyDescent="0.15">
      <c r="A328" s="10" t="s">
        <v>743</v>
      </c>
      <c r="B328" s="9">
        <v>274</v>
      </c>
      <c r="C328" s="9">
        <v>282</v>
      </c>
      <c r="D328" s="13">
        <v>278</v>
      </c>
      <c r="E328" s="7">
        <v>55.7</v>
      </c>
      <c r="F328" s="7">
        <v>13.7</v>
      </c>
      <c r="G328" s="6">
        <v>8</v>
      </c>
      <c r="H328" s="9">
        <v>193.5</v>
      </c>
      <c r="I328" s="9">
        <v>-38</v>
      </c>
      <c r="J328" s="9">
        <v>26</v>
      </c>
      <c r="K328" s="9">
        <v>11</v>
      </c>
      <c r="L328" s="13">
        <v>-54</v>
      </c>
      <c r="M328" s="13">
        <v>351.5</v>
      </c>
      <c r="N328" s="9"/>
      <c r="O328" s="9"/>
      <c r="P328" s="9">
        <v>35.941688309899838</v>
      </c>
      <c r="Q328" s="9">
        <v>9.364837426922529</v>
      </c>
      <c r="R328" s="7">
        <v>301</v>
      </c>
      <c r="S328" s="13">
        <v>-34.289317106650898</v>
      </c>
      <c r="T328" s="13">
        <v>71.151446578435497</v>
      </c>
      <c r="U328" s="9">
        <v>46.041178267360799</v>
      </c>
      <c r="V328" s="9">
        <v>3.8904489598693401</v>
      </c>
      <c r="W328" s="9">
        <v>58.1952919941834</v>
      </c>
      <c r="X328" s="7" t="s">
        <v>824</v>
      </c>
      <c r="Y328" s="10"/>
      <c r="Z328" s="10"/>
      <c r="AA328" s="7" t="b">
        <v>1</v>
      </c>
      <c r="AB328" s="7">
        <v>0</v>
      </c>
      <c r="AC328" s="14" t="s">
        <v>744</v>
      </c>
      <c r="AD328" s="7">
        <v>2222</v>
      </c>
      <c r="AE328" s="7" t="s">
        <v>176</v>
      </c>
      <c r="AF328" s="10" t="s">
        <v>745</v>
      </c>
      <c r="AG328" s="14" t="s">
        <v>892</v>
      </c>
      <c r="AH328" s="10"/>
      <c r="AI328" s="52"/>
      <c r="AJ328" s="32"/>
      <c r="AK328" s="52"/>
      <c r="AL328" s="52"/>
      <c r="AM328" s="52"/>
      <c r="AN328" s="52"/>
      <c r="AO328" s="52"/>
      <c r="AP328" s="52"/>
      <c r="AQ328" s="52"/>
      <c r="AR328" s="52"/>
      <c r="AS328" s="52"/>
      <c r="AT328" s="52"/>
      <c r="AU328" s="52"/>
      <c r="AV328" s="52"/>
      <c r="AW328" s="52"/>
      <c r="AX328" s="52"/>
      <c r="AY328" s="52"/>
      <c r="AZ328" s="52"/>
      <c r="BA328" s="52"/>
      <c r="BB328" s="52"/>
      <c r="BC328" s="52"/>
      <c r="BD328" s="52"/>
      <c r="BE328" s="52"/>
      <c r="BF328" s="52"/>
      <c r="BG328" s="52"/>
      <c r="BH328" s="52"/>
      <c r="BI328" s="52"/>
      <c r="BJ328" s="52"/>
      <c r="BK328" s="52"/>
      <c r="BL328" s="52"/>
      <c r="BM328" s="52"/>
      <c r="BN328" s="52"/>
      <c r="BO328" s="52"/>
      <c r="BP328" s="52"/>
      <c r="BQ328" s="52"/>
      <c r="BR328" s="52"/>
      <c r="BS328" s="52"/>
      <c r="BT328" s="52"/>
      <c r="BU328" s="52"/>
      <c r="BV328" s="52"/>
      <c r="BW328" s="52"/>
      <c r="BX328" s="52"/>
      <c r="BY328" s="52"/>
      <c r="BZ328" s="52"/>
      <c r="CA328" s="52"/>
      <c r="CB328" s="52"/>
      <c r="CC328" s="52"/>
      <c r="CD328" s="52"/>
      <c r="CE328" s="52"/>
      <c r="CF328" s="52"/>
      <c r="CG328" s="52"/>
      <c r="CH328" s="52"/>
      <c r="CI328" s="52"/>
      <c r="CJ328" s="52"/>
      <c r="CK328" s="52"/>
      <c r="CL328" s="52"/>
      <c r="CM328" s="52"/>
      <c r="CN328" s="52"/>
      <c r="CO328" s="52"/>
      <c r="CP328" s="52"/>
      <c r="CQ328" s="52"/>
      <c r="CR328" s="52"/>
      <c r="CS328" s="52"/>
      <c r="CT328" s="52"/>
      <c r="CU328" s="52"/>
      <c r="CV328" s="52"/>
      <c r="CW328" s="52"/>
      <c r="CX328" s="52"/>
      <c r="CY328" s="52"/>
      <c r="CZ328" s="52"/>
      <c r="DA328" s="52"/>
      <c r="DB328" s="52"/>
      <c r="DC328" s="52"/>
      <c r="DD328" s="52"/>
      <c r="DE328" s="52"/>
      <c r="DF328" s="52"/>
      <c r="DG328" s="52"/>
      <c r="DH328" s="52"/>
      <c r="DI328" s="52"/>
      <c r="DJ328" s="52"/>
      <c r="DK328" s="52"/>
      <c r="DL328" s="52"/>
      <c r="DM328" s="52"/>
      <c r="DN328" s="52"/>
      <c r="DO328" s="52"/>
      <c r="DP328" s="52"/>
      <c r="DQ328" s="52"/>
      <c r="DR328" s="52"/>
      <c r="DS328" s="52"/>
      <c r="DT328" s="52"/>
      <c r="DU328" s="52"/>
      <c r="DV328" s="52"/>
      <c r="DW328" s="52"/>
      <c r="DX328" s="52"/>
      <c r="DY328" s="52"/>
      <c r="DZ328" s="52"/>
      <c r="EA328" s="52"/>
      <c r="EB328" s="52"/>
      <c r="EC328" s="52"/>
      <c r="ED328" s="52"/>
      <c r="EE328" s="52"/>
      <c r="EF328" s="52"/>
      <c r="EG328" s="52"/>
      <c r="EH328" s="52"/>
      <c r="EI328" s="52"/>
      <c r="EJ328" s="52"/>
      <c r="EK328" s="52"/>
      <c r="EL328" s="52"/>
      <c r="EM328" s="52"/>
      <c r="EN328" s="52"/>
      <c r="EO328" s="52"/>
      <c r="EP328" s="52"/>
      <c r="EQ328" s="52"/>
      <c r="ER328" s="52"/>
      <c r="ES328" s="52"/>
      <c r="ET328" s="52"/>
      <c r="EU328" s="52"/>
      <c r="EV328" s="52"/>
      <c r="EW328" s="52"/>
      <c r="EX328" s="52"/>
      <c r="EY328" s="52"/>
      <c r="EZ328" s="52"/>
      <c r="FA328" s="52"/>
      <c r="FB328" s="52"/>
      <c r="FC328" s="52"/>
      <c r="FD328" s="52"/>
      <c r="FE328" s="52"/>
      <c r="FF328" s="52"/>
      <c r="FG328" s="52"/>
      <c r="FH328" s="52"/>
      <c r="FI328" s="52"/>
      <c r="FJ328" s="52"/>
      <c r="FK328" s="52"/>
      <c r="FL328" s="52"/>
      <c r="FM328" s="52"/>
      <c r="FN328" s="52"/>
      <c r="FO328" s="52"/>
      <c r="FP328" s="52"/>
    </row>
    <row r="329" spans="1:172" s="12" customFormat="1" ht="14" customHeight="1" x14ac:dyDescent="0.15">
      <c r="A329" s="10" t="s">
        <v>746</v>
      </c>
      <c r="B329" s="9">
        <v>278</v>
      </c>
      <c r="C329" s="9">
        <v>282</v>
      </c>
      <c r="D329" s="13">
        <v>280</v>
      </c>
      <c r="E329" s="9">
        <v>14.9</v>
      </c>
      <c r="F329" s="9">
        <v>30.5</v>
      </c>
      <c r="G329" s="34">
        <v>8</v>
      </c>
      <c r="H329" s="9">
        <v>147.19999999999999</v>
      </c>
      <c r="I329" s="9">
        <v>39.6</v>
      </c>
      <c r="J329" s="9">
        <v>78.099999999999994</v>
      </c>
      <c r="K329" s="9">
        <v>6</v>
      </c>
      <c r="L329" s="13">
        <v>-40.799999999999997</v>
      </c>
      <c r="M329" s="13">
        <v>71.3</v>
      </c>
      <c r="N329" s="7"/>
      <c r="O329" s="7"/>
      <c r="P329" s="9">
        <v>102.65691744136865</v>
      </c>
      <c r="Q329" s="9">
        <v>5.4928165645642997</v>
      </c>
      <c r="R329" s="7">
        <v>715</v>
      </c>
      <c r="S329" s="13">
        <v>-41.191629920690403</v>
      </c>
      <c r="T329" s="13">
        <v>71.158708788723999</v>
      </c>
      <c r="U329" s="9">
        <v>-40.499999999999901</v>
      </c>
      <c r="V329" s="9">
        <v>118.6</v>
      </c>
      <c r="W329" s="9">
        <v>0.7</v>
      </c>
      <c r="X329" s="7" t="s">
        <v>824</v>
      </c>
      <c r="Y329" s="10"/>
      <c r="Z329" s="10"/>
      <c r="AA329" s="7" t="b">
        <v>1</v>
      </c>
      <c r="AB329" s="7">
        <v>0</v>
      </c>
      <c r="AC329" s="14" t="s">
        <v>747</v>
      </c>
      <c r="AD329" s="7">
        <v>3504</v>
      </c>
      <c r="AE329" s="7" t="s">
        <v>176</v>
      </c>
      <c r="AF329" s="10" t="s">
        <v>748</v>
      </c>
      <c r="AG329" s="14"/>
      <c r="AH329" s="10"/>
      <c r="AI329" s="52"/>
      <c r="AJ329" s="32"/>
      <c r="AK329" s="52"/>
      <c r="AL329" s="52"/>
      <c r="AM329" s="52"/>
      <c r="AN329" s="52"/>
      <c r="AO329" s="52"/>
      <c r="AP329" s="52"/>
      <c r="AQ329" s="52"/>
      <c r="AR329" s="52"/>
      <c r="AS329" s="52"/>
      <c r="AT329" s="52"/>
      <c r="AU329" s="52"/>
      <c r="AV329" s="52"/>
      <c r="AW329" s="52"/>
      <c r="AX329" s="52"/>
      <c r="AY329" s="52"/>
      <c r="AZ329" s="52"/>
      <c r="BA329" s="52"/>
      <c r="BB329" s="52"/>
      <c r="BC329" s="52"/>
      <c r="BD329" s="52"/>
      <c r="BE329" s="52"/>
      <c r="BF329" s="52"/>
      <c r="BG329" s="52"/>
      <c r="BH329" s="52"/>
      <c r="BI329" s="52"/>
      <c r="BJ329" s="52"/>
      <c r="BK329" s="52"/>
      <c r="BL329" s="52"/>
      <c r="BM329" s="52"/>
      <c r="BN329" s="52"/>
      <c r="BO329" s="52"/>
      <c r="BP329" s="52"/>
      <c r="BQ329" s="52"/>
      <c r="BR329" s="52"/>
      <c r="BS329" s="52"/>
      <c r="BT329" s="52"/>
      <c r="BU329" s="52"/>
      <c r="BV329" s="52"/>
      <c r="BW329" s="52"/>
      <c r="BX329" s="52"/>
      <c r="BY329" s="52"/>
      <c r="BZ329" s="52"/>
      <c r="CA329" s="52"/>
      <c r="CB329" s="52"/>
      <c r="CC329" s="52"/>
      <c r="CD329" s="52"/>
      <c r="CE329" s="52"/>
      <c r="CF329" s="52"/>
      <c r="CG329" s="52"/>
      <c r="CH329" s="52"/>
      <c r="CI329" s="52"/>
      <c r="CJ329" s="52"/>
      <c r="CK329" s="52"/>
      <c r="CL329" s="52"/>
      <c r="CM329" s="52"/>
      <c r="CN329" s="52"/>
      <c r="CO329" s="52"/>
      <c r="CP329" s="52"/>
      <c r="CQ329" s="52"/>
      <c r="CR329" s="52"/>
      <c r="CS329" s="52"/>
      <c r="CT329" s="52"/>
      <c r="CU329" s="52"/>
      <c r="CV329" s="52"/>
      <c r="CW329" s="52"/>
      <c r="CX329" s="52"/>
      <c r="CY329" s="52"/>
      <c r="CZ329" s="52"/>
      <c r="DA329" s="52"/>
      <c r="DB329" s="52"/>
      <c r="DC329" s="52"/>
      <c r="DD329" s="52"/>
      <c r="DE329" s="52"/>
      <c r="DF329" s="52"/>
      <c r="DG329" s="52"/>
      <c r="DH329" s="52"/>
      <c r="DI329" s="52"/>
      <c r="DJ329" s="52"/>
      <c r="DK329" s="52"/>
      <c r="DL329" s="52"/>
      <c r="DM329" s="52"/>
      <c r="DN329" s="52"/>
      <c r="DO329" s="52"/>
      <c r="DP329" s="52"/>
      <c r="DQ329" s="52"/>
      <c r="DR329" s="52"/>
      <c r="DS329" s="52"/>
      <c r="DT329" s="52"/>
      <c r="DU329" s="52"/>
      <c r="DV329" s="52"/>
      <c r="DW329" s="52"/>
      <c r="DX329" s="52"/>
      <c r="DY329" s="52"/>
      <c r="DZ329" s="52"/>
      <c r="EA329" s="52"/>
      <c r="EB329" s="52"/>
      <c r="EC329" s="52"/>
      <c r="ED329" s="52"/>
      <c r="EE329" s="52"/>
      <c r="EF329" s="52"/>
      <c r="EG329" s="52"/>
      <c r="EH329" s="52"/>
      <c r="EI329" s="52"/>
      <c r="EJ329" s="52"/>
      <c r="EK329" s="52"/>
      <c r="EL329" s="52"/>
      <c r="EM329" s="52"/>
      <c r="EN329" s="52"/>
      <c r="EO329" s="52"/>
      <c r="EP329" s="52"/>
      <c r="EQ329" s="52"/>
      <c r="ER329" s="52"/>
      <c r="ES329" s="52"/>
      <c r="ET329" s="52"/>
      <c r="EU329" s="52"/>
      <c r="EV329" s="52"/>
      <c r="EW329" s="52"/>
      <c r="EX329" s="52"/>
      <c r="EY329" s="52"/>
      <c r="EZ329" s="52"/>
      <c r="FA329" s="52"/>
      <c r="FB329" s="52"/>
      <c r="FC329" s="52"/>
      <c r="FD329" s="52"/>
      <c r="FE329" s="52"/>
      <c r="FF329" s="52"/>
      <c r="FG329" s="52"/>
      <c r="FH329" s="52"/>
      <c r="FI329" s="52"/>
      <c r="FJ329" s="52"/>
      <c r="FK329" s="52"/>
      <c r="FL329" s="52"/>
      <c r="FM329" s="52"/>
      <c r="FN329" s="52"/>
      <c r="FO329" s="52"/>
      <c r="FP329" s="52"/>
    </row>
    <row r="330" spans="1:172" s="12" customFormat="1" ht="14" customHeight="1" x14ac:dyDescent="0.2">
      <c r="A330" s="10" t="s">
        <v>749</v>
      </c>
      <c r="B330" s="9">
        <v>280</v>
      </c>
      <c r="C330" s="9">
        <v>285.20000000000005</v>
      </c>
      <c r="D330" s="13">
        <v>282.60000000000002</v>
      </c>
      <c r="E330" s="9">
        <v>37.200000000000003</v>
      </c>
      <c r="F330" s="9">
        <v>37.799999999999997</v>
      </c>
      <c r="G330" s="34">
        <v>19</v>
      </c>
      <c r="H330" s="9">
        <v>204.3</v>
      </c>
      <c r="I330" s="9">
        <v>-23.8</v>
      </c>
      <c r="J330" s="9">
        <v>27.7</v>
      </c>
      <c r="K330" s="9">
        <v>6.5</v>
      </c>
      <c r="L330" s="13">
        <v>-49.4</v>
      </c>
      <c r="M330" s="13">
        <v>359.7</v>
      </c>
      <c r="N330" s="7"/>
      <c r="O330" s="7"/>
      <c r="P330" s="9">
        <v>54.852093430526111</v>
      </c>
      <c r="Q330" s="9">
        <v>4.5722984687954131</v>
      </c>
      <c r="R330" s="7">
        <v>301</v>
      </c>
      <c r="S330" s="13">
        <v>-27.445408429925799</v>
      </c>
      <c r="T330" s="13">
        <v>71.389886230404898</v>
      </c>
      <c r="U330" s="9">
        <v>46.041178267360799</v>
      </c>
      <c r="V330" s="9">
        <v>3.8904489598693401</v>
      </c>
      <c r="W330" s="9">
        <v>58.1952919941834</v>
      </c>
      <c r="X330" s="7" t="s">
        <v>824</v>
      </c>
      <c r="Y330" s="10"/>
      <c r="Z330" s="10"/>
      <c r="AA330" s="7" t="b">
        <v>1</v>
      </c>
      <c r="AB330" s="7">
        <v>0</v>
      </c>
      <c r="AC330" s="14" t="s">
        <v>658</v>
      </c>
      <c r="AD330" s="7"/>
      <c r="AE330" s="7" t="s">
        <v>176</v>
      </c>
      <c r="AF330" s="10" t="s">
        <v>750</v>
      </c>
      <c r="AG330" s="14"/>
      <c r="AH330" s="10"/>
      <c r="AI330" s="19"/>
      <c r="AJ330" s="32"/>
      <c r="AK330" s="19"/>
      <c r="AL330" s="19"/>
      <c r="AM330" s="19"/>
      <c r="AN330" s="19"/>
      <c r="AO330" s="19"/>
      <c r="AP330" s="19"/>
      <c r="AQ330" s="19"/>
      <c r="AR330" s="19"/>
      <c r="AS330" s="19"/>
      <c r="AT330" s="19"/>
      <c r="AU330" s="19"/>
      <c r="AV330" s="19"/>
      <c r="AW330" s="19"/>
      <c r="AX330" s="19"/>
      <c r="AY330" s="19"/>
      <c r="AZ330" s="19"/>
      <c r="BA330" s="19"/>
      <c r="BB330" s="19"/>
      <c r="BC330" s="19"/>
      <c r="BD330" s="19"/>
      <c r="BE330" s="19"/>
      <c r="BF330" s="19"/>
      <c r="BG330" s="19"/>
      <c r="BH330" s="19"/>
      <c r="BI330" s="19"/>
      <c r="BJ330" s="19"/>
      <c r="BK330" s="19"/>
      <c r="BL330" s="19"/>
      <c r="BM330" s="19"/>
      <c r="BN330" s="19"/>
      <c r="BO330" s="19"/>
      <c r="BP330" s="19"/>
      <c r="BQ330" s="19"/>
      <c r="BR330" s="19"/>
      <c r="BS330" s="19"/>
      <c r="BT330" s="19"/>
      <c r="BU330" s="19"/>
      <c r="BV330" s="19"/>
      <c r="BW330" s="19"/>
      <c r="BX330" s="19"/>
      <c r="BY330" s="19"/>
      <c r="BZ330" s="19"/>
      <c r="CA330" s="19"/>
      <c r="CB330" s="19"/>
      <c r="CC330" s="19"/>
      <c r="CD330" s="19"/>
      <c r="CE330" s="19"/>
      <c r="CF330" s="19"/>
      <c r="CG330" s="19"/>
      <c r="CH330" s="19"/>
      <c r="CI330" s="19"/>
      <c r="CJ330" s="19"/>
      <c r="CK330" s="19"/>
      <c r="CL330" s="19"/>
      <c r="CM330" s="19"/>
      <c r="CN330" s="19"/>
      <c r="CO330" s="19"/>
      <c r="CP330" s="19"/>
      <c r="CQ330" s="19"/>
      <c r="CR330" s="19"/>
      <c r="CS330" s="19"/>
      <c r="CT330" s="19"/>
      <c r="CU330" s="19"/>
      <c r="CV330" s="19"/>
      <c r="CW330" s="19"/>
      <c r="CX330" s="19"/>
      <c r="CY330" s="19"/>
      <c r="CZ330" s="19"/>
      <c r="DA330" s="19"/>
      <c r="DB330" s="19"/>
      <c r="DC330" s="19"/>
      <c r="DD330" s="19"/>
      <c r="DE330" s="19"/>
      <c r="DF330" s="19"/>
      <c r="DG330" s="19"/>
      <c r="DH330" s="19"/>
      <c r="DI330" s="19"/>
      <c r="DJ330" s="19"/>
      <c r="DK330" s="19"/>
      <c r="DL330" s="19"/>
      <c r="DM330" s="19"/>
      <c r="DN330" s="19"/>
      <c r="DO330" s="19"/>
      <c r="DP330" s="19"/>
      <c r="DQ330" s="19"/>
      <c r="DR330" s="19"/>
      <c r="DS330" s="19"/>
      <c r="DT330" s="19"/>
      <c r="DU330" s="19"/>
      <c r="DV330" s="19"/>
      <c r="DW330" s="19"/>
      <c r="DX330" s="19"/>
      <c r="DY330" s="19"/>
      <c r="DZ330" s="19"/>
      <c r="EA330" s="19"/>
      <c r="EB330" s="19"/>
      <c r="EC330" s="19"/>
      <c r="ED330" s="19"/>
      <c r="EE330" s="19"/>
      <c r="EF330" s="19"/>
      <c r="EG330" s="19"/>
      <c r="EH330" s="19"/>
      <c r="EI330" s="19"/>
      <c r="EJ330" s="19"/>
      <c r="EK330" s="19"/>
      <c r="EL330" s="19"/>
      <c r="EM330" s="19"/>
      <c r="EN330" s="19"/>
      <c r="EO330" s="19"/>
      <c r="EP330" s="19"/>
      <c r="EQ330" s="19"/>
      <c r="ER330" s="19"/>
      <c r="ES330" s="19"/>
      <c r="ET330" s="19"/>
      <c r="EU330" s="19"/>
      <c r="EV330" s="19"/>
      <c r="EW330" s="19"/>
      <c r="EX330" s="19"/>
      <c r="EY330" s="19"/>
      <c r="EZ330" s="19"/>
      <c r="FA330" s="19"/>
      <c r="FB330" s="19"/>
      <c r="FC330" s="19"/>
      <c r="FD330" s="19"/>
      <c r="FE330" s="19"/>
      <c r="FF330" s="19"/>
      <c r="FG330" s="19"/>
      <c r="FH330" s="19"/>
      <c r="FI330" s="19"/>
      <c r="FJ330" s="19"/>
      <c r="FK330" s="19"/>
      <c r="FL330" s="19"/>
      <c r="FM330" s="19"/>
      <c r="FN330" s="19"/>
      <c r="FO330" s="19"/>
      <c r="FP330" s="19"/>
    </row>
    <row r="331" spans="1:172" s="12" customFormat="1" ht="15" customHeight="1" x14ac:dyDescent="0.2">
      <c r="A331" s="14" t="s">
        <v>752</v>
      </c>
      <c r="B331" s="9">
        <v>280</v>
      </c>
      <c r="C331" s="9">
        <v>291</v>
      </c>
      <c r="D331" s="13">
        <v>285.5</v>
      </c>
      <c r="E331" s="9">
        <v>51</v>
      </c>
      <c r="F331" s="9">
        <v>356</v>
      </c>
      <c r="G331" s="34">
        <v>9</v>
      </c>
      <c r="H331" s="9">
        <v>9</v>
      </c>
      <c r="I331" s="9">
        <v>19</v>
      </c>
      <c r="J331" s="9">
        <v>29</v>
      </c>
      <c r="K331" s="9">
        <v>10</v>
      </c>
      <c r="L331" s="13">
        <v>-48</v>
      </c>
      <c r="M331" s="13">
        <v>343</v>
      </c>
      <c r="N331" s="9"/>
      <c r="O331" s="9"/>
      <c r="P331" s="9">
        <v>62.492313566911712</v>
      </c>
      <c r="Q331" s="9">
        <v>6.5633772273595534</v>
      </c>
      <c r="R331" s="7">
        <v>301</v>
      </c>
      <c r="S331" s="13">
        <v>-34.527329786205897</v>
      </c>
      <c r="T331" s="13">
        <v>61.422345073460001</v>
      </c>
      <c r="U331" s="9">
        <v>46.041178267360799</v>
      </c>
      <c r="V331" s="9">
        <v>3.8904489598693401</v>
      </c>
      <c r="W331" s="9">
        <v>58.1952919941834</v>
      </c>
      <c r="X331" s="7" t="s">
        <v>824</v>
      </c>
      <c r="Y331" s="10"/>
      <c r="Z331" s="10"/>
      <c r="AA331" s="7" t="b">
        <v>1</v>
      </c>
      <c r="AB331" s="7">
        <v>0</v>
      </c>
      <c r="AC331" s="14" t="s">
        <v>754</v>
      </c>
      <c r="AD331" s="7">
        <v>411</v>
      </c>
      <c r="AE331" s="7" t="s">
        <v>176</v>
      </c>
      <c r="AF331" s="10" t="s">
        <v>753</v>
      </c>
      <c r="AG331" s="14"/>
      <c r="AH331" s="10"/>
      <c r="AI331" s="19"/>
      <c r="AJ331" s="32"/>
      <c r="AK331" s="19"/>
      <c r="AL331" s="19"/>
      <c r="AM331" s="19"/>
      <c r="AN331" s="19"/>
      <c r="AO331" s="19"/>
      <c r="AP331" s="19"/>
      <c r="AQ331" s="19"/>
      <c r="AR331" s="19"/>
      <c r="AS331" s="19"/>
      <c r="AT331" s="19"/>
      <c r="AU331" s="19"/>
      <c r="AV331" s="19"/>
      <c r="AW331" s="19"/>
      <c r="AX331" s="19"/>
      <c r="AY331" s="19"/>
      <c r="AZ331" s="19"/>
      <c r="BA331" s="19"/>
      <c r="BB331" s="19"/>
      <c r="BC331" s="19"/>
      <c r="BD331" s="19"/>
      <c r="BE331" s="19"/>
      <c r="BF331" s="19"/>
      <c r="BG331" s="19"/>
      <c r="BH331" s="19"/>
      <c r="BI331" s="19"/>
      <c r="BJ331" s="19"/>
      <c r="BK331" s="19"/>
      <c r="BL331" s="19"/>
      <c r="BM331" s="19"/>
      <c r="BN331" s="19"/>
      <c r="BO331" s="19"/>
      <c r="BP331" s="19"/>
      <c r="BQ331" s="19"/>
      <c r="BR331" s="19"/>
      <c r="BS331" s="19"/>
      <c r="BT331" s="19"/>
      <c r="BU331" s="19"/>
      <c r="BV331" s="19"/>
      <c r="BW331" s="19"/>
      <c r="BX331" s="19"/>
      <c r="BY331" s="19"/>
      <c r="BZ331" s="19"/>
      <c r="CA331" s="19"/>
      <c r="CB331" s="19"/>
      <c r="CC331" s="19"/>
      <c r="CD331" s="19"/>
      <c r="CE331" s="19"/>
      <c r="CF331" s="19"/>
      <c r="CG331" s="19"/>
      <c r="CH331" s="19"/>
      <c r="CI331" s="19"/>
      <c r="CJ331" s="19"/>
      <c r="CK331" s="19"/>
      <c r="CL331" s="19"/>
      <c r="CM331" s="19"/>
      <c r="CN331" s="19"/>
      <c r="CO331" s="19"/>
      <c r="CP331" s="19"/>
      <c r="CQ331" s="19"/>
      <c r="CR331" s="19"/>
      <c r="CS331" s="19"/>
      <c r="CT331" s="19"/>
      <c r="CU331" s="19"/>
      <c r="CV331" s="19"/>
      <c r="CW331" s="19"/>
      <c r="CX331" s="19"/>
      <c r="CY331" s="19"/>
      <c r="CZ331" s="19"/>
      <c r="DA331" s="19"/>
      <c r="DB331" s="19"/>
      <c r="DC331" s="19"/>
      <c r="DD331" s="19"/>
      <c r="DE331" s="19"/>
      <c r="DF331" s="19"/>
      <c r="DG331" s="19"/>
      <c r="DH331" s="19"/>
      <c r="DI331" s="19"/>
      <c r="DJ331" s="19"/>
      <c r="DK331" s="19"/>
      <c r="DL331" s="19"/>
      <c r="DM331" s="19"/>
      <c r="DN331" s="19"/>
      <c r="DO331" s="19"/>
      <c r="DP331" s="19"/>
      <c r="DQ331" s="19"/>
      <c r="DR331" s="19"/>
      <c r="DS331" s="19"/>
      <c r="DT331" s="19"/>
      <c r="DU331" s="19"/>
      <c r="DV331" s="19"/>
      <c r="DW331" s="19"/>
      <c r="DX331" s="19"/>
      <c r="DY331" s="19"/>
      <c r="DZ331" s="19"/>
      <c r="EA331" s="19"/>
      <c r="EB331" s="19"/>
      <c r="EC331" s="19"/>
      <c r="ED331" s="19"/>
      <c r="EE331" s="19"/>
      <c r="EF331" s="19"/>
      <c r="EG331" s="19"/>
      <c r="EH331" s="19"/>
      <c r="EI331" s="19"/>
      <c r="EJ331" s="19"/>
      <c r="EK331" s="19"/>
      <c r="EL331" s="19"/>
      <c r="EM331" s="19"/>
      <c r="EN331" s="19"/>
      <c r="EO331" s="19"/>
      <c r="EP331" s="19"/>
      <c r="EQ331" s="19"/>
      <c r="ER331" s="19"/>
      <c r="ES331" s="19"/>
      <c r="ET331" s="19"/>
      <c r="EU331" s="19"/>
      <c r="EV331" s="19"/>
      <c r="EW331" s="19"/>
      <c r="EX331" s="19"/>
      <c r="EY331" s="19"/>
      <c r="EZ331" s="19"/>
      <c r="FA331" s="19"/>
      <c r="FB331" s="19"/>
      <c r="FC331" s="19"/>
      <c r="FD331" s="19"/>
      <c r="FE331" s="19"/>
      <c r="FF331" s="19"/>
      <c r="FG331" s="19"/>
      <c r="FH331" s="19"/>
      <c r="FI331" s="19"/>
      <c r="FJ331" s="19"/>
      <c r="FK331" s="19"/>
      <c r="FL331" s="19"/>
      <c r="FM331" s="19"/>
      <c r="FN331" s="19"/>
      <c r="FO331" s="19"/>
      <c r="FP331" s="19"/>
    </row>
    <row r="332" spans="1:172" s="17" customFormat="1" ht="14" customHeight="1" x14ac:dyDescent="0.2">
      <c r="A332" s="14" t="s">
        <v>755</v>
      </c>
      <c r="B332" s="9">
        <v>277</v>
      </c>
      <c r="C332" s="9">
        <v>294.60000000000002</v>
      </c>
      <c r="D332" s="13">
        <v>285.8</v>
      </c>
      <c r="E332" s="9">
        <v>32.979999999999997</v>
      </c>
      <c r="F332" s="9">
        <f>360-6.4</f>
        <v>353.6</v>
      </c>
      <c r="G332" s="34">
        <v>18</v>
      </c>
      <c r="H332" s="9"/>
      <c r="I332" s="9"/>
      <c r="J332" s="9"/>
      <c r="K332" s="9"/>
      <c r="L332" s="13">
        <v>-41.4</v>
      </c>
      <c r="M332" s="13">
        <v>52.1</v>
      </c>
      <c r="N332" s="9">
        <v>27.1</v>
      </c>
      <c r="O332" s="9">
        <v>6.8</v>
      </c>
      <c r="P332" s="9" t="s">
        <v>825</v>
      </c>
      <c r="Q332" s="9" t="s">
        <v>825</v>
      </c>
      <c r="R332" s="7">
        <v>707</v>
      </c>
      <c r="S332" s="13">
        <v>-41.064800758008403</v>
      </c>
      <c r="T332" s="13">
        <v>53.857007517421003</v>
      </c>
      <c r="U332" s="9">
        <v>31.250219940610901</v>
      </c>
      <c r="V332" s="9">
        <v>36.930099144381401</v>
      </c>
      <c r="W332" s="9">
        <v>1.41820132763735</v>
      </c>
      <c r="X332" s="7" t="s">
        <v>824</v>
      </c>
      <c r="Y332" s="10"/>
      <c r="Z332" s="10"/>
      <c r="AA332" s="7" t="b">
        <v>1</v>
      </c>
      <c r="AB332" s="7">
        <v>0</v>
      </c>
      <c r="AC332" s="14" t="s">
        <v>756</v>
      </c>
      <c r="AD332" s="7"/>
      <c r="AE332" s="7" t="s">
        <v>949</v>
      </c>
      <c r="AF332" s="10" t="s">
        <v>849</v>
      </c>
      <c r="AG332" s="14" t="s">
        <v>863</v>
      </c>
      <c r="AH332" s="10" t="s">
        <v>954</v>
      </c>
      <c r="AI332" s="19"/>
      <c r="AJ332" s="32"/>
      <c r="AK332" s="19"/>
      <c r="AL332" s="19"/>
      <c r="AM332" s="19"/>
      <c r="AN332" s="19"/>
      <c r="AO332" s="19"/>
      <c r="AP332" s="19"/>
      <c r="AQ332" s="19"/>
      <c r="AR332" s="19"/>
      <c r="AS332" s="19"/>
      <c r="AT332" s="19"/>
      <c r="AU332" s="19"/>
      <c r="AV332" s="19"/>
      <c r="AW332" s="19"/>
      <c r="AX332" s="19"/>
      <c r="AY332" s="19"/>
      <c r="AZ332" s="19"/>
      <c r="BA332" s="19"/>
      <c r="BB332" s="19"/>
      <c r="BC332" s="19"/>
      <c r="BD332" s="19"/>
      <c r="BE332" s="19"/>
      <c r="BF332" s="19"/>
      <c r="BG332" s="19"/>
      <c r="BH332" s="19"/>
      <c r="BI332" s="19"/>
      <c r="BJ332" s="19"/>
      <c r="BK332" s="19"/>
      <c r="BL332" s="19"/>
      <c r="BM332" s="19"/>
      <c r="BN332" s="19"/>
      <c r="BO332" s="19"/>
      <c r="BP332" s="19"/>
      <c r="BQ332" s="19"/>
      <c r="BR332" s="19"/>
      <c r="BS332" s="19"/>
      <c r="BT332" s="19"/>
      <c r="BU332" s="19"/>
      <c r="BV332" s="19"/>
      <c r="BW332" s="19"/>
      <c r="BX332" s="19"/>
      <c r="BY332" s="19"/>
      <c r="BZ332" s="19"/>
      <c r="CA332" s="19"/>
      <c r="CB332" s="19"/>
      <c r="CC332" s="19"/>
      <c r="CD332" s="19"/>
      <c r="CE332" s="19"/>
      <c r="CF332" s="19"/>
      <c r="CG332" s="19"/>
      <c r="CH332" s="19"/>
      <c r="CI332" s="19"/>
      <c r="CJ332" s="19"/>
      <c r="CK332" s="19"/>
      <c r="CL332" s="19"/>
      <c r="CM332" s="19"/>
      <c r="CN332" s="19"/>
      <c r="CO332" s="19"/>
      <c r="CP332" s="19"/>
      <c r="CQ332" s="19"/>
      <c r="CR332" s="19"/>
      <c r="CS332" s="19"/>
      <c r="CT332" s="19"/>
      <c r="CU332" s="19"/>
      <c r="CV332" s="19"/>
      <c r="CW332" s="19"/>
      <c r="CX332" s="19"/>
      <c r="CY332" s="19"/>
      <c r="CZ332" s="19"/>
      <c r="DA332" s="19"/>
      <c r="DB332" s="19"/>
      <c r="DC332" s="19"/>
      <c r="DD332" s="19"/>
      <c r="DE332" s="19"/>
      <c r="DF332" s="19"/>
      <c r="DG332" s="19"/>
      <c r="DH332" s="19"/>
      <c r="DI332" s="19"/>
      <c r="DJ332" s="19"/>
      <c r="DK332" s="19"/>
      <c r="DL332" s="19"/>
      <c r="DM332" s="19"/>
      <c r="DN332" s="19"/>
      <c r="DO332" s="19"/>
      <c r="DP332" s="19"/>
      <c r="DQ332" s="19"/>
      <c r="DR332" s="19"/>
      <c r="DS332" s="19"/>
      <c r="DT332" s="19"/>
      <c r="DU332" s="19"/>
      <c r="DV332" s="19"/>
      <c r="DW332" s="19"/>
      <c r="DX332" s="19"/>
      <c r="DY332" s="19"/>
      <c r="DZ332" s="19"/>
      <c r="EA332" s="19"/>
      <c r="EB332" s="19"/>
      <c r="EC332" s="19"/>
      <c r="ED332" s="19"/>
      <c r="EE332" s="19"/>
      <c r="EF332" s="19"/>
      <c r="EG332" s="19"/>
      <c r="EH332" s="19"/>
      <c r="EI332" s="19"/>
      <c r="EJ332" s="19"/>
      <c r="EK332" s="19"/>
      <c r="EL332" s="19"/>
      <c r="EM332" s="19"/>
      <c r="EN332" s="19"/>
      <c r="EO332" s="19"/>
      <c r="EP332" s="19"/>
      <c r="EQ332" s="19"/>
      <c r="ER332" s="19"/>
      <c r="ES332" s="19"/>
      <c r="ET332" s="19"/>
      <c r="EU332" s="19"/>
      <c r="EV332" s="19"/>
      <c r="EW332" s="19"/>
      <c r="EX332" s="19"/>
      <c r="EY332" s="19"/>
      <c r="EZ332" s="19"/>
      <c r="FA332" s="19"/>
      <c r="FB332" s="19"/>
      <c r="FC332" s="19"/>
      <c r="FD332" s="19"/>
      <c r="FE332" s="19"/>
      <c r="FF332" s="19"/>
      <c r="FG332" s="19"/>
      <c r="FH332" s="19"/>
      <c r="FI332" s="19"/>
      <c r="FJ332" s="19"/>
      <c r="FK332" s="19"/>
      <c r="FL332" s="19"/>
      <c r="FM332" s="19"/>
      <c r="FN332" s="19"/>
      <c r="FO332" s="19"/>
      <c r="FP332" s="19"/>
    </row>
    <row r="333" spans="1:172" s="12" customFormat="1" ht="14" customHeight="1" x14ac:dyDescent="0.2">
      <c r="A333" s="14" t="s">
        <v>764</v>
      </c>
      <c r="B333" s="9">
        <v>281</v>
      </c>
      <c r="C333" s="9">
        <v>291</v>
      </c>
      <c r="D333" s="13">
        <v>286</v>
      </c>
      <c r="E333" s="9">
        <v>48</v>
      </c>
      <c r="F333" s="9">
        <v>8</v>
      </c>
      <c r="G333" s="34">
        <v>7</v>
      </c>
      <c r="H333" s="9">
        <v>5.0999999999999996</v>
      </c>
      <c r="I333" s="9">
        <v>18.7</v>
      </c>
      <c r="J333" s="9">
        <v>37.9</v>
      </c>
      <c r="K333" s="9">
        <v>9.9</v>
      </c>
      <c r="L333" s="13">
        <v>-51.6</v>
      </c>
      <c r="M333" s="13">
        <v>359.6</v>
      </c>
      <c r="N333" s="9"/>
      <c r="O333" s="9"/>
      <c r="P333" s="9">
        <v>82.052052271116366</v>
      </c>
      <c r="Q333" s="9">
        <v>6.7032258893791612</v>
      </c>
      <c r="R333" s="7">
        <v>301</v>
      </c>
      <c r="S333" s="13">
        <v>-29.0860292959098</v>
      </c>
      <c r="T333" s="13">
        <v>73.055733868218596</v>
      </c>
      <c r="U333" s="9">
        <v>46.041178267360799</v>
      </c>
      <c r="V333" s="9">
        <v>3.8904489598693401</v>
      </c>
      <c r="W333" s="9">
        <v>58.1952919941834</v>
      </c>
      <c r="X333" s="7" t="s">
        <v>824</v>
      </c>
      <c r="Y333" s="10"/>
      <c r="Z333" s="10"/>
      <c r="AA333" s="7" t="b">
        <v>1</v>
      </c>
      <c r="AB333" s="7">
        <v>0</v>
      </c>
      <c r="AC333" s="14" t="s">
        <v>765</v>
      </c>
      <c r="AD333" s="7">
        <v>170</v>
      </c>
      <c r="AE333" s="7" t="s">
        <v>176</v>
      </c>
      <c r="AF333" s="10" t="s">
        <v>767</v>
      </c>
      <c r="AG333" s="14" t="s">
        <v>766</v>
      </c>
      <c r="AH333" s="10" t="s">
        <v>887</v>
      </c>
      <c r="AJ333" s="32"/>
    </row>
    <row r="334" spans="1:172" s="12" customFormat="1" ht="14" customHeight="1" x14ac:dyDescent="0.2">
      <c r="A334" s="10" t="s">
        <v>761</v>
      </c>
      <c r="B334" s="9">
        <v>279</v>
      </c>
      <c r="C334" s="9">
        <v>293</v>
      </c>
      <c r="D334" s="13">
        <v>286</v>
      </c>
      <c r="E334" s="9">
        <v>55.5</v>
      </c>
      <c r="F334" s="9">
        <v>-4.5999999999999996</v>
      </c>
      <c r="G334" s="34">
        <v>5</v>
      </c>
      <c r="H334" s="9">
        <v>191.6</v>
      </c>
      <c r="I334" s="9">
        <v>-24.1</v>
      </c>
      <c r="J334" s="9">
        <v>18.5</v>
      </c>
      <c r="K334" s="9">
        <v>18.2</v>
      </c>
      <c r="L334" s="13">
        <v>-46.2</v>
      </c>
      <c r="M334" s="13">
        <v>348</v>
      </c>
      <c r="N334" s="9"/>
      <c r="O334" s="9"/>
      <c r="P334" s="9">
        <v>36.418151143123708</v>
      </c>
      <c r="Q334" s="9">
        <v>12.848266984967383</v>
      </c>
      <c r="R334" s="7">
        <v>301</v>
      </c>
      <c r="S334" s="13">
        <v>-30.7801188222505</v>
      </c>
      <c r="T334" s="13">
        <v>62.468180628317903</v>
      </c>
      <c r="U334" s="9">
        <v>46.041178267360799</v>
      </c>
      <c r="V334" s="9">
        <v>3.8904489598693401</v>
      </c>
      <c r="W334" s="9">
        <v>58.1952919941834</v>
      </c>
      <c r="X334" s="7" t="s">
        <v>824</v>
      </c>
      <c r="Y334" s="10"/>
      <c r="Z334" s="10"/>
      <c r="AA334" s="7" t="b">
        <v>1</v>
      </c>
      <c r="AB334" s="7">
        <v>0</v>
      </c>
      <c r="AC334" s="14" t="s">
        <v>762</v>
      </c>
      <c r="AD334" s="7">
        <v>3093</v>
      </c>
      <c r="AE334" s="7" t="s">
        <v>176</v>
      </c>
      <c r="AF334" s="10" t="s">
        <v>763</v>
      </c>
      <c r="AG334" s="14" t="s">
        <v>888</v>
      </c>
      <c r="AH334" s="10"/>
      <c r="AI334" s="19"/>
      <c r="AJ334" s="32"/>
      <c r="AK334" s="19"/>
      <c r="AL334" s="19"/>
      <c r="AM334" s="19"/>
      <c r="AN334" s="19"/>
      <c r="AO334" s="19"/>
      <c r="AP334" s="19"/>
      <c r="AQ334" s="19"/>
      <c r="AR334" s="19"/>
      <c r="AS334" s="19"/>
      <c r="AT334" s="19"/>
      <c r="AU334" s="19"/>
      <c r="AV334" s="19"/>
      <c r="AW334" s="19"/>
      <c r="AX334" s="19"/>
      <c r="AY334" s="19"/>
      <c r="AZ334" s="19"/>
      <c r="BA334" s="19"/>
      <c r="BB334" s="19"/>
      <c r="BC334" s="19"/>
      <c r="BD334" s="19"/>
      <c r="BE334" s="19"/>
      <c r="BF334" s="19"/>
      <c r="BG334" s="19"/>
      <c r="BH334" s="19"/>
      <c r="BI334" s="19"/>
      <c r="BJ334" s="19"/>
      <c r="BK334" s="19"/>
      <c r="BL334" s="19"/>
      <c r="BM334" s="19"/>
      <c r="BN334" s="19"/>
      <c r="BO334" s="19"/>
      <c r="BP334" s="19"/>
      <c r="BQ334" s="19"/>
      <c r="BR334" s="19"/>
      <c r="BS334" s="19"/>
      <c r="BT334" s="19"/>
      <c r="BU334" s="19"/>
      <c r="BV334" s="19"/>
      <c r="BW334" s="19"/>
      <c r="BX334" s="19"/>
      <c r="BY334" s="19"/>
      <c r="BZ334" s="19"/>
      <c r="CA334" s="19"/>
      <c r="CB334" s="19"/>
      <c r="CC334" s="19"/>
      <c r="CD334" s="19"/>
      <c r="CE334" s="19"/>
      <c r="CF334" s="19"/>
      <c r="CG334" s="19"/>
      <c r="CH334" s="19"/>
      <c r="CI334" s="19"/>
      <c r="CJ334" s="19"/>
      <c r="CK334" s="19"/>
      <c r="CL334" s="19"/>
      <c r="CM334" s="19"/>
      <c r="CN334" s="19"/>
      <c r="CO334" s="19"/>
      <c r="CP334" s="19"/>
      <c r="CQ334" s="19"/>
      <c r="CR334" s="19"/>
      <c r="CS334" s="19"/>
      <c r="CT334" s="19"/>
      <c r="CU334" s="19"/>
      <c r="CV334" s="19"/>
      <c r="CW334" s="19"/>
      <c r="CX334" s="19"/>
      <c r="CY334" s="19"/>
      <c r="CZ334" s="19"/>
      <c r="DA334" s="19"/>
      <c r="DB334" s="19"/>
      <c r="DC334" s="19"/>
      <c r="DD334" s="19"/>
      <c r="DE334" s="19"/>
      <c r="DF334" s="19"/>
      <c r="DG334" s="19"/>
      <c r="DH334" s="19"/>
      <c r="DI334" s="19"/>
      <c r="DJ334" s="19"/>
      <c r="DK334" s="19"/>
      <c r="DL334" s="19"/>
      <c r="DM334" s="19"/>
      <c r="DN334" s="19"/>
      <c r="DO334" s="19"/>
      <c r="DP334" s="19"/>
      <c r="DQ334" s="19"/>
      <c r="DR334" s="19"/>
      <c r="DS334" s="19"/>
      <c r="DT334" s="19"/>
      <c r="DU334" s="19"/>
      <c r="DV334" s="19"/>
      <c r="DW334" s="19"/>
      <c r="DX334" s="19"/>
      <c r="DY334" s="19"/>
      <c r="DZ334" s="19"/>
      <c r="EA334" s="19"/>
      <c r="EB334" s="19"/>
      <c r="EC334" s="19"/>
      <c r="ED334" s="19"/>
      <c r="EE334" s="19"/>
      <c r="EF334" s="19"/>
      <c r="EG334" s="19"/>
      <c r="EH334" s="19"/>
      <c r="EI334" s="19"/>
      <c r="EJ334" s="19"/>
      <c r="EK334" s="19"/>
      <c r="EL334" s="19"/>
      <c r="EM334" s="19"/>
      <c r="EN334" s="19"/>
      <c r="EO334" s="19"/>
      <c r="EP334" s="19"/>
      <c r="EQ334" s="19"/>
      <c r="ER334" s="19"/>
      <c r="ES334" s="19"/>
      <c r="ET334" s="19"/>
      <c r="EU334" s="19"/>
      <c r="EV334" s="19"/>
      <c r="EW334" s="19"/>
      <c r="EX334" s="19"/>
      <c r="EY334" s="19"/>
      <c r="EZ334" s="19"/>
      <c r="FA334" s="19"/>
      <c r="FB334" s="19"/>
      <c r="FC334" s="19"/>
      <c r="FD334" s="19"/>
      <c r="FE334" s="19"/>
      <c r="FF334" s="19"/>
      <c r="FG334" s="19"/>
      <c r="FH334" s="19"/>
      <c r="FI334" s="19"/>
      <c r="FJ334" s="19"/>
      <c r="FK334" s="19"/>
      <c r="FL334" s="19"/>
      <c r="FM334" s="19"/>
      <c r="FN334" s="19"/>
      <c r="FO334" s="19"/>
      <c r="FP334" s="19"/>
    </row>
    <row r="335" spans="1:172" s="12" customFormat="1" ht="14" customHeight="1" x14ac:dyDescent="0.2">
      <c r="A335" s="10" t="s">
        <v>757</v>
      </c>
      <c r="B335" s="9">
        <v>280</v>
      </c>
      <c r="C335" s="9">
        <v>292</v>
      </c>
      <c r="D335" s="13">
        <v>286</v>
      </c>
      <c r="E335" s="9">
        <v>-20.25</v>
      </c>
      <c r="F335" s="9">
        <v>146.30000000000001</v>
      </c>
      <c r="G335" s="6">
        <v>34</v>
      </c>
      <c r="H335" s="7">
        <v>196.3</v>
      </c>
      <c r="I335" s="7">
        <v>77.400000000000006</v>
      </c>
      <c r="J335" s="7">
        <v>53.5</v>
      </c>
      <c r="K335" s="7">
        <v>3.4</v>
      </c>
      <c r="L335" s="6">
        <v>-43.2</v>
      </c>
      <c r="M335" s="13">
        <v>137.30000000000001</v>
      </c>
      <c r="N335" s="9"/>
      <c r="O335" s="9"/>
      <c r="P335" s="9">
        <v>16.375403827576356</v>
      </c>
      <c r="Q335" s="9">
        <v>6.2729119158347419</v>
      </c>
      <c r="R335" s="7">
        <v>801</v>
      </c>
      <c r="S335" s="13">
        <v>-32.952052839210197</v>
      </c>
      <c r="T335" s="13">
        <v>72.193169900380198</v>
      </c>
      <c r="U335" s="9">
        <v>-21.957728476809798</v>
      </c>
      <c r="V335" s="9">
        <v>-65.144472167838501</v>
      </c>
      <c r="W335" s="9">
        <v>55.1439242365323</v>
      </c>
      <c r="X335" s="7" t="s">
        <v>824</v>
      </c>
      <c r="Y335" s="7"/>
      <c r="Z335" s="7"/>
      <c r="AA335" s="7" t="b">
        <v>1</v>
      </c>
      <c r="AB335" s="7">
        <v>0</v>
      </c>
      <c r="AC335" s="14" t="s">
        <v>758</v>
      </c>
      <c r="AD335" s="7"/>
      <c r="AE335" s="7" t="s">
        <v>949</v>
      </c>
      <c r="AF335" s="10" t="s">
        <v>759</v>
      </c>
      <c r="AG335" s="14"/>
      <c r="AH335" s="10"/>
      <c r="AI335" s="19"/>
      <c r="AJ335" s="32"/>
      <c r="AK335" s="19"/>
      <c r="AL335" s="19"/>
      <c r="AM335" s="19"/>
      <c r="AN335" s="19"/>
      <c r="AO335" s="19"/>
      <c r="AP335" s="19"/>
      <c r="AQ335" s="19"/>
      <c r="AR335" s="19"/>
      <c r="AS335" s="19"/>
      <c r="AT335" s="19"/>
      <c r="AU335" s="19"/>
      <c r="AV335" s="19"/>
      <c r="AW335" s="19"/>
      <c r="AX335" s="19"/>
      <c r="AY335" s="19"/>
      <c r="AZ335" s="19"/>
      <c r="BA335" s="19"/>
      <c r="BB335" s="19"/>
      <c r="BC335" s="19"/>
      <c r="BD335" s="19"/>
      <c r="BE335" s="19"/>
      <c r="BF335" s="19"/>
      <c r="BG335" s="19"/>
      <c r="BH335" s="19"/>
      <c r="BI335" s="19"/>
      <c r="BJ335" s="19"/>
      <c r="BK335" s="19"/>
      <c r="BL335" s="19"/>
      <c r="BM335" s="19"/>
      <c r="BN335" s="19"/>
      <c r="BO335" s="19"/>
      <c r="BP335" s="19"/>
      <c r="BQ335" s="19"/>
      <c r="BR335" s="19"/>
      <c r="BS335" s="19"/>
      <c r="BT335" s="19"/>
      <c r="BU335" s="19"/>
      <c r="BV335" s="19"/>
      <c r="BW335" s="19"/>
      <c r="BX335" s="19"/>
      <c r="BY335" s="19"/>
      <c r="BZ335" s="19"/>
      <c r="CA335" s="19"/>
      <c r="CB335" s="19"/>
      <c r="CC335" s="19"/>
      <c r="CD335" s="19"/>
      <c r="CE335" s="19"/>
      <c r="CF335" s="19"/>
      <c r="CG335" s="19"/>
      <c r="CH335" s="19"/>
      <c r="CI335" s="19"/>
      <c r="CJ335" s="19"/>
      <c r="CK335" s="19"/>
      <c r="CL335" s="19"/>
      <c r="CM335" s="19"/>
      <c r="CN335" s="19"/>
      <c r="CO335" s="19"/>
      <c r="CP335" s="19"/>
      <c r="CQ335" s="19"/>
      <c r="CR335" s="19"/>
      <c r="CS335" s="19"/>
      <c r="CT335" s="19"/>
      <c r="CU335" s="19"/>
      <c r="CV335" s="19"/>
      <c r="CW335" s="19"/>
      <c r="CX335" s="19"/>
      <c r="CY335" s="19"/>
      <c r="CZ335" s="19"/>
      <c r="DA335" s="19"/>
      <c r="DB335" s="19"/>
      <c r="DC335" s="19"/>
      <c r="DD335" s="19"/>
      <c r="DE335" s="19"/>
      <c r="DF335" s="19"/>
      <c r="DG335" s="19"/>
      <c r="DH335" s="19"/>
      <c r="DI335" s="19"/>
      <c r="DJ335" s="19"/>
      <c r="DK335" s="19"/>
      <c r="DL335" s="19"/>
      <c r="DM335" s="19"/>
      <c r="DN335" s="19"/>
      <c r="DO335" s="19"/>
      <c r="DP335" s="19"/>
      <c r="DQ335" s="19"/>
      <c r="DR335" s="19"/>
      <c r="DS335" s="19"/>
      <c r="DT335" s="19"/>
      <c r="DU335" s="19"/>
      <c r="DV335" s="19"/>
      <c r="DW335" s="19"/>
      <c r="DX335" s="19"/>
      <c r="DY335" s="19"/>
      <c r="DZ335" s="19"/>
      <c r="EA335" s="19"/>
      <c r="EB335" s="19"/>
      <c r="EC335" s="19"/>
      <c r="ED335" s="19"/>
      <c r="EE335" s="19"/>
      <c r="EF335" s="19"/>
      <c r="EG335" s="19"/>
      <c r="EH335" s="19"/>
      <c r="EI335" s="19"/>
      <c r="EJ335" s="19"/>
      <c r="EK335" s="19"/>
      <c r="EL335" s="19"/>
      <c r="EM335" s="19"/>
      <c r="EN335" s="19"/>
      <c r="EO335" s="19"/>
      <c r="EP335" s="19"/>
      <c r="EQ335" s="19"/>
      <c r="ER335" s="19"/>
      <c r="ES335" s="19"/>
      <c r="ET335" s="19"/>
      <c r="EU335" s="19"/>
      <c r="EV335" s="19"/>
      <c r="EW335" s="19"/>
      <c r="EX335" s="19"/>
      <c r="EY335" s="19"/>
      <c r="EZ335" s="19"/>
      <c r="FA335" s="19"/>
      <c r="FB335" s="19"/>
      <c r="FC335" s="19"/>
      <c r="FD335" s="19"/>
      <c r="FE335" s="19"/>
      <c r="FF335" s="19"/>
      <c r="FG335" s="19"/>
      <c r="FH335" s="19"/>
      <c r="FI335" s="19"/>
      <c r="FJ335" s="19"/>
      <c r="FK335" s="19"/>
      <c r="FL335" s="19"/>
      <c r="FM335" s="19"/>
      <c r="FN335" s="19"/>
      <c r="FO335" s="19"/>
      <c r="FP335" s="19"/>
    </row>
    <row r="336" spans="1:172" s="12" customFormat="1" ht="14" customHeight="1" x14ac:dyDescent="0.15">
      <c r="A336" s="10" t="s">
        <v>760</v>
      </c>
      <c r="B336" s="9">
        <v>280</v>
      </c>
      <c r="C336" s="9">
        <v>292</v>
      </c>
      <c r="D336" s="13">
        <v>286</v>
      </c>
      <c r="E336" s="9">
        <v>-20.100000000000001</v>
      </c>
      <c r="F336" s="9">
        <v>146.5</v>
      </c>
      <c r="G336" s="6">
        <v>42</v>
      </c>
      <c r="H336" s="7">
        <v>188.7</v>
      </c>
      <c r="I336" s="7">
        <v>75.2</v>
      </c>
      <c r="J336" s="9">
        <v>35</v>
      </c>
      <c r="K336" s="7">
        <v>3.8</v>
      </c>
      <c r="L336" s="6">
        <v>-47.5</v>
      </c>
      <c r="M336" s="13">
        <v>143</v>
      </c>
      <c r="N336" s="9"/>
      <c r="O336" s="9"/>
      <c r="P336" s="9">
        <v>11.486973126266845</v>
      </c>
      <c r="Q336" s="9">
        <v>6.8027339841029191</v>
      </c>
      <c r="R336" s="7">
        <v>801</v>
      </c>
      <c r="S336" s="13">
        <v>-38.283060960817501</v>
      </c>
      <c r="T336" s="13">
        <v>69.157180174649497</v>
      </c>
      <c r="U336" s="9">
        <v>-21.957728476809798</v>
      </c>
      <c r="V336" s="9">
        <v>-65.144472167838501</v>
      </c>
      <c r="W336" s="9">
        <v>55.1439242365323</v>
      </c>
      <c r="X336" s="7" t="s">
        <v>824</v>
      </c>
      <c r="Y336" s="7"/>
      <c r="Z336" s="7"/>
      <c r="AA336" s="7" t="b">
        <v>1</v>
      </c>
      <c r="AB336" s="7">
        <v>0</v>
      </c>
      <c r="AC336" s="10" t="s">
        <v>758</v>
      </c>
      <c r="AD336" s="7"/>
      <c r="AE336" s="7" t="s">
        <v>949</v>
      </c>
      <c r="AF336" s="10" t="s">
        <v>759</v>
      </c>
      <c r="AG336" s="14"/>
      <c r="AH336" s="10"/>
      <c r="AI336" s="52"/>
      <c r="AJ336" s="32"/>
      <c r="AK336" s="52"/>
      <c r="AL336" s="52"/>
      <c r="AM336" s="52"/>
      <c r="AN336" s="52"/>
      <c r="AO336" s="52"/>
      <c r="AP336" s="52"/>
      <c r="AQ336" s="52"/>
      <c r="AR336" s="52"/>
      <c r="AS336" s="52"/>
      <c r="AT336" s="52"/>
      <c r="AU336" s="52"/>
      <c r="AV336" s="52"/>
      <c r="AW336" s="52"/>
      <c r="AX336" s="52"/>
      <c r="AY336" s="52"/>
      <c r="AZ336" s="52"/>
      <c r="BA336" s="52"/>
      <c r="BB336" s="52"/>
      <c r="BC336" s="52"/>
      <c r="BD336" s="52"/>
      <c r="BE336" s="52"/>
      <c r="BF336" s="52"/>
      <c r="BG336" s="52"/>
      <c r="BH336" s="52"/>
      <c r="BI336" s="52"/>
      <c r="BJ336" s="52"/>
      <c r="BK336" s="52"/>
      <c r="BL336" s="52"/>
      <c r="BM336" s="52"/>
      <c r="BN336" s="52"/>
      <c r="BO336" s="52"/>
      <c r="BP336" s="52"/>
      <c r="BQ336" s="52"/>
      <c r="BR336" s="52"/>
      <c r="BS336" s="52"/>
      <c r="BT336" s="52"/>
      <c r="BU336" s="52"/>
      <c r="BV336" s="52"/>
      <c r="BW336" s="52"/>
      <c r="BX336" s="52"/>
      <c r="BY336" s="52"/>
      <c r="BZ336" s="52"/>
      <c r="CA336" s="52"/>
      <c r="CB336" s="52"/>
      <c r="CC336" s="52"/>
      <c r="CD336" s="52"/>
      <c r="CE336" s="52"/>
      <c r="CF336" s="52"/>
      <c r="CG336" s="52"/>
      <c r="CH336" s="52"/>
      <c r="CI336" s="52"/>
      <c r="CJ336" s="52"/>
      <c r="CK336" s="52"/>
      <c r="CL336" s="52"/>
      <c r="CM336" s="52"/>
      <c r="CN336" s="52"/>
      <c r="CO336" s="52"/>
      <c r="CP336" s="52"/>
      <c r="CQ336" s="52"/>
      <c r="CR336" s="52"/>
      <c r="CS336" s="52"/>
      <c r="CT336" s="52"/>
      <c r="CU336" s="52"/>
      <c r="CV336" s="52"/>
      <c r="CW336" s="52"/>
      <c r="CX336" s="52"/>
      <c r="CY336" s="52"/>
      <c r="CZ336" s="52"/>
      <c r="DA336" s="52"/>
      <c r="DB336" s="52"/>
      <c r="DC336" s="52"/>
      <c r="DD336" s="52"/>
      <c r="DE336" s="52"/>
      <c r="DF336" s="52"/>
      <c r="DG336" s="52"/>
      <c r="DH336" s="52"/>
      <c r="DI336" s="52"/>
      <c r="DJ336" s="52"/>
      <c r="DK336" s="52"/>
      <c r="DL336" s="52"/>
      <c r="DM336" s="52"/>
      <c r="DN336" s="52"/>
      <c r="DO336" s="52"/>
      <c r="DP336" s="52"/>
      <c r="DQ336" s="52"/>
      <c r="DR336" s="52"/>
      <c r="DS336" s="52"/>
      <c r="DT336" s="52"/>
      <c r="DU336" s="52"/>
      <c r="DV336" s="52"/>
      <c r="DW336" s="52"/>
      <c r="DX336" s="52"/>
      <c r="DY336" s="52"/>
      <c r="DZ336" s="52"/>
      <c r="EA336" s="52"/>
      <c r="EB336" s="52"/>
      <c r="EC336" s="52"/>
      <c r="ED336" s="52"/>
      <c r="EE336" s="52"/>
      <c r="EF336" s="52"/>
      <c r="EG336" s="52"/>
      <c r="EH336" s="52"/>
      <c r="EI336" s="52"/>
      <c r="EJ336" s="52"/>
      <c r="EK336" s="52"/>
      <c r="EL336" s="52"/>
      <c r="EM336" s="52"/>
      <c r="EN336" s="52"/>
      <c r="EO336" s="52"/>
      <c r="EP336" s="52"/>
      <c r="EQ336" s="52"/>
      <c r="ER336" s="52"/>
      <c r="ES336" s="52"/>
      <c r="ET336" s="52"/>
      <c r="EU336" s="52"/>
      <c r="EV336" s="52"/>
      <c r="EW336" s="52"/>
      <c r="EX336" s="52"/>
      <c r="EY336" s="52"/>
      <c r="EZ336" s="52"/>
      <c r="FA336" s="52"/>
      <c r="FB336" s="52"/>
      <c r="FC336" s="52"/>
      <c r="FD336" s="52"/>
      <c r="FE336" s="52"/>
      <c r="FF336" s="52"/>
      <c r="FG336" s="52"/>
      <c r="FH336" s="52"/>
      <c r="FI336" s="52"/>
      <c r="FJ336" s="52"/>
      <c r="FK336" s="52"/>
      <c r="FL336" s="52"/>
      <c r="FM336" s="52"/>
      <c r="FN336" s="52"/>
      <c r="FO336" s="52"/>
      <c r="FP336" s="52"/>
    </row>
    <row r="337" spans="1:172" s="12" customFormat="1" ht="14" customHeight="1" x14ac:dyDescent="0.2">
      <c r="A337" s="14" t="s">
        <v>768</v>
      </c>
      <c r="B337" s="9">
        <v>282.8</v>
      </c>
      <c r="C337" s="9">
        <v>289.8</v>
      </c>
      <c r="D337" s="13">
        <v>286.3</v>
      </c>
      <c r="E337" s="9">
        <v>47.5</v>
      </c>
      <c r="F337" s="9">
        <v>80.7</v>
      </c>
      <c r="G337" s="34">
        <v>65</v>
      </c>
      <c r="H337" s="9">
        <v>243.1</v>
      </c>
      <c r="I337" s="9">
        <v>-57</v>
      </c>
      <c r="J337" s="9">
        <v>78.5</v>
      </c>
      <c r="K337" s="9">
        <v>2</v>
      </c>
      <c r="L337" s="13">
        <v>-33.200000000000003</v>
      </c>
      <c r="M337" s="13">
        <v>338.2</v>
      </c>
      <c r="N337" s="9">
        <v>48.8</v>
      </c>
      <c r="O337" s="9">
        <v>2.5</v>
      </c>
      <c r="P337" s="9" t="s">
        <v>825</v>
      </c>
      <c r="Q337" s="9" t="s">
        <v>825</v>
      </c>
      <c r="R337" s="7">
        <v>301</v>
      </c>
      <c r="S337" s="13">
        <v>-27.294238010483099</v>
      </c>
      <c r="T337" s="13">
        <v>45.7605912092178</v>
      </c>
      <c r="U337" s="9">
        <v>46.041178267360799</v>
      </c>
      <c r="V337" s="9">
        <v>3.8904489598693401</v>
      </c>
      <c r="W337" s="9">
        <v>58.1952919941834</v>
      </c>
      <c r="X337" s="7" t="s">
        <v>824</v>
      </c>
      <c r="Y337" s="7"/>
      <c r="Z337" s="7"/>
      <c r="AA337" s="7" t="b">
        <v>1</v>
      </c>
      <c r="AB337" s="7">
        <v>0</v>
      </c>
      <c r="AC337" s="14" t="s">
        <v>769</v>
      </c>
      <c r="AD337" s="7"/>
      <c r="AE337" s="7" t="s">
        <v>949</v>
      </c>
      <c r="AF337" s="10" t="s">
        <v>770</v>
      </c>
      <c r="AG337" s="14"/>
      <c r="AH337" s="10"/>
      <c r="AI337" s="19"/>
      <c r="AJ337" s="32"/>
      <c r="AK337" s="19"/>
      <c r="AL337" s="19"/>
      <c r="AM337" s="19"/>
      <c r="AN337" s="19"/>
      <c r="AO337" s="19"/>
      <c r="AP337" s="19"/>
      <c r="AQ337" s="19"/>
      <c r="AR337" s="19"/>
      <c r="AS337" s="19"/>
      <c r="AT337" s="19"/>
      <c r="AU337" s="19"/>
      <c r="AV337" s="19"/>
      <c r="AW337" s="19"/>
      <c r="AX337" s="19"/>
      <c r="AY337" s="19"/>
      <c r="AZ337" s="19"/>
      <c r="BA337" s="19"/>
      <c r="BB337" s="19"/>
      <c r="BC337" s="19"/>
      <c r="BD337" s="19"/>
      <c r="BE337" s="19"/>
      <c r="BF337" s="19"/>
      <c r="BG337" s="19"/>
      <c r="BH337" s="19"/>
      <c r="BI337" s="19"/>
      <c r="BJ337" s="19"/>
      <c r="BK337" s="19"/>
      <c r="BL337" s="19"/>
      <c r="BM337" s="19"/>
      <c r="BN337" s="19"/>
      <c r="BO337" s="19"/>
      <c r="BP337" s="19"/>
      <c r="BQ337" s="19"/>
      <c r="BR337" s="19"/>
      <c r="BS337" s="19"/>
      <c r="BT337" s="19"/>
      <c r="BU337" s="19"/>
      <c r="BV337" s="19"/>
      <c r="BW337" s="19"/>
      <c r="BX337" s="19"/>
      <c r="BY337" s="19"/>
      <c r="BZ337" s="19"/>
      <c r="CA337" s="19"/>
      <c r="CB337" s="19"/>
      <c r="CC337" s="19"/>
      <c r="CD337" s="19"/>
      <c r="CE337" s="19"/>
      <c r="CF337" s="19"/>
      <c r="CG337" s="19"/>
      <c r="CH337" s="19"/>
      <c r="CI337" s="19"/>
      <c r="CJ337" s="19"/>
      <c r="CK337" s="19"/>
      <c r="CL337" s="19"/>
      <c r="CM337" s="19"/>
      <c r="CN337" s="19"/>
      <c r="CO337" s="19"/>
      <c r="CP337" s="19"/>
      <c r="CQ337" s="19"/>
      <c r="CR337" s="19"/>
      <c r="CS337" s="19"/>
      <c r="CT337" s="19"/>
      <c r="CU337" s="19"/>
      <c r="CV337" s="19"/>
      <c r="CW337" s="19"/>
      <c r="CX337" s="19"/>
      <c r="CY337" s="19"/>
      <c r="CZ337" s="19"/>
      <c r="DA337" s="19"/>
      <c r="DB337" s="19"/>
      <c r="DC337" s="19"/>
      <c r="DD337" s="19"/>
      <c r="DE337" s="19"/>
      <c r="DF337" s="19"/>
      <c r="DG337" s="19"/>
      <c r="DH337" s="19"/>
      <c r="DI337" s="19"/>
      <c r="DJ337" s="19"/>
      <c r="DK337" s="19"/>
      <c r="DL337" s="19"/>
      <c r="DM337" s="19"/>
      <c r="DN337" s="19"/>
      <c r="DO337" s="19"/>
      <c r="DP337" s="19"/>
      <c r="DQ337" s="19"/>
      <c r="DR337" s="19"/>
      <c r="DS337" s="19"/>
      <c r="DT337" s="19"/>
      <c r="DU337" s="19"/>
      <c r="DV337" s="19"/>
      <c r="DW337" s="19"/>
      <c r="DX337" s="19"/>
      <c r="DY337" s="19"/>
      <c r="DZ337" s="19"/>
      <c r="EA337" s="19"/>
      <c r="EB337" s="19"/>
      <c r="EC337" s="19"/>
      <c r="ED337" s="19"/>
      <c r="EE337" s="19"/>
      <c r="EF337" s="19"/>
      <c r="EG337" s="19"/>
      <c r="EH337" s="19"/>
      <c r="EI337" s="19"/>
      <c r="EJ337" s="19"/>
      <c r="EK337" s="19"/>
      <c r="EL337" s="19"/>
      <c r="EM337" s="19"/>
      <c r="EN337" s="19"/>
      <c r="EO337" s="19"/>
      <c r="EP337" s="19"/>
      <c r="EQ337" s="19"/>
      <c r="ER337" s="19"/>
      <c r="ES337" s="19"/>
      <c r="ET337" s="19"/>
      <c r="EU337" s="19"/>
      <c r="EV337" s="19"/>
      <c r="EW337" s="19"/>
      <c r="EX337" s="19"/>
      <c r="EY337" s="19"/>
      <c r="EZ337" s="19"/>
      <c r="FA337" s="19"/>
      <c r="FB337" s="19"/>
      <c r="FC337" s="19"/>
      <c r="FD337" s="19"/>
      <c r="FE337" s="19"/>
      <c r="FF337" s="19"/>
      <c r="FG337" s="19"/>
      <c r="FH337" s="19"/>
      <c r="FI337" s="19"/>
      <c r="FJ337" s="19"/>
      <c r="FK337" s="19"/>
      <c r="FL337" s="19"/>
      <c r="FM337" s="19"/>
      <c r="FN337" s="19"/>
      <c r="FO337" s="19"/>
      <c r="FP337" s="19"/>
    </row>
    <row r="338" spans="1:172" s="19" customFormat="1" ht="14" customHeight="1" x14ac:dyDescent="0.2">
      <c r="A338" s="14" t="s">
        <v>772</v>
      </c>
      <c r="B338" s="9">
        <v>283.8</v>
      </c>
      <c r="C338" s="9">
        <v>290.8</v>
      </c>
      <c r="D338" s="13">
        <v>287.3</v>
      </c>
      <c r="E338" s="9">
        <v>47.5</v>
      </c>
      <c r="F338" s="9">
        <v>80.7</v>
      </c>
      <c r="G338" s="34">
        <v>88</v>
      </c>
      <c r="H338" s="9">
        <v>242</v>
      </c>
      <c r="I338" s="9">
        <v>-56.2</v>
      </c>
      <c r="J338" s="9">
        <v>71.5</v>
      </c>
      <c r="K338" s="9">
        <v>1.8</v>
      </c>
      <c r="L338" s="13">
        <v>-44.1</v>
      </c>
      <c r="M338" s="13">
        <v>340.6</v>
      </c>
      <c r="N338" s="9">
        <v>48</v>
      </c>
      <c r="O338" s="9">
        <v>2.2000000000000002</v>
      </c>
      <c r="P338" s="9" t="s">
        <v>825</v>
      </c>
      <c r="Q338" s="9" t="s">
        <v>825</v>
      </c>
      <c r="R338" s="7">
        <v>301</v>
      </c>
      <c r="S338" s="13">
        <v>-33.293919202405199</v>
      </c>
      <c r="T338" s="13">
        <v>56.5332946741784</v>
      </c>
      <c r="U338" s="9">
        <v>46.041178267360799</v>
      </c>
      <c r="V338" s="9">
        <v>3.8904489598693401</v>
      </c>
      <c r="W338" s="9">
        <v>58.1952919941834</v>
      </c>
      <c r="X338" s="7" t="s">
        <v>824</v>
      </c>
      <c r="Y338" s="7"/>
      <c r="Z338" s="7"/>
      <c r="AA338" s="7" t="b">
        <v>1</v>
      </c>
      <c r="AB338" s="7">
        <v>0</v>
      </c>
      <c r="AC338" s="14" t="s">
        <v>773</v>
      </c>
      <c r="AD338" s="7"/>
      <c r="AE338" s="7" t="s">
        <v>949</v>
      </c>
      <c r="AF338" s="10" t="s">
        <v>774</v>
      </c>
      <c r="AG338" s="14" t="s">
        <v>864</v>
      </c>
      <c r="AH338" s="10"/>
      <c r="AI338" s="12"/>
      <c r="AJ338" s="32"/>
      <c r="AK338" s="12"/>
      <c r="AL338" s="12"/>
      <c r="AM338" s="12"/>
      <c r="AN338" s="12"/>
      <c r="AO338" s="12"/>
      <c r="AP338" s="12"/>
      <c r="AQ338" s="12"/>
      <c r="AR338" s="12"/>
      <c r="AS338" s="12"/>
      <c r="AT338" s="12"/>
      <c r="AU338" s="12"/>
      <c r="AV338" s="12"/>
      <c r="AW338" s="12"/>
      <c r="AX338" s="12"/>
      <c r="AY338" s="12"/>
      <c r="AZ338" s="12"/>
      <c r="BA338" s="12"/>
      <c r="BB338" s="12"/>
      <c r="BC338" s="12"/>
      <c r="BD338" s="12"/>
      <c r="BE338" s="12"/>
      <c r="BF338" s="12"/>
      <c r="BG338" s="12"/>
      <c r="BH338" s="12"/>
      <c r="BI338" s="12"/>
      <c r="BJ338" s="12"/>
      <c r="BK338" s="12"/>
      <c r="BL338" s="12"/>
      <c r="BM338" s="12"/>
      <c r="BN338" s="12"/>
      <c r="BO338" s="12"/>
      <c r="BP338" s="12"/>
      <c r="BQ338" s="12"/>
      <c r="BR338" s="12"/>
      <c r="BS338" s="12"/>
      <c r="BT338" s="12"/>
      <c r="BU338" s="12"/>
      <c r="BV338" s="12"/>
      <c r="BW338" s="12"/>
      <c r="BX338" s="12"/>
      <c r="BY338" s="12"/>
      <c r="BZ338" s="12"/>
      <c r="CA338" s="12"/>
      <c r="CB338" s="12"/>
      <c r="CC338" s="12"/>
      <c r="CD338" s="12"/>
      <c r="CE338" s="12"/>
      <c r="CF338" s="12"/>
      <c r="CG338" s="12"/>
      <c r="CH338" s="12"/>
      <c r="CI338" s="12"/>
      <c r="CJ338" s="12"/>
      <c r="CK338" s="12"/>
      <c r="CL338" s="12"/>
      <c r="CM338" s="12"/>
      <c r="CN338" s="12"/>
      <c r="CO338" s="12"/>
      <c r="CP338" s="12"/>
      <c r="CQ338" s="12"/>
      <c r="CR338" s="12"/>
      <c r="CS338" s="12"/>
      <c r="CT338" s="12"/>
      <c r="CU338" s="12"/>
      <c r="CV338" s="12"/>
      <c r="CW338" s="12"/>
      <c r="CX338" s="12"/>
      <c r="CY338" s="12"/>
      <c r="CZ338" s="12"/>
      <c r="DA338" s="12"/>
      <c r="DB338" s="12"/>
      <c r="DC338" s="12"/>
      <c r="DD338" s="12"/>
      <c r="DE338" s="12"/>
      <c r="DF338" s="12"/>
      <c r="DG338" s="12"/>
      <c r="DH338" s="12"/>
      <c r="DI338" s="12"/>
      <c r="DJ338" s="12"/>
      <c r="DK338" s="12"/>
      <c r="DL338" s="12"/>
      <c r="DM338" s="12"/>
      <c r="DN338" s="12"/>
      <c r="DO338" s="12"/>
      <c r="DP338" s="12"/>
      <c r="DQ338" s="12"/>
      <c r="DR338" s="12"/>
      <c r="DS338" s="12"/>
      <c r="DT338" s="12"/>
      <c r="DU338" s="12"/>
      <c r="DV338" s="12"/>
      <c r="DW338" s="12"/>
      <c r="DX338" s="12"/>
      <c r="DY338" s="12"/>
      <c r="DZ338" s="12"/>
      <c r="EA338" s="12"/>
      <c r="EB338" s="12"/>
      <c r="EC338" s="12"/>
      <c r="ED338" s="12"/>
      <c r="EE338" s="12"/>
      <c r="EF338" s="12"/>
      <c r="EG338" s="12"/>
      <c r="EH338" s="12"/>
      <c r="EI338" s="12"/>
      <c r="EJ338" s="12"/>
      <c r="EK338" s="12"/>
      <c r="EL338" s="12"/>
      <c r="EM338" s="12"/>
      <c r="EN338" s="12"/>
      <c r="EO338" s="12"/>
      <c r="EP338" s="12"/>
      <c r="EQ338" s="12"/>
      <c r="ER338" s="12"/>
      <c r="ES338" s="12"/>
      <c r="ET338" s="12"/>
      <c r="EU338" s="12"/>
      <c r="EV338" s="12"/>
      <c r="EW338" s="12"/>
      <c r="EX338" s="12"/>
      <c r="EY338" s="12"/>
      <c r="EZ338" s="12"/>
      <c r="FA338" s="12"/>
      <c r="FB338" s="12"/>
      <c r="FC338" s="12"/>
      <c r="FD338" s="12"/>
      <c r="FE338" s="12"/>
      <c r="FF338" s="12"/>
      <c r="FG338" s="12"/>
      <c r="FH338" s="12"/>
      <c r="FI338" s="12"/>
      <c r="FJ338" s="12"/>
      <c r="FK338" s="12"/>
      <c r="FL338" s="12"/>
      <c r="FM338" s="12"/>
      <c r="FN338" s="12"/>
      <c r="FO338" s="12"/>
      <c r="FP338" s="12"/>
    </row>
    <row r="339" spans="1:172" s="12" customFormat="1" ht="14" customHeight="1" x14ac:dyDescent="0.2">
      <c r="A339" s="14" t="s">
        <v>775</v>
      </c>
      <c r="B339" s="9">
        <v>284</v>
      </c>
      <c r="C339" s="9">
        <v>292</v>
      </c>
      <c r="D339" s="13">
        <v>288</v>
      </c>
      <c r="E339" s="9">
        <v>59.4</v>
      </c>
      <c r="F339" s="9">
        <v>10.199999999999999</v>
      </c>
      <c r="G339" s="34">
        <v>104</v>
      </c>
      <c r="H339" s="9">
        <v>204</v>
      </c>
      <c r="I339" s="9">
        <v>-37.9</v>
      </c>
      <c r="J339" s="9">
        <v>46.9</v>
      </c>
      <c r="K339" s="9">
        <v>2</v>
      </c>
      <c r="L339" s="13">
        <v>-48.2</v>
      </c>
      <c r="M339" s="13">
        <v>335.5</v>
      </c>
      <c r="N339" s="9">
        <v>52.2</v>
      </c>
      <c r="O339" s="9">
        <v>1.9</v>
      </c>
      <c r="P339" s="9" t="s">
        <v>825</v>
      </c>
      <c r="Q339" s="9" t="s">
        <v>825</v>
      </c>
      <c r="R339" s="7">
        <v>301</v>
      </c>
      <c r="S339" s="13">
        <v>-38.606359891615</v>
      </c>
      <c r="T339" s="13">
        <v>57.796717000596402</v>
      </c>
      <c r="U339" s="9">
        <v>46.041178267360799</v>
      </c>
      <c r="V339" s="9">
        <v>3.8904489598693401</v>
      </c>
      <c r="W339" s="9">
        <v>58.1952919941834</v>
      </c>
      <c r="X339" s="7" t="s">
        <v>824</v>
      </c>
      <c r="Y339" s="7"/>
      <c r="Z339" s="7"/>
      <c r="AA339" s="7" t="b">
        <v>1</v>
      </c>
      <c r="AB339" s="7">
        <v>0</v>
      </c>
      <c r="AC339" s="14" t="s">
        <v>776</v>
      </c>
      <c r="AD339" s="7"/>
      <c r="AE339" s="7" t="s">
        <v>949</v>
      </c>
      <c r="AF339" s="10" t="s">
        <v>778</v>
      </c>
      <c r="AG339" s="14" t="s">
        <v>777</v>
      </c>
      <c r="AH339" s="10"/>
      <c r="AJ339" s="32"/>
    </row>
    <row r="340" spans="1:172" s="12" customFormat="1" ht="14" customHeight="1" x14ac:dyDescent="0.2">
      <c r="A340" s="14" t="s">
        <v>736</v>
      </c>
      <c r="B340" s="9">
        <v>283.3</v>
      </c>
      <c r="C340" s="9">
        <v>293.5</v>
      </c>
      <c r="D340" s="13">
        <f>AVERAGE(B340,C340)</f>
        <v>288.39999999999998</v>
      </c>
      <c r="E340" s="9">
        <v>43.69</v>
      </c>
      <c r="F340" s="9">
        <v>3.35</v>
      </c>
      <c r="G340" s="34">
        <v>143</v>
      </c>
      <c r="H340" s="9">
        <v>199.6</v>
      </c>
      <c r="I340" s="9">
        <v>-8.9</v>
      </c>
      <c r="J340" s="9">
        <v>40.6</v>
      </c>
      <c r="K340" s="9">
        <v>1.9</v>
      </c>
      <c r="L340" s="13">
        <v>-47.14</v>
      </c>
      <c r="M340" s="13">
        <v>333.9</v>
      </c>
      <c r="N340" s="9"/>
      <c r="O340" s="9"/>
      <c r="P340" s="9">
        <v>98.246432171100068</v>
      </c>
      <c r="Q340" s="9">
        <v>1.1955592650972084</v>
      </c>
      <c r="R340" s="7">
        <v>301</v>
      </c>
      <c r="S340" s="13">
        <v>-38.852051592230602</v>
      </c>
      <c r="T340" s="13">
        <v>55.885053474503103</v>
      </c>
      <c r="U340" s="9">
        <v>46.041178267360799</v>
      </c>
      <c r="V340" s="9">
        <v>3.8904489598693401</v>
      </c>
      <c r="W340" s="9">
        <v>58.1952919941834</v>
      </c>
      <c r="X340" s="7" t="s">
        <v>826</v>
      </c>
      <c r="Y340" s="7">
        <v>0.82</v>
      </c>
      <c r="Z340" s="7">
        <v>0.68</v>
      </c>
      <c r="AA340" s="7" t="s">
        <v>181</v>
      </c>
      <c r="AB340" s="7">
        <v>0</v>
      </c>
      <c r="AC340" s="14" t="s">
        <v>733</v>
      </c>
      <c r="AD340" s="7"/>
      <c r="AE340" s="7" t="s">
        <v>949</v>
      </c>
      <c r="AF340" s="10" t="s">
        <v>780</v>
      </c>
      <c r="AG340" s="14" t="s">
        <v>779</v>
      </c>
      <c r="AH340" s="10"/>
      <c r="AJ340" s="32"/>
    </row>
    <row r="341" spans="1:172" s="16" customFormat="1" ht="14" x14ac:dyDescent="0.2">
      <c r="A341" s="14" t="s">
        <v>781</v>
      </c>
      <c r="B341" s="9">
        <v>288</v>
      </c>
      <c r="C341" s="9">
        <v>293</v>
      </c>
      <c r="D341" s="13">
        <v>290.5</v>
      </c>
      <c r="E341" s="9">
        <v>49.5</v>
      </c>
      <c r="F341" s="9">
        <v>7</v>
      </c>
      <c r="G341" s="34">
        <v>11</v>
      </c>
      <c r="H341" s="7">
        <v>7.4</v>
      </c>
      <c r="I341" s="7">
        <v>15.5</v>
      </c>
      <c r="J341" s="7">
        <v>9.1999999999999993</v>
      </c>
      <c r="K341" s="7">
        <v>15.9</v>
      </c>
      <c r="L341" s="13">
        <v>-41.1</v>
      </c>
      <c r="M341" s="13">
        <v>349.2</v>
      </c>
      <c r="N341" s="9"/>
      <c r="O341" s="9"/>
      <c r="P341" s="37">
        <v>20.835310396621107</v>
      </c>
      <c r="Q341" s="38">
        <v>10.242261778324167</v>
      </c>
      <c r="R341" s="7">
        <v>301</v>
      </c>
      <c r="S341" s="13">
        <v>-26.617243010860701</v>
      </c>
      <c r="T341" s="13">
        <v>58.9652351792435</v>
      </c>
      <c r="U341" s="9">
        <v>46.041178267360799</v>
      </c>
      <c r="V341" s="9">
        <v>3.8904489598693401</v>
      </c>
      <c r="W341" s="9">
        <v>58.1952919941834</v>
      </c>
      <c r="X341" s="7" t="s">
        <v>824</v>
      </c>
      <c r="Y341" s="10"/>
      <c r="Z341" s="10"/>
      <c r="AA341" s="7" t="b">
        <v>1</v>
      </c>
      <c r="AB341" s="7">
        <v>0</v>
      </c>
      <c r="AC341" s="14" t="s">
        <v>782</v>
      </c>
      <c r="AD341" s="7">
        <v>712</v>
      </c>
      <c r="AE341" s="7" t="s">
        <v>176</v>
      </c>
      <c r="AF341" s="10" t="s">
        <v>783</v>
      </c>
      <c r="AG341" s="14"/>
      <c r="AH341" s="10"/>
      <c r="AI341" s="12"/>
      <c r="AJ341" s="32"/>
      <c r="AK341" s="12"/>
      <c r="AL341" s="12"/>
      <c r="AM341" s="12"/>
      <c r="AN341" s="12"/>
      <c r="AO341" s="12"/>
      <c r="AP341" s="12"/>
      <c r="AQ341" s="12"/>
      <c r="AR341" s="12"/>
      <c r="AS341" s="12"/>
      <c r="AT341" s="12"/>
      <c r="AU341" s="12"/>
      <c r="AV341" s="12"/>
      <c r="AW341" s="12"/>
      <c r="AX341" s="12"/>
      <c r="AY341" s="12"/>
      <c r="AZ341" s="12"/>
      <c r="BA341" s="12"/>
      <c r="BB341" s="12"/>
      <c r="BC341" s="12"/>
      <c r="BD341" s="12"/>
      <c r="BE341" s="12"/>
      <c r="BF341" s="12"/>
      <c r="BG341" s="12"/>
      <c r="BH341" s="12"/>
      <c r="BI341" s="12"/>
      <c r="BJ341" s="12"/>
      <c r="BK341" s="12"/>
      <c r="BL341" s="12"/>
      <c r="BM341" s="12"/>
      <c r="BN341" s="12"/>
      <c r="BO341" s="12"/>
      <c r="BP341" s="12"/>
      <c r="BQ341" s="12"/>
      <c r="BR341" s="12"/>
      <c r="BS341" s="12"/>
      <c r="BT341" s="12"/>
      <c r="BU341" s="12"/>
      <c r="BV341" s="12"/>
      <c r="BW341" s="12"/>
      <c r="BX341" s="12"/>
      <c r="BY341" s="12"/>
      <c r="BZ341" s="12"/>
      <c r="CA341" s="12"/>
      <c r="CB341" s="12"/>
      <c r="CC341" s="12"/>
      <c r="CD341" s="12"/>
      <c r="CE341" s="12"/>
      <c r="CF341" s="12"/>
      <c r="CG341" s="12"/>
      <c r="CH341" s="12"/>
      <c r="CI341" s="12"/>
      <c r="CJ341" s="12"/>
      <c r="CK341" s="12"/>
      <c r="CL341" s="12"/>
      <c r="CM341" s="12"/>
      <c r="CN341" s="12"/>
      <c r="CO341" s="12"/>
      <c r="CP341" s="12"/>
      <c r="CQ341" s="12"/>
      <c r="CR341" s="12"/>
      <c r="CS341" s="12"/>
      <c r="CT341" s="12"/>
      <c r="CU341" s="12"/>
      <c r="CV341" s="12"/>
      <c r="CW341" s="12"/>
      <c r="CX341" s="12"/>
      <c r="CY341" s="12"/>
      <c r="CZ341" s="12"/>
      <c r="DA341" s="12"/>
      <c r="DB341" s="12"/>
      <c r="DC341" s="12"/>
      <c r="DD341" s="12"/>
      <c r="DE341" s="12"/>
      <c r="DF341" s="12"/>
      <c r="DG341" s="12"/>
      <c r="DH341" s="12"/>
      <c r="DI341" s="12"/>
      <c r="DJ341" s="12"/>
      <c r="DK341" s="12"/>
      <c r="DL341" s="12"/>
      <c r="DM341" s="12"/>
      <c r="DN341" s="12"/>
      <c r="DO341" s="12"/>
      <c r="DP341" s="12"/>
      <c r="DQ341" s="12"/>
      <c r="DR341" s="12"/>
      <c r="DS341" s="12"/>
      <c r="DT341" s="12"/>
      <c r="DU341" s="12"/>
      <c r="DV341" s="12"/>
      <c r="DW341" s="12"/>
      <c r="DX341" s="12"/>
      <c r="DY341" s="12"/>
      <c r="DZ341" s="12"/>
      <c r="EA341" s="12"/>
      <c r="EB341" s="12"/>
      <c r="EC341" s="12"/>
      <c r="ED341" s="12"/>
      <c r="EE341" s="12"/>
      <c r="EF341" s="12"/>
      <c r="EG341" s="12"/>
      <c r="EH341" s="12"/>
      <c r="EI341" s="12"/>
      <c r="EJ341" s="12"/>
      <c r="EK341" s="12"/>
      <c r="EL341" s="12"/>
      <c r="EM341" s="12"/>
      <c r="EN341" s="12"/>
      <c r="EO341" s="12"/>
      <c r="EP341" s="12"/>
      <c r="EQ341" s="12"/>
      <c r="ER341" s="12"/>
      <c r="ES341" s="12"/>
      <c r="ET341" s="12"/>
      <c r="EU341" s="12"/>
      <c r="EV341" s="12"/>
      <c r="EW341" s="12"/>
      <c r="EX341" s="12"/>
      <c r="EY341" s="12"/>
      <c r="EZ341" s="12"/>
      <c r="FA341" s="12"/>
      <c r="FB341" s="12"/>
      <c r="FC341" s="12"/>
      <c r="FD341" s="12"/>
      <c r="FE341" s="12"/>
      <c r="FF341" s="12"/>
      <c r="FG341" s="12"/>
      <c r="FH341" s="12"/>
      <c r="FI341" s="12"/>
      <c r="FJ341" s="12"/>
      <c r="FK341" s="12"/>
      <c r="FL341" s="12"/>
      <c r="FM341" s="12"/>
      <c r="FN341" s="12"/>
      <c r="FO341" s="12"/>
      <c r="FP341" s="12"/>
    </row>
    <row r="342" spans="1:172" s="12" customFormat="1" ht="14" customHeight="1" x14ac:dyDescent="0.2">
      <c r="A342" s="14" t="s">
        <v>784</v>
      </c>
      <c r="B342" s="9">
        <v>288</v>
      </c>
      <c r="C342" s="9">
        <v>293</v>
      </c>
      <c r="D342" s="13">
        <v>290.5</v>
      </c>
      <c r="E342" s="9">
        <v>50</v>
      </c>
      <c r="F342" s="9">
        <v>8</v>
      </c>
      <c r="G342" s="34">
        <v>5</v>
      </c>
      <c r="H342" s="9">
        <v>15</v>
      </c>
      <c r="I342" s="9">
        <v>15</v>
      </c>
      <c r="J342" s="9">
        <v>46</v>
      </c>
      <c r="K342" s="9">
        <v>13</v>
      </c>
      <c r="L342" s="13">
        <v>-46</v>
      </c>
      <c r="M342" s="13">
        <v>347</v>
      </c>
      <c r="N342" s="9"/>
      <c r="O342" s="9"/>
      <c r="P342" s="37">
        <v>104.83243964584472</v>
      </c>
      <c r="Q342" s="38">
        <v>7.5075156537244405</v>
      </c>
      <c r="R342" s="7">
        <v>301</v>
      </c>
      <c r="S342" s="13">
        <v>-31.156701386579901</v>
      </c>
      <c r="T342" s="13">
        <v>61.750216058641897</v>
      </c>
      <c r="U342" s="9">
        <v>46.041178267360799</v>
      </c>
      <c r="V342" s="9">
        <v>3.8904489598693401</v>
      </c>
      <c r="W342" s="9">
        <v>58.1952919941834</v>
      </c>
      <c r="X342" s="7" t="s">
        <v>824</v>
      </c>
      <c r="Y342" s="10"/>
      <c r="Z342" s="10"/>
      <c r="AA342" s="7" t="b">
        <v>1</v>
      </c>
      <c r="AB342" s="7">
        <v>0</v>
      </c>
      <c r="AC342" s="14" t="s">
        <v>785</v>
      </c>
      <c r="AD342" s="7">
        <v>940</v>
      </c>
      <c r="AE342" s="7" t="s">
        <v>176</v>
      </c>
      <c r="AF342" s="10" t="s">
        <v>783</v>
      </c>
      <c r="AG342" s="14"/>
      <c r="AH342" s="10" t="s">
        <v>887</v>
      </c>
      <c r="AJ342" s="32"/>
    </row>
    <row r="343" spans="1:172" s="12" customFormat="1" ht="14" customHeight="1" x14ac:dyDescent="0.2">
      <c r="A343" s="10" t="s">
        <v>786</v>
      </c>
      <c r="B343" s="9">
        <v>283.3</v>
      </c>
      <c r="C343" s="9">
        <v>298.89999999999998</v>
      </c>
      <c r="D343" s="13">
        <f>AVERAGE(B343,C343)</f>
        <v>291.10000000000002</v>
      </c>
      <c r="E343" s="9">
        <v>-27.17</v>
      </c>
      <c r="F343" s="9">
        <f>360-49.58</f>
        <v>310.42</v>
      </c>
      <c r="G343" s="34">
        <v>119</v>
      </c>
      <c r="H343" s="9">
        <v>156.69999999999999</v>
      </c>
      <c r="I343" s="9">
        <v>65.400000000000006</v>
      </c>
      <c r="J343" s="9">
        <v>70.8</v>
      </c>
      <c r="K343" s="9">
        <v>1.5</v>
      </c>
      <c r="L343" s="13">
        <v>-63.2</v>
      </c>
      <c r="M343" s="13">
        <v>347.5</v>
      </c>
      <c r="N343" s="9">
        <v>32.700000000000003</v>
      </c>
      <c r="O343" s="9">
        <v>2.2999999999999998</v>
      </c>
      <c r="P343" s="9" t="s">
        <v>825</v>
      </c>
      <c r="Q343" s="9" t="s">
        <v>825</v>
      </c>
      <c r="R343" s="7">
        <v>201</v>
      </c>
      <c r="S343" s="13">
        <v>-34.362229576429499</v>
      </c>
      <c r="T343" s="13">
        <v>55.236899195544098</v>
      </c>
      <c r="U343" s="9">
        <v>50</v>
      </c>
      <c r="V343" s="9">
        <v>-32.5</v>
      </c>
      <c r="W343" s="9">
        <v>55.08</v>
      </c>
      <c r="X343" s="7" t="s">
        <v>826</v>
      </c>
      <c r="Y343" s="7">
        <v>0.75</v>
      </c>
      <c r="Z343" s="9">
        <v>6</v>
      </c>
      <c r="AA343" s="7" t="s">
        <v>177</v>
      </c>
      <c r="AB343" s="7">
        <v>0</v>
      </c>
      <c r="AC343" s="10" t="s">
        <v>787</v>
      </c>
      <c r="AD343" s="7"/>
      <c r="AE343" s="7" t="s">
        <v>949</v>
      </c>
      <c r="AF343" s="10" t="s">
        <v>790</v>
      </c>
      <c r="AG343" s="14" t="s">
        <v>788</v>
      </c>
      <c r="AH343" s="10" t="s">
        <v>789</v>
      </c>
      <c r="AJ343" s="32"/>
    </row>
    <row r="344" spans="1:172" s="12" customFormat="1" ht="14" customHeight="1" x14ac:dyDescent="0.2">
      <c r="A344" s="14" t="s">
        <v>792</v>
      </c>
      <c r="B344" s="9">
        <v>287</v>
      </c>
      <c r="C344" s="9">
        <v>300</v>
      </c>
      <c r="D344" s="13">
        <v>293.5</v>
      </c>
      <c r="E344" s="9">
        <v>55.5</v>
      </c>
      <c r="F344" s="9">
        <v>13.5</v>
      </c>
      <c r="G344" s="34">
        <v>6</v>
      </c>
      <c r="H344" s="9">
        <v>10</v>
      </c>
      <c r="I344" s="9">
        <v>11</v>
      </c>
      <c r="J344" s="9">
        <v>36</v>
      </c>
      <c r="K344" s="9">
        <v>11</v>
      </c>
      <c r="L344" s="13">
        <v>-37</v>
      </c>
      <c r="M344" s="13">
        <v>354</v>
      </c>
      <c r="N344" s="9"/>
      <c r="O344" s="9"/>
      <c r="P344" s="9">
        <v>85.630103849169302</v>
      </c>
      <c r="Q344" s="9">
        <v>7.2812495156162909</v>
      </c>
      <c r="R344" s="7">
        <v>301</v>
      </c>
      <c r="S344" s="13">
        <v>-21.078750658349801</v>
      </c>
      <c r="T344" s="13">
        <v>58.857451715014598</v>
      </c>
      <c r="U344" s="9">
        <v>46.041178267360799</v>
      </c>
      <c r="V344" s="9">
        <v>3.8904489598693401</v>
      </c>
      <c r="W344" s="9">
        <v>58.1952919941834</v>
      </c>
      <c r="X344" s="7" t="s">
        <v>824</v>
      </c>
      <c r="Y344" s="10"/>
      <c r="Z344" s="10"/>
      <c r="AA344" s="7" t="b">
        <v>1</v>
      </c>
      <c r="AB344" s="7">
        <v>0</v>
      </c>
      <c r="AC344" s="14" t="s">
        <v>751</v>
      </c>
      <c r="AD344" s="7">
        <v>2211</v>
      </c>
      <c r="AE344" s="7" t="s">
        <v>176</v>
      </c>
      <c r="AF344" s="10" t="s">
        <v>791</v>
      </c>
      <c r="AG344" s="14" t="s">
        <v>793</v>
      </c>
      <c r="AH344" s="10"/>
      <c r="AJ344" s="32"/>
    </row>
    <row r="345" spans="1:172" s="12" customFormat="1" ht="14" customHeight="1" x14ac:dyDescent="0.2">
      <c r="A345" s="14" t="s">
        <v>797</v>
      </c>
      <c r="B345" s="9">
        <v>292</v>
      </c>
      <c r="C345" s="9">
        <v>296</v>
      </c>
      <c r="D345" s="13">
        <v>294</v>
      </c>
      <c r="E345" s="9">
        <v>55.4</v>
      </c>
      <c r="F345" s="9">
        <v>-1.6</v>
      </c>
      <c r="G345" s="34">
        <v>17</v>
      </c>
      <c r="H345" s="9">
        <v>14.6</v>
      </c>
      <c r="I345" s="9">
        <v>25.6</v>
      </c>
      <c r="J345" s="9">
        <v>20.5</v>
      </c>
      <c r="K345" s="9">
        <v>8.1</v>
      </c>
      <c r="L345" s="13">
        <v>-47.1</v>
      </c>
      <c r="M345" s="13">
        <v>337.1</v>
      </c>
      <c r="N345" s="9">
        <v>47.1</v>
      </c>
      <c r="O345" s="9">
        <v>7.7</v>
      </c>
      <c r="P345" s="9" t="s">
        <v>825</v>
      </c>
      <c r="Q345" s="9" t="s">
        <v>825</v>
      </c>
      <c r="R345" s="7">
        <v>301</v>
      </c>
      <c r="S345" s="13">
        <v>-37.084451796553502</v>
      </c>
      <c r="T345" s="13">
        <v>57.498747460489703</v>
      </c>
      <c r="U345" s="9">
        <v>46.041178267360799</v>
      </c>
      <c r="V345" s="9">
        <v>3.8904489598693401</v>
      </c>
      <c r="W345" s="9">
        <v>58.1952919941834</v>
      </c>
      <c r="X345" s="7" t="s">
        <v>824</v>
      </c>
      <c r="Y345" s="10"/>
      <c r="Z345" s="10"/>
      <c r="AA345" s="7" t="b">
        <v>1</v>
      </c>
      <c r="AB345" s="7">
        <v>0</v>
      </c>
      <c r="AC345" s="14" t="s">
        <v>795</v>
      </c>
      <c r="AD345" s="7"/>
      <c r="AE345" s="7" t="s">
        <v>176</v>
      </c>
      <c r="AF345" s="10" t="s">
        <v>798</v>
      </c>
      <c r="AG345" s="14"/>
      <c r="AH345" s="10"/>
      <c r="AI345" s="3"/>
      <c r="AJ345" s="32"/>
      <c r="AK345" s="3"/>
      <c r="AL345" s="3"/>
      <c r="AM345" s="3"/>
      <c r="AN345" s="3"/>
      <c r="AO345" s="3"/>
      <c r="AP345" s="3"/>
      <c r="AQ345" s="3"/>
      <c r="AR345" s="3"/>
      <c r="AS345" s="3"/>
      <c r="AT345" s="3"/>
      <c r="AU345" s="3"/>
      <c r="AV345" s="3"/>
      <c r="AW345" s="3"/>
      <c r="AX345" s="3"/>
      <c r="AY345" s="3"/>
      <c r="AZ345" s="3"/>
      <c r="BA345" s="3"/>
      <c r="BB345" s="3"/>
      <c r="BC345" s="3"/>
      <c r="BD345" s="3"/>
      <c r="BE345" s="3"/>
      <c r="BF345" s="3"/>
      <c r="BG345" s="3"/>
      <c r="BH345" s="3"/>
      <c r="BI345" s="3"/>
      <c r="BJ345" s="3"/>
      <c r="BK345" s="3"/>
      <c r="BL345" s="3"/>
      <c r="BM345" s="3"/>
      <c r="BN345" s="3"/>
      <c r="BO345" s="3"/>
      <c r="BP345" s="3"/>
      <c r="BQ345" s="3"/>
      <c r="BR345" s="3"/>
      <c r="BS345" s="3"/>
      <c r="BT345" s="3"/>
      <c r="BU345" s="3"/>
      <c r="BV345" s="3"/>
      <c r="BW345" s="3"/>
      <c r="BX345" s="3"/>
      <c r="BY345" s="3"/>
      <c r="BZ345" s="3"/>
      <c r="CA345" s="3"/>
      <c r="CB345" s="3"/>
      <c r="CC345" s="3"/>
      <c r="CD345" s="3"/>
      <c r="CE345" s="3"/>
      <c r="CF345" s="3"/>
      <c r="CG345" s="3"/>
      <c r="CH345" s="3"/>
      <c r="CI345" s="3"/>
      <c r="CJ345" s="3"/>
      <c r="CK345" s="3"/>
      <c r="CL345" s="3"/>
      <c r="CM345" s="3"/>
      <c r="CN345" s="3"/>
      <c r="CO345" s="3"/>
      <c r="CP345" s="3"/>
      <c r="CQ345" s="3"/>
      <c r="CR345" s="3"/>
      <c r="CS345" s="3"/>
      <c r="CT345" s="3"/>
      <c r="CU345" s="3"/>
      <c r="CV345" s="3"/>
      <c r="CW345" s="3"/>
      <c r="CX345" s="3"/>
      <c r="CY345" s="3"/>
      <c r="CZ345" s="3"/>
      <c r="DA345" s="3"/>
      <c r="DB345" s="3"/>
      <c r="DC345" s="3"/>
      <c r="DD345" s="3"/>
      <c r="DE345" s="3"/>
      <c r="DF345" s="3"/>
      <c r="DG345" s="3"/>
      <c r="DH345" s="3"/>
      <c r="DI345" s="3"/>
      <c r="DJ345" s="3"/>
      <c r="DK345" s="3"/>
      <c r="DL345" s="3"/>
      <c r="DM345" s="3"/>
      <c r="DN345" s="3"/>
      <c r="DO345" s="3"/>
      <c r="DP345" s="3"/>
      <c r="DQ345" s="3"/>
      <c r="DR345" s="3"/>
      <c r="DS345" s="3"/>
      <c r="DT345" s="3"/>
      <c r="DU345" s="3"/>
      <c r="DV345" s="3"/>
      <c r="DW345" s="3"/>
      <c r="DX345" s="3"/>
      <c r="DY345" s="3"/>
      <c r="DZ345" s="3"/>
      <c r="EA345" s="3"/>
      <c r="EB345" s="3"/>
      <c r="EC345" s="3"/>
      <c r="ED345" s="3"/>
      <c r="EE345" s="3"/>
      <c r="EF345" s="3"/>
      <c r="EG345" s="3"/>
      <c r="EH345" s="3"/>
      <c r="EI345" s="3"/>
      <c r="EJ345" s="3"/>
      <c r="EK345" s="3"/>
      <c r="EL345" s="3"/>
      <c r="EM345" s="3"/>
      <c r="EN345" s="3"/>
      <c r="EO345" s="3"/>
      <c r="EP345" s="3"/>
      <c r="EQ345" s="3"/>
      <c r="ER345" s="3"/>
      <c r="ES345" s="3"/>
      <c r="ET345" s="3"/>
      <c r="EU345" s="3"/>
      <c r="EV345" s="3"/>
      <c r="EW345" s="3"/>
      <c r="EX345" s="3"/>
      <c r="EY345" s="3"/>
      <c r="EZ345" s="3"/>
      <c r="FA345" s="3"/>
      <c r="FB345" s="3"/>
      <c r="FC345" s="3"/>
      <c r="FD345" s="3"/>
      <c r="FE345" s="3"/>
      <c r="FF345" s="3"/>
      <c r="FG345" s="3"/>
      <c r="FH345" s="3"/>
      <c r="FI345" s="3"/>
      <c r="FJ345" s="3"/>
      <c r="FK345" s="3"/>
      <c r="FL345" s="3"/>
      <c r="FM345" s="3"/>
      <c r="FN345" s="3"/>
      <c r="FO345" s="3"/>
      <c r="FP345" s="3"/>
    </row>
    <row r="346" spans="1:172" s="12" customFormat="1" ht="14" customHeight="1" x14ac:dyDescent="0.2">
      <c r="A346" s="14" t="s">
        <v>796</v>
      </c>
      <c r="B346" s="9">
        <v>292</v>
      </c>
      <c r="C346" s="9">
        <v>296</v>
      </c>
      <c r="D346" s="13">
        <v>294</v>
      </c>
      <c r="E346" s="9">
        <v>55.7</v>
      </c>
      <c r="F346" s="9">
        <v>-1.8</v>
      </c>
      <c r="G346" s="34">
        <v>20</v>
      </c>
      <c r="H346" s="9">
        <v>9.5</v>
      </c>
      <c r="I346" s="9">
        <v>2.8</v>
      </c>
      <c r="J346" s="9">
        <v>27.6</v>
      </c>
      <c r="K346" s="9">
        <v>6.3</v>
      </c>
      <c r="L346" s="13">
        <v>-35.4</v>
      </c>
      <c r="M346" s="6">
        <v>346.8</v>
      </c>
      <c r="N346" s="9">
        <v>36.200000000000003</v>
      </c>
      <c r="O346" s="9">
        <v>5.5</v>
      </c>
      <c r="P346" s="9" t="s">
        <v>825</v>
      </c>
      <c r="Q346" s="9" t="s">
        <v>825</v>
      </c>
      <c r="R346" s="7">
        <v>301</v>
      </c>
      <c r="S346" s="13">
        <v>-23.856512861353099</v>
      </c>
      <c r="T346" s="13">
        <v>53.071065914761</v>
      </c>
      <c r="U346" s="9">
        <v>46.041178267360799</v>
      </c>
      <c r="V346" s="9">
        <v>3.8904489598693401</v>
      </c>
      <c r="W346" s="9">
        <v>58.1952919941834</v>
      </c>
      <c r="X346" s="7" t="s">
        <v>824</v>
      </c>
      <c r="Y346" s="10"/>
      <c r="Z346" s="10"/>
      <c r="AA346" s="7" t="b">
        <v>1</v>
      </c>
      <c r="AB346" s="7">
        <v>0</v>
      </c>
      <c r="AC346" s="14" t="s">
        <v>795</v>
      </c>
      <c r="AD346" s="7"/>
      <c r="AE346" s="7" t="s">
        <v>176</v>
      </c>
      <c r="AF346" s="10" t="s">
        <v>794</v>
      </c>
      <c r="AG346" s="14"/>
      <c r="AH346" s="10"/>
      <c r="AI346" s="3"/>
      <c r="AJ346" s="32"/>
      <c r="AK346" s="3"/>
      <c r="AL346" s="3"/>
      <c r="AM346" s="3"/>
      <c r="AN346" s="3"/>
      <c r="AO346" s="3"/>
      <c r="AP346" s="3"/>
      <c r="AQ346" s="3"/>
      <c r="AR346" s="3"/>
      <c r="AS346" s="3"/>
      <c r="AT346" s="3"/>
      <c r="AU346" s="3"/>
      <c r="AV346" s="3"/>
      <c r="AW346" s="3"/>
      <c r="AX346" s="3"/>
      <c r="AY346" s="3"/>
      <c r="AZ346" s="3"/>
      <c r="BA346" s="3"/>
      <c r="BB346" s="3"/>
      <c r="BC346" s="3"/>
      <c r="BD346" s="3"/>
      <c r="BE346" s="3"/>
      <c r="BF346" s="3"/>
      <c r="BG346" s="3"/>
      <c r="BH346" s="3"/>
      <c r="BI346" s="3"/>
      <c r="BJ346" s="3"/>
      <c r="BK346" s="3"/>
      <c r="BL346" s="3"/>
      <c r="BM346" s="3"/>
      <c r="BN346" s="3"/>
      <c r="BO346" s="3"/>
      <c r="BP346" s="3"/>
      <c r="BQ346" s="3"/>
      <c r="BR346" s="3"/>
      <c r="BS346" s="3"/>
      <c r="BT346" s="3"/>
      <c r="BU346" s="3"/>
      <c r="BV346" s="3"/>
      <c r="BW346" s="3"/>
      <c r="BX346" s="3"/>
      <c r="BY346" s="3"/>
      <c r="BZ346" s="3"/>
      <c r="CA346" s="3"/>
      <c r="CB346" s="3"/>
      <c r="CC346" s="3"/>
      <c r="CD346" s="3"/>
      <c r="CE346" s="3"/>
      <c r="CF346" s="3"/>
      <c r="CG346" s="3"/>
      <c r="CH346" s="3"/>
      <c r="CI346" s="3"/>
      <c r="CJ346" s="3"/>
      <c r="CK346" s="3"/>
      <c r="CL346" s="3"/>
      <c r="CM346" s="3"/>
      <c r="CN346" s="3"/>
      <c r="CO346" s="3"/>
      <c r="CP346" s="3"/>
      <c r="CQ346" s="3"/>
      <c r="CR346" s="3"/>
      <c r="CS346" s="3"/>
      <c r="CT346" s="3"/>
      <c r="CU346" s="3"/>
      <c r="CV346" s="3"/>
      <c r="CW346" s="3"/>
      <c r="CX346" s="3"/>
      <c r="CY346" s="3"/>
      <c r="CZ346" s="3"/>
      <c r="DA346" s="3"/>
      <c r="DB346" s="3"/>
      <c r="DC346" s="3"/>
      <c r="DD346" s="3"/>
      <c r="DE346" s="3"/>
      <c r="DF346" s="3"/>
      <c r="DG346" s="3"/>
      <c r="DH346" s="3"/>
      <c r="DI346" s="3"/>
      <c r="DJ346" s="3"/>
      <c r="DK346" s="3"/>
      <c r="DL346" s="3"/>
      <c r="DM346" s="3"/>
      <c r="DN346" s="3"/>
      <c r="DO346" s="3"/>
      <c r="DP346" s="3"/>
      <c r="DQ346" s="3"/>
      <c r="DR346" s="3"/>
      <c r="DS346" s="3"/>
      <c r="DT346" s="3"/>
      <c r="DU346" s="3"/>
      <c r="DV346" s="3"/>
      <c r="DW346" s="3"/>
      <c r="DX346" s="3"/>
      <c r="DY346" s="3"/>
      <c r="DZ346" s="3"/>
      <c r="EA346" s="3"/>
      <c r="EB346" s="3"/>
      <c r="EC346" s="3"/>
      <c r="ED346" s="3"/>
      <c r="EE346" s="3"/>
      <c r="EF346" s="3"/>
      <c r="EG346" s="3"/>
      <c r="EH346" s="3"/>
      <c r="EI346" s="3"/>
      <c r="EJ346" s="3"/>
      <c r="EK346" s="3"/>
      <c r="EL346" s="3"/>
      <c r="EM346" s="3"/>
      <c r="EN346" s="3"/>
      <c r="EO346" s="3"/>
      <c r="EP346" s="3"/>
      <c r="EQ346" s="3"/>
      <c r="ER346" s="3"/>
      <c r="ES346" s="3"/>
      <c r="ET346" s="3"/>
      <c r="EU346" s="3"/>
      <c r="EV346" s="3"/>
      <c r="EW346" s="3"/>
      <c r="EX346" s="3"/>
      <c r="EY346" s="3"/>
      <c r="EZ346" s="3"/>
      <c r="FA346" s="3"/>
      <c r="FB346" s="3"/>
      <c r="FC346" s="3"/>
      <c r="FD346" s="3"/>
      <c r="FE346" s="3"/>
      <c r="FF346" s="3"/>
      <c r="FG346" s="3"/>
      <c r="FH346" s="3"/>
      <c r="FI346" s="3"/>
      <c r="FJ346" s="3"/>
      <c r="FK346" s="3"/>
      <c r="FL346" s="3"/>
      <c r="FM346" s="3"/>
      <c r="FN346" s="3"/>
      <c r="FO346" s="3"/>
      <c r="FP346" s="3"/>
    </row>
    <row r="347" spans="1:172" s="17" customFormat="1" ht="14" customHeight="1" x14ac:dyDescent="0.2">
      <c r="A347" s="14" t="s">
        <v>799</v>
      </c>
      <c r="B347" s="9">
        <v>285</v>
      </c>
      <c r="C347" s="9">
        <v>305</v>
      </c>
      <c r="D347" s="13">
        <v>295</v>
      </c>
      <c r="E347" s="9">
        <v>50.6</v>
      </c>
      <c r="F347" s="9">
        <v>16.100000000000001</v>
      </c>
      <c r="G347" s="34">
        <v>8</v>
      </c>
      <c r="H347" s="9">
        <v>16</v>
      </c>
      <c r="I347" s="9">
        <v>12</v>
      </c>
      <c r="J347" s="9">
        <v>17.399999999999999</v>
      </c>
      <c r="K347" s="9">
        <v>13.6</v>
      </c>
      <c r="L347" s="13">
        <v>-43</v>
      </c>
      <c r="M347" s="13">
        <v>354</v>
      </c>
      <c r="N347" s="9"/>
      <c r="O347" s="9"/>
      <c r="P347" s="37">
        <v>40.998056285788245</v>
      </c>
      <c r="Q347" s="38">
        <v>8.7536574840187562</v>
      </c>
      <c r="R347" s="7">
        <v>301</v>
      </c>
      <c r="S347" s="13">
        <v>-25.4934436075674</v>
      </c>
      <c r="T347" s="13">
        <v>63.282977761743801</v>
      </c>
      <c r="U347" s="9">
        <v>46.041178267360799</v>
      </c>
      <c r="V347" s="9">
        <v>3.8904489598693401</v>
      </c>
      <c r="W347" s="9">
        <v>58.1952919941834</v>
      </c>
      <c r="X347" s="7" t="s">
        <v>824</v>
      </c>
      <c r="Y347" s="10"/>
      <c r="Z347" s="10"/>
      <c r="AA347" s="7" t="b">
        <v>1</v>
      </c>
      <c r="AB347" s="7">
        <v>0</v>
      </c>
      <c r="AC347" s="14" t="s">
        <v>771</v>
      </c>
      <c r="AD347" s="7">
        <v>465</v>
      </c>
      <c r="AE347" s="7" t="s">
        <v>176</v>
      </c>
      <c r="AF347" s="10" t="s">
        <v>801</v>
      </c>
      <c r="AG347" s="14"/>
      <c r="AH347" s="10" t="s">
        <v>800</v>
      </c>
      <c r="AI347" s="3"/>
      <c r="AJ347" s="32"/>
      <c r="AK347" s="3"/>
      <c r="AL347" s="3"/>
      <c r="AM347" s="3"/>
      <c r="AN347" s="3"/>
      <c r="AO347" s="3"/>
      <c r="AP347" s="3"/>
      <c r="AQ347" s="3"/>
      <c r="AR347" s="3"/>
      <c r="AS347" s="3"/>
      <c r="AT347" s="3"/>
      <c r="AU347" s="3"/>
      <c r="AV347" s="3"/>
      <c r="AW347" s="3"/>
      <c r="AX347" s="3"/>
      <c r="AY347" s="3"/>
      <c r="AZ347" s="3"/>
      <c r="BA347" s="3"/>
      <c r="BB347" s="3"/>
      <c r="BC347" s="3"/>
      <c r="BD347" s="3"/>
      <c r="BE347" s="3"/>
      <c r="BF347" s="3"/>
      <c r="BG347" s="3"/>
      <c r="BH347" s="3"/>
      <c r="BI347" s="3"/>
      <c r="BJ347" s="3"/>
      <c r="BK347" s="3"/>
      <c r="BL347" s="3"/>
      <c r="BM347" s="3"/>
      <c r="BN347" s="3"/>
      <c r="BO347" s="3"/>
      <c r="BP347" s="3"/>
      <c r="BQ347" s="3"/>
      <c r="BR347" s="3"/>
      <c r="BS347" s="3"/>
      <c r="BT347" s="3"/>
      <c r="BU347" s="3"/>
      <c r="BV347" s="3"/>
      <c r="BW347" s="3"/>
      <c r="BX347" s="3"/>
      <c r="BY347" s="3"/>
      <c r="BZ347" s="3"/>
      <c r="CA347" s="3"/>
      <c r="CB347" s="3"/>
      <c r="CC347" s="3"/>
      <c r="CD347" s="3"/>
      <c r="CE347" s="3"/>
      <c r="CF347" s="3"/>
      <c r="CG347" s="3"/>
      <c r="CH347" s="3"/>
      <c r="CI347" s="3"/>
      <c r="CJ347" s="3"/>
      <c r="CK347" s="3"/>
      <c r="CL347" s="3"/>
      <c r="CM347" s="3"/>
      <c r="CN347" s="3"/>
      <c r="CO347" s="3"/>
      <c r="CP347" s="3"/>
      <c r="CQ347" s="3"/>
      <c r="CR347" s="3"/>
      <c r="CS347" s="3"/>
      <c r="CT347" s="3"/>
      <c r="CU347" s="3"/>
      <c r="CV347" s="3"/>
      <c r="CW347" s="3"/>
      <c r="CX347" s="3"/>
      <c r="CY347" s="3"/>
      <c r="CZ347" s="3"/>
      <c r="DA347" s="3"/>
      <c r="DB347" s="3"/>
      <c r="DC347" s="3"/>
      <c r="DD347" s="3"/>
      <c r="DE347" s="3"/>
      <c r="DF347" s="3"/>
      <c r="DG347" s="3"/>
      <c r="DH347" s="3"/>
      <c r="DI347" s="3"/>
      <c r="DJ347" s="3"/>
      <c r="DK347" s="3"/>
      <c r="DL347" s="3"/>
      <c r="DM347" s="3"/>
      <c r="DN347" s="3"/>
      <c r="DO347" s="3"/>
      <c r="DP347" s="3"/>
      <c r="DQ347" s="3"/>
      <c r="DR347" s="3"/>
      <c r="DS347" s="3"/>
      <c r="DT347" s="3"/>
      <c r="DU347" s="3"/>
      <c r="DV347" s="3"/>
      <c r="DW347" s="3"/>
      <c r="DX347" s="3"/>
      <c r="DY347" s="3"/>
      <c r="DZ347" s="3"/>
      <c r="EA347" s="3"/>
      <c r="EB347" s="3"/>
      <c r="EC347" s="3"/>
      <c r="ED347" s="3"/>
      <c r="EE347" s="3"/>
      <c r="EF347" s="3"/>
      <c r="EG347" s="3"/>
      <c r="EH347" s="3"/>
      <c r="EI347" s="3"/>
      <c r="EJ347" s="3"/>
      <c r="EK347" s="3"/>
      <c r="EL347" s="3"/>
      <c r="EM347" s="3"/>
      <c r="EN347" s="3"/>
      <c r="EO347" s="3"/>
      <c r="EP347" s="3"/>
      <c r="EQ347" s="3"/>
      <c r="ER347" s="3"/>
      <c r="ES347" s="3"/>
      <c r="ET347" s="3"/>
      <c r="EU347" s="3"/>
      <c r="EV347" s="3"/>
      <c r="EW347" s="3"/>
      <c r="EX347" s="3"/>
      <c r="EY347" s="3"/>
      <c r="EZ347" s="3"/>
      <c r="FA347" s="3"/>
      <c r="FB347" s="3"/>
      <c r="FC347" s="3"/>
      <c r="FD347" s="3"/>
      <c r="FE347" s="3"/>
      <c r="FF347" s="3"/>
      <c r="FG347" s="3"/>
      <c r="FH347" s="3"/>
      <c r="FI347" s="3"/>
      <c r="FJ347" s="3"/>
      <c r="FK347" s="3"/>
      <c r="FL347" s="3"/>
      <c r="FM347" s="3"/>
      <c r="FN347" s="3"/>
      <c r="FO347" s="3"/>
      <c r="FP347" s="3"/>
    </row>
    <row r="348" spans="1:172" s="12" customFormat="1" ht="14" customHeight="1" x14ac:dyDescent="0.2">
      <c r="A348" s="14" t="s">
        <v>804</v>
      </c>
      <c r="B348" s="7">
        <v>298.89999999999998</v>
      </c>
      <c r="C348" s="9">
        <v>307</v>
      </c>
      <c r="D348" s="13">
        <f>(B348+C348)/2</f>
        <v>302.95</v>
      </c>
      <c r="E348" s="9">
        <v>40.5</v>
      </c>
      <c r="F348" s="9">
        <v>280</v>
      </c>
      <c r="G348" s="6">
        <v>23</v>
      </c>
      <c r="H348" s="9">
        <v>166.4</v>
      </c>
      <c r="I348" s="9">
        <v>36.5</v>
      </c>
      <c r="J348" s="9">
        <v>11.1</v>
      </c>
      <c r="K348" s="9">
        <v>9.5</v>
      </c>
      <c r="L348" s="13">
        <v>-27.9</v>
      </c>
      <c r="M348" s="6">
        <v>294.5</v>
      </c>
      <c r="N348" s="7"/>
      <c r="O348" s="7"/>
      <c r="P348" s="37">
        <v>16.058478326815042</v>
      </c>
      <c r="Q348" s="38">
        <v>7.7946340292101652</v>
      </c>
      <c r="R348" s="7">
        <v>101</v>
      </c>
      <c r="S348" s="13">
        <v>-31.007732969625799</v>
      </c>
      <c r="T348" s="13">
        <v>27.625406400835999</v>
      </c>
      <c r="U348" s="9">
        <v>63.189710673362598</v>
      </c>
      <c r="V348" s="9">
        <v>-13.867348726831301</v>
      </c>
      <c r="W348" s="9">
        <v>79.870070506488602</v>
      </c>
      <c r="X348" s="7" t="s">
        <v>826</v>
      </c>
      <c r="Y348" s="7">
        <v>0.65</v>
      </c>
      <c r="Z348" s="7">
        <v>0.57999999999999996</v>
      </c>
      <c r="AA348" s="7" t="s">
        <v>181</v>
      </c>
      <c r="AB348" s="7">
        <v>0</v>
      </c>
      <c r="AC348" s="14" t="s">
        <v>805</v>
      </c>
      <c r="AD348" s="7"/>
      <c r="AE348" s="7" t="s">
        <v>176</v>
      </c>
      <c r="AF348" s="10" t="s">
        <v>807</v>
      </c>
      <c r="AG348" s="14" t="s">
        <v>806</v>
      </c>
      <c r="AH348" s="10"/>
      <c r="AJ348" s="32"/>
    </row>
    <row r="349" spans="1:172" s="12" customFormat="1" ht="14" customHeight="1" x14ac:dyDescent="0.2">
      <c r="A349" s="10" t="s">
        <v>808</v>
      </c>
      <c r="B349" s="9">
        <v>298.89999999999998</v>
      </c>
      <c r="C349" s="9">
        <v>307</v>
      </c>
      <c r="D349" s="13">
        <v>303</v>
      </c>
      <c r="E349" s="9">
        <v>-26.14</v>
      </c>
      <c r="F349" s="9">
        <v>310.24</v>
      </c>
      <c r="G349" s="34">
        <v>111</v>
      </c>
      <c r="H349" s="9">
        <v>144.19999999999999</v>
      </c>
      <c r="I349" s="9">
        <v>69.5</v>
      </c>
      <c r="J349" s="9">
        <v>134.4</v>
      </c>
      <c r="K349" s="9">
        <v>1.2</v>
      </c>
      <c r="L349" s="13">
        <v>-51.9</v>
      </c>
      <c r="M349" s="13">
        <v>344.3</v>
      </c>
      <c r="N349" s="9">
        <v>55.9</v>
      </c>
      <c r="O349" s="9">
        <v>1.8</v>
      </c>
      <c r="P349" s="38" t="s">
        <v>825</v>
      </c>
      <c r="Q349" s="38" t="s">
        <v>825</v>
      </c>
      <c r="R349" s="7">
        <v>201</v>
      </c>
      <c r="S349" s="13">
        <v>-25.439269271978802</v>
      </c>
      <c r="T349" s="13">
        <v>46.985521012474699</v>
      </c>
      <c r="U349" s="9">
        <v>50</v>
      </c>
      <c r="V349" s="9">
        <v>-32.5</v>
      </c>
      <c r="W349" s="9">
        <v>55.08</v>
      </c>
      <c r="X349" s="7" t="s">
        <v>826</v>
      </c>
      <c r="Y349" s="7">
        <v>0.97</v>
      </c>
      <c r="Z349" s="9">
        <v>0</v>
      </c>
      <c r="AA349" s="7" t="s">
        <v>181</v>
      </c>
      <c r="AB349" s="7">
        <v>0</v>
      </c>
      <c r="AC349" s="10" t="s">
        <v>809</v>
      </c>
      <c r="AD349" s="7"/>
      <c r="AE349" s="7" t="s">
        <v>949</v>
      </c>
      <c r="AF349" s="10" t="s">
        <v>811</v>
      </c>
      <c r="AG349" s="14" t="s">
        <v>810</v>
      </c>
      <c r="AH349" s="10" t="s">
        <v>789</v>
      </c>
      <c r="AI349" s="36"/>
      <c r="AJ349" s="32"/>
      <c r="AK349" s="36"/>
      <c r="AL349" s="36"/>
      <c r="AM349" s="36"/>
      <c r="AN349" s="36"/>
      <c r="AO349" s="36"/>
      <c r="AP349" s="36"/>
      <c r="AQ349" s="36"/>
      <c r="AR349" s="36"/>
      <c r="AS349" s="36"/>
      <c r="AT349" s="36"/>
      <c r="AU349" s="36"/>
      <c r="AV349" s="36"/>
      <c r="AW349" s="36"/>
      <c r="AX349" s="36"/>
      <c r="AY349" s="36"/>
      <c r="AZ349" s="36"/>
      <c r="BA349" s="36"/>
      <c r="BB349" s="36"/>
      <c r="BC349" s="36"/>
      <c r="BD349" s="36"/>
      <c r="BE349" s="36"/>
      <c r="BF349" s="36"/>
      <c r="BG349" s="36"/>
      <c r="BH349" s="36"/>
      <c r="BI349" s="36"/>
      <c r="BJ349" s="36"/>
      <c r="BK349" s="36"/>
      <c r="BL349" s="36"/>
      <c r="BM349" s="36"/>
      <c r="BN349" s="36"/>
      <c r="BO349" s="36"/>
      <c r="BP349" s="36"/>
      <c r="BQ349" s="36"/>
      <c r="BR349" s="36"/>
      <c r="BS349" s="36"/>
      <c r="BT349" s="36"/>
      <c r="BU349" s="36"/>
      <c r="BV349" s="36"/>
      <c r="BW349" s="36"/>
      <c r="BX349" s="36"/>
      <c r="BY349" s="36"/>
      <c r="BZ349" s="36"/>
      <c r="CA349" s="36"/>
      <c r="CB349" s="36"/>
      <c r="CC349" s="36"/>
      <c r="CD349" s="36"/>
      <c r="CE349" s="36"/>
      <c r="CF349" s="36"/>
      <c r="CG349" s="36"/>
      <c r="CH349" s="36"/>
      <c r="CI349" s="36"/>
      <c r="CJ349" s="36"/>
      <c r="CK349" s="36"/>
      <c r="CL349" s="36"/>
      <c r="CM349" s="36"/>
      <c r="CN349" s="36"/>
      <c r="CO349" s="36"/>
      <c r="CP349" s="36"/>
      <c r="CQ349" s="36"/>
      <c r="CR349" s="36"/>
      <c r="CS349" s="36"/>
      <c r="CT349" s="36"/>
      <c r="CU349" s="36"/>
      <c r="CV349" s="36"/>
      <c r="CW349" s="36"/>
      <c r="CX349" s="36"/>
      <c r="CY349" s="36"/>
      <c r="CZ349" s="36"/>
      <c r="DA349" s="36"/>
      <c r="DB349" s="36"/>
      <c r="DC349" s="36"/>
      <c r="DD349" s="36"/>
      <c r="DE349" s="36"/>
      <c r="DF349" s="36"/>
      <c r="DG349" s="36"/>
      <c r="DH349" s="36"/>
      <c r="DI349" s="36"/>
      <c r="DJ349" s="36"/>
      <c r="DK349" s="36"/>
      <c r="DL349" s="36"/>
      <c r="DM349" s="36"/>
      <c r="DN349" s="36"/>
      <c r="DO349" s="36"/>
      <c r="DP349" s="36"/>
      <c r="DQ349" s="36"/>
      <c r="DR349" s="36"/>
      <c r="DS349" s="36"/>
      <c r="DT349" s="36"/>
      <c r="DU349" s="36"/>
      <c r="DV349" s="36"/>
      <c r="DW349" s="36"/>
      <c r="DX349" s="36"/>
      <c r="DY349" s="36"/>
      <c r="DZ349" s="36"/>
      <c r="EA349" s="36"/>
      <c r="EB349" s="36"/>
      <c r="EC349" s="36"/>
      <c r="ED349" s="36"/>
      <c r="EE349" s="36"/>
      <c r="EF349" s="36"/>
      <c r="EG349" s="36"/>
      <c r="EH349" s="36"/>
      <c r="EI349" s="36"/>
      <c r="EJ349" s="36"/>
      <c r="EK349" s="36"/>
      <c r="EL349" s="36"/>
      <c r="EM349" s="36"/>
      <c r="EN349" s="36"/>
      <c r="EO349" s="36"/>
      <c r="EP349" s="36"/>
      <c r="EQ349" s="36"/>
      <c r="ER349" s="36"/>
      <c r="ES349" s="36"/>
      <c r="ET349" s="36"/>
      <c r="EU349" s="36"/>
      <c r="EV349" s="36"/>
      <c r="EW349" s="36"/>
      <c r="EX349" s="36"/>
      <c r="EY349" s="36"/>
      <c r="EZ349" s="36"/>
      <c r="FA349" s="36"/>
      <c r="FB349" s="36"/>
      <c r="FC349" s="36"/>
      <c r="FD349" s="36"/>
      <c r="FE349" s="36"/>
      <c r="FF349" s="36"/>
      <c r="FG349" s="36"/>
      <c r="FH349" s="36"/>
      <c r="FI349" s="36"/>
      <c r="FJ349" s="36"/>
      <c r="FK349" s="36"/>
      <c r="FL349" s="36"/>
      <c r="FM349" s="36"/>
      <c r="FN349" s="36"/>
      <c r="FO349" s="36"/>
      <c r="FP349" s="36"/>
    </row>
    <row r="350" spans="1:172" s="12" customFormat="1" ht="14" customHeight="1" x14ac:dyDescent="0.2">
      <c r="A350" s="14" t="s">
        <v>812</v>
      </c>
      <c r="B350" s="9">
        <v>307</v>
      </c>
      <c r="C350" s="9">
        <v>315.2</v>
      </c>
      <c r="D350" s="13">
        <v>311.10000000000002</v>
      </c>
      <c r="E350" s="9">
        <v>23.55</v>
      </c>
      <c r="F350" s="9">
        <v>11.85</v>
      </c>
      <c r="G350" s="34">
        <v>113</v>
      </c>
      <c r="H350" s="9">
        <v>135.69999999999999</v>
      </c>
      <c r="I350" s="9">
        <v>47.7</v>
      </c>
      <c r="J350" s="9">
        <v>26.3</v>
      </c>
      <c r="K350" s="9">
        <v>2.6</v>
      </c>
      <c r="L350" s="13">
        <v>-22.3</v>
      </c>
      <c r="M350" s="13">
        <v>53.5</v>
      </c>
      <c r="N350" s="9">
        <v>25.4</v>
      </c>
      <c r="O350" s="9">
        <v>2.7</v>
      </c>
      <c r="P350" s="9" t="s">
        <v>825</v>
      </c>
      <c r="Q350" s="9" t="s">
        <v>825</v>
      </c>
      <c r="R350" s="7">
        <v>715</v>
      </c>
      <c r="S350" s="13">
        <v>-22.783510683676401</v>
      </c>
      <c r="T350" s="13">
        <v>53.137770697697398</v>
      </c>
      <c r="U350" s="9">
        <v>-40.499999999999901</v>
      </c>
      <c r="V350" s="9">
        <v>118.6</v>
      </c>
      <c r="W350" s="9">
        <v>0.7</v>
      </c>
      <c r="X350" s="7" t="s">
        <v>826</v>
      </c>
      <c r="Y350" s="7">
        <v>0.63</v>
      </c>
      <c r="Z350" s="7">
        <v>3.1</v>
      </c>
      <c r="AA350" s="7" t="s">
        <v>177</v>
      </c>
      <c r="AB350" s="7">
        <v>0</v>
      </c>
      <c r="AC350" s="14" t="s">
        <v>813</v>
      </c>
      <c r="AD350" s="7"/>
      <c r="AE350" s="7" t="s">
        <v>949</v>
      </c>
      <c r="AF350" s="10" t="s">
        <v>814</v>
      </c>
      <c r="AG350" s="14" t="s">
        <v>656</v>
      </c>
      <c r="AH350" s="10"/>
      <c r="AJ350" s="32"/>
    </row>
    <row r="351" spans="1:172" s="12" customFormat="1" ht="14" customHeight="1" x14ac:dyDescent="0.2">
      <c r="A351" s="14" t="s">
        <v>815</v>
      </c>
      <c r="B351" s="7">
        <v>315.2</v>
      </c>
      <c r="C351" s="7">
        <v>323.39999999999998</v>
      </c>
      <c r="D351" s="13">
        <v>319.3</v>
      </c>
      <c r="E351" s="9">
        <v>48.78</v>
      </c>
      <c r="F351" s="9">
        <v>38.554000000000002</v>
      </c>
      <c r="G351" s="6">
        <v>84</v>
      </c>
      <c r="H351" s="9">
        <v>43.4</v>
      </c>
      <c r="I351" s="9">
        <v>22.4</v>
      </c>
      <c r="J351" s="9">
        <v>29.1</v>
      </c>
      <c r="K351" s="9">
        <v>2.9</v>
      </c>
      <c r="L351" s="13">
        <v>-38.4</v>
      </c>
      <c r="M351" s="6">
        <v>339.5</v>
      </c>
      <c r="N351" s="9">
        <v>35.4</v>
      </c>
      <c r="O351" s="9">
        <v>2.6</v>
      </c>
      <c r="P351" s="9" t="s">
        <v>825</v>
      </c>
      <c r="Q351" s="9" t="s">
        <v>825</v>
      </c>
      <c r="R351" s="7">
        <v>301</v>
      </c>
      <c r="S351" s="13">
        <v>-30.1207273712538</v>
      </c>
      <c r="T351" s="13">
        <v>50.881288269650497</v>
      </c>
      <c r="U351" s="9">
        <v>46.041178267360799</v>
      </c>
      <c r="V351" s="9">
        <v>3.8904489598693401</v>
      </c>
      <c r="W351" s="9">
        <v>58.1952919941834</v>
      </c>
      <c r="X351" s="7" t="s">
        <v>826</v>
      </c>
      <c r="Y351" s="7">
        <v>0.65</v>
      </c>
      <c r="Z351" s="7">
        <v>1.7</v>
      </c>
      <c r="AA351" s="7" t="s">
        <v>181</v>
      </c>
      <c r="AB351" s="7">
        <v>0</v>
      </c>
      <c r="AC351" s="14" t="s">
        <v>802</v>
      </c>
      <c r="AD351" s="7"/>
      <c r="AE351" s="7" t="s">
        <v>176</v>
      </c>
      <c r="AF351" s="10" t="s">
        <v>816</v>
      </c>
      <c r="AG351" s="14" t="s">
        <v>803</v>
      </c>
      <c r="AH351" s="10"/>
      <c r="AI351"/>
      <c r="AJ351" s="32"/>
      <c r="AK351"/>
      <c r="AL351"/>
      <c r="AM351"/>
      <c r="AN351"/>
      <c r="AO351"/>
      <c r="AP351"/>
      <c r="AQ351"/>
      <c r="AR351"/>
      <c r="AS351"/>
      <c r="AT351"/>
      <c r="AU351"/>
      <c r="AV351"/>
      <c r="AW351"/>
      <c r="AX351"/>
      <c r="AY351"/>
      <c r="AZ351"/>
      <c r="BA351"/>
      <c r="BB351"/>
      <c r="BC351"/>
      <c r="BD351"/>
      <c r="BE351"/>
      <c r="BF351"/>
      <c r="BG351"/>
      <c r="BH351"/>
      <c r="BI351"/>
      <c r="BJ351"/>
      <c r="BK351"/>
      <c r="BL351"/>
      <c r="BM351"/>
      <c r="BN351"/>
      <c r="BO351"/>
      <c r="BP351"/>
      <c r="BQ351"/>
      <c r="BR351"/>
      <c r="BS351"/>
      <c r="BT351"/>
      <c r="BU351"/>
      <c r="BV351"/>
      <c r="BW351"/>
      <c r="BX351"/>
      <c r="BY351"/>
      <c r="BZ351"/>
      <c r="CA351"/>
      <c r="CB351"/>
      <c r="CC351"/>
      <c r="CD351"/>
      <c r="CE351"/>
      <c r="CF351"/>
      <c r="CG351"/>
      <c r="CH351"/>
      <c r="CI351"/>
      <c r="CJ351"/>
      <c r="CK351"/>
      <c r="CL351"/>
      <c r="CM351"/>
      <c r="CN351"/>
      <c r="CO351"/>
      <c r="CP351"/>
      <c r="CQ351"/>
      <c r="CR351"/>
      <c r="CS351"/>
      <c r="CT351"/>
      <c r="CU351"/>
      <c r="CV351"/>
      <c r="CW351"/>
      <c r="CX351"/>
      <c r="CY351"/>
      <c r="CZ351"/>
      <c r="DA351"/>
      <c r="DB351"/>
      <c r="DC351"/>
      <c r="DD351"/>
      <c r="DE351"/>
      <c r="DF351"/>
      <c r="DG351"/>
      <c r="DH351"/>
      <c r="DI351"/>
      <c r="DJ351"/>
      <c r="DK351"/>
      <c r="DL351"/>
      <c r="DM351"/>
      <c r="DN351"/>
      <c r="DO351"/>
      <c r="DP351"/>
      <c r="DQ351"/>
      <c r="DR351"/>
      <c r="DS351"/>
      <c r="DT351"/>
      <c r="DU351"/>
      <c r="DV351"/>
      <c r="DW351"/>
      <c r="DX351"/>
      <c r="DY351"/>
      <c r="DZ351"/>
      <c r="EA351"/>
      <c r="EB351"/>
      <c r="EC351"/>
      <c r="ED351"/>
      <c r="EE351"/>
      <c r="EF351"/>
      <c r="EG351"/>
      <c r="EH351"/>
      <c r="EI351"/>
      <c r="EJ351"/>
      <c r="EK351"/>
      <c r="EL351"/>
      <c r="EM351"/>
      <c r="EN351"/>
      <c r="EO351"/>
      <c r="EP351"/>
      <c r="EQ351"/>
      <c r="ER351"/>
      <c r="ES351"/>
      <c r="ET351"/>
      <c r="EU351"/>
      <c r="EV351"/>
      <c r="EW351"/>
      <c r="EX351"/>
      <c r="EY351"/>
      <c r="EZ351"/>
      <c r="FA351"/>
      <c r="FB351"/>
      <c r="FC351"/>
      <c r="FD351"/>
      <c r="FE351"/>
      <c r="FF351"/>
      <c r="FG351"/>
      <c r="FH351"/>
      <c r="FI351"/>
      <c r="FJ351"/>
      <c r="FK351"/>
      <c r="FL351"/>
      <c r="FM351"/>
      <c r="FN351"/>
      <c r="FO351"/>
      <c r="FP351"/>
    </row>
    <row r="352" spans="1:172" s="12" customFormat="1" ht="14" customHeight="1" x14ac:dyDescent="0.2">
      <c r="A352" s="10" t="s">
        <v>982</v>
      </c>
      <c r="B352" s="7">
        <v>315.60000000000002</v>
      </c>
      <c r="C352" s="7">
        <v>328.2</v>
      </c>
      <c r="D352" s="13">
        <v>321.89999999999998</v>
      </c>
      <c r="E352" s="9">
        <v>-18.39</v>
      </c>
      <c r="F352" s="9">
        <v>143.75</v>
      </c>
      <c r="G352" s="6">
        <v>15</v>
      </c>
      <c r="H352" s="9">
        <v>191.4</v>
      </c>
      <c r="I352" s="9">
        <v>61.6</v>
      </c>
      <c r="J352" s="9">
        <v>56.5</v>
      </c>
      <c r="K352" s="9">
        <v>5.0999999999999996</v>
      </c>
      <c r="L352" s="13">
        <v>-63.4</v>
      </c>
      <c r="M352" s="13">
        <v>125</v>
      </c>
      <c r="N352" s="7">
        <v>26.2</v>
      </c>
      <c r="O352" s="7">
        <v>7.6</v>
      </c>
      <c r="P352" s="47" t="s">
        <v>825</v>
      </c>
      <c r="Q352" s="47" t="s">
        <v>825</v>
      </c>
      <c r="R352" s="7">
        <v>801</v>
      </c>
      <c r="S352" s="13">
        <v>-33.929157447522698</v>
      </c>
      <c r="T352" s="13">
        <v>45.944830958103097</v>
      </c>
      <c r="U352" s="9">
        <v>-21.957728476809798</v>
      </c>
      <c r="V352" s="9">
        <v>-65.144472167838501</v>
      </c>
      <c r="W352" s="9">
        <v>55.1439242365323</v>
      </c>
      <c r="X352" s="7" t="s">
        <v>824</v>
      </c>
      <c r="Y352" s="10"/>
      <c r="Z352" s="10"/>
      <c r="AA352" s="7" t="b">
        <v>1</v>
      </c>
      <c r="AB352" s="7">
        <v>0</v>
      </c>
      <c r="AC352" s="14" t="s">
        <v>817</v>
      </c>
      <c r="AD352" s="30">
        <v>3561</v>
      </c>
      <c r="AE352" s="7" t="s">
        <v>176</v>
      </c>
      <c r="AF352" s="10" t="s">
        <v>818</v>
      </c>
      <c r="AG352" s="14"/>
      <c r="AH352" s="10"/>
      <c r="AI352" s="36"/>
      <c r="AJ352" s="32"/>
      <c r="AK352" s="36"/>
      <c r="AL352" s="36"/>
      <c r="AM352" s="36"/>
      <c r="AN352" s="36"/>
      <c r="AO352" s="36"/>
      <c r="AP352" s="36"/>
      <c r="AQ352" s="36"/>
      <c r="AR352" s="36"/>
      <c r="AS352" s="36"/>
      <c r="AT352" s="36"/>
      <c r="AU352" s="36"/>
      <c r="AV352" s="36"/>
      <c r="AW352" s="36"/>
      <c r="AX352" s="36"/>
      <c r="AY352" s="36"/>
      <c r="AZ352" s="36"/>
      <c r="BA352" s="36"/>
      <c r="BB352" s="36"/>
      <c r="BC352" s="36"/>
      <c r="BD352" s="36"/>
      <c r="BE352" s="36"/>
      <c r="BF352" s="36"/>
      <c r="BG352" s="36"/>
      <c r="BH352" s="36"/>
      <c r="BI352" s="36"/>
      <c r="BJ352" s="36"/>
      <c r="BK352" s="36"/>
      <c r="BL352" s="36"/>
      <c r="BM352" s="36"/>
      <c r="BN352" s="36"/>
      <c r="BO352" s="36"/>
      <c r="BP352" s="36"/>
      <c r="BQ352" s="36"/>
      <c r="BR352" s="36"/>
      <c r="BS352" s="36"/>
      <c r="BT352" s="36"/>
      <c r="BU352" s="36"/>
      <c r="BV352" s="36"/>
      <c r="BW352" s="36"/>
      <c r="BX352" s="36"/>
      <c r="BY352" s="36"/>
      <c r="BZ352" s="36"/>
      <c r="CA352" s="36"/>
      <c r="CB352" s="36"/>
      <c r="CC352" s="36"/>
      <c r="CD352" s="36"/>
      <c r="CE352" s="36"/>
      <c r="CF352" s="36"/>
      <c r="CG352" s="36"/>
      <c r="CH352" s="36"/>
      <c r="CI352" s="36"/>
      <c r="CJ352" s="36"/>
      <c r="CK352" s="36"/>
      <c r="CL352" s="36"/>
      <c r="CM352" s="36"/>
      <c r="CN352" s="36"/>
      <c r="CO352" s="36"/>
      <c r="CP352" s="36"/>
      <c r="CQ352" s="36"/>
      <c r="CR352" s="36"/>
      <c r="CS352" s="36"/>
      <c r="CT352" s="36"/>
      <c r="CU352" s="36"/>
      <c r="CV352" s="36"/>
      <c r="CW352" s="36"/>
      <c r="CX352" s="36"/>
      <c r="CY352" s="36"/>
      <c r="CZ352" s="36"/>
      <c r="DA352" s="36"/>
      <c r="DB352" s="36"/>
      <c r="DC352" s="36"/>
      <c r="DD352" s="36"/>
      <c r="DE352" s="36"/>
      <c r="DF352" s="36"/>
      <c r="DG352" s="36"/>
      <c r="DH352" s="36"/>
      <c r="DI352" s="36"/>
      <c r="DJ352" s="36"/>
      <c r="DK352" s="36"/>
      <c r="DL352" s="36"/>
      <c r="DM352" s="36"/>
      <c r="DN352" s="36"/>
      <c r="DO352" s="36"/>
      <c r="DP352" s="36"/>
      <c r="DQ352" s="36"/>
      <c r="DR352" s="36"/>
      <c r="DS352" s="36"/>
      <c r="DT352" s="36"/>
      <c r="DU352" s="36"/>
      <c r="DV352" s="36"/>
      <c r="DW352" s="36"/>
      <c r="DX352" s="36"/>
      <c r="DY352" s="36"/>
      <c r="DZ352" s="36"/>
      <c r="EA352" s="36"/>
      <c r="EB352" s="36"/>
      <c r="EC352" s="36"/>
      <c r="ED352" s="36"/>
      <c r="EE352" s="36"/>
      <c r="EF352" s="36"/>
      <c r="EG352" s="36"/>
      <c r="EH352" s="36"/>
      <c r="EI352" s="36"/>
      <c r="EJ352" s="36"/>
      <c r="EK352" s="36"/>
      <c r="EL352" s="36"/>
      <c r="EM352" s="36"/>
      <c r="EN352" s="36"/>
      <c r="EO352" s="36"/>
      <c r="EP352" s="36"/>
      <c r="EQ352" s="36"/>
      <c r="ER352" s="36"/>
      <c r="ES352" s="36"/>
      <c r="ET352" s="36"/>
      <c r="EU352" s="36"/>
      <c r="EV352" s="36"/>
      <c r="EW352" s="36"/>
      <c r="EX352" s="36"/>
      <c r="EY352" s="36"/>
      <c r="EZ352" s="36"/>
      <c r="FA352" s="36"/>
      <c r="FB352" s="36"/>
      <c r="FC352" s="36"/>
      <c r="FD352" s="36"/>
      <c r="FE352" s="36"/>
      <c r="FF352" s="36"/>
      <c r="FG352" s="36"/>
      <c r="FH352" s="36"/>
      <c r="FI352" s="36"/>
      <c r="FJ352" s="36"/>
      <c r="FK352" s="36"/>
      <c r="FL352" s="36"/>
      <c r="FM352" s="36"/>
      <c r="FN352" s="36"/>
      <c r="FO352" s="36"/>
      <c r="FP352" s="36"/>
    </row>
    <row r="353" spans="1:172" s="12" customFormat="1" ht="14" customHeight="1" x14ac:dyDescent="0.15">
      <c r="A353" s="10" t="s">
        <v>819</v>
      </c>
      <c r="B353" s="9">
        <v>315.2</v>
      </c>
      <c r="C353" s="9">
        <v>330.3</v>
      </c>
      <c r="D353" s="13">
        <f>AVERAGE(B353,C353)</f>
        <v>322.75</v>
      </c>
      <c r="E353" s="9">
        <v>46.2</v>
      </c>
      <c r="F353" s="9">
        <f>360-61.3</f>
        <v>298.7</v>
      </c>
      <c r="G353" s="6">
        <v>262</v>
      </c>
      <c r="H353" s="7">
        <v>359.3</v>
      </c>
      <c r="I353" s="9">
        <v>-29.7</v>
      </c>
      <c r="J353" s="7">
        <v>11.5</v>
      </c>
      <c r="K353" s="7">
        <v>2.7</v>
      </c>
      <c r="L353" s="13">
        <v>-27.9</v>
      </c>
      <c r="M353" s="13">
        <v>299.5</v>
      </c>
      <c r="N353" s="9">
        <v>12.4</v>
      </c>
      <c r="O353" s="9">
        <v>2.6</v>
      </c>
      <c r="P353" s="37" t="s">
        <v>825</v>
      </c>
      <c r="Q353" s="37" t="s">
        <v>825</v>
      </c>
      <c r="R353" s="7">
        <v>101</v>
      </c>
      <c r="S353" s="13">
        <v>-28.2560538424923</v>
      </c>
      <c r="T353" s="13">
        <v>31.603608334767799</v>
      </c>
      <c r="U353" s="9">
        <v>63.189710673362598</v>
      </c>
      <c r="V353" s="9">
        <v>-13.867348726831301</v>
      </c>
      <c r="W353" s="9">
        <v>79.870070506488602</v>
      </c>
      <c r="X353" s="7" t="s">
        <v>826</v>
      </c>
      <c r="Y353" s="28">
        <v>0.6</v>
      </c>
      <c r="Z353" s="7">
        <v>1.5</v>
      </c>
      <c r="AA353" s="7" t="s">
        <v>181</v>
      </c>
      <c r="AB353" s="7">
        <v>0</v>
      </c>
      <c r="AC353" s="14" t="s">
        <v>820</v>
      </c>
      <c r="AD353" s="7"/>
      <c r="AE353" s="7" t="s">
        <v>949</v>
      </c>
      <c r="AF353" s="10" t="s">
        <v>822</v>
      </c>
      <c r="AG353" s="14" t="s">
        <v>821</v>
      </c>
      <c r="AH353" s="3"/>
      <c r="AI353" s="36"/>
      <c r="AJ353" s="32"/>
      <c r="AK353" s="36"/>
      <c r="AL353" s="36"/>
      <c r="AM353" s="36"/>
      <c r="AN353" s="36"/>
      <c r="AO353" s="36"/>
      <c r="AP353" s="36"/>
      <c r="AQ353" s="36"/>
      <c r="AR353" s="36"/>
      <c r="AS353" s="36"/>
      <c r="AT353" s="36"/>
      <c r="AU353" s="36"/>
      <c r="AV353" s="36"/>
      <c r="AW353" s="36"/>
      <c r="AX353" s="36"/>
      <c r="AY353" s="36"/>
      <c r="AZ353" s="36"/>
      <c r="BA353" s="36"/>
      <c r="BB353" s="36"/>
      <c r="BC353" s="36"/>
      <c r="BD353" s="36"/>
      <c r="BE353" s="36"/>
      <c r="BF353" s="36"/>
      <c r="BG353" s="36"/>
      <c r="BH353" s="36"/>
      <c r="BI353" s="36"/>
      <c r="BJ353" s="36"/>
      <c r="BK353" s="36"/>
      <c r="BL353" s="36"/>
      <c r="BM353" s="36"/>
      <c r="BN353" s="36"/>
      <c r="BO353" s="36"/>
      <c r="BP353" s="36"/>
      <c r="BQ353" s="36"/>
      <c r="BR353" s="36"/>
      <c r="BS353" s="36"/>
      <c r="BT353" s="36"/>
      <c r="BU353" s="36"/>
      <c r="BV353" s="36"/>
      <c r="BW353" s="36"/>
      <c r="BX353" s="36"/>
      <c r="BY353" s="36"/>
      <c r="BZ353" s="36"/>
      <c r="CA353" s="36"/>
      <c r="CB353" s="36"/>
      <c r="CC353" s="36"/>
      <c r="CD353" s="36"/>
      <c r="CE353" s="36"/>
      <c r="CF353" s="36"/>
      <c r="CG353" s="36"/>
      <c r="CH353" s="36"/>
      <c r="CI353" s="36"/>
      <c r="CJ353" s="36"/>
      <c r="CK353" s="36"/>
      <c r="CL353" s="36"/>
      <c r="CM353" s="36"/>
      <c r="CN353" s="36"/>
      <c r="CO353" s="36"/>
      <c r="CP353" s="36"/>
      <c r="CQ353" s="36"/>
      <c r="CR353" s="36"/>
      <c r="CS353" s="36"/>
      <c r="CT353" s="36"/>
      <c r="CU353" s="36"/>
      <c r="CV353" s="36"/>
      <c r="CW353" s="36"/>
      <c r="CX353" s="36"/>
      <c r="CY353" s="36"/>
      <c r="CZ353" s="36"/>
      <c r="DA353" s="36"/>
      <c r="DB353" s="36"/>
      <c r="DC353" s="36"/>
      <c r="DD353" s="36"/>
      <c r="DE353" s="36"/>
      <c r="DF353" s="36"/>
      <c r="DG353" s="36"/>
      <c r="DH353" s="36"/>
      <c r="DI353" s="36"/>
      <c r="DJ353" s="36"/>
      <c r="DK353" s="36"/>
      <c r="DL353" s="36"/>
      <c r="DM353" s="36"/>
      <c r="DN353" s="36"/>
      <c r="DO353" s="36"/>
      <c r="DP353" s="36"/>
      <c r="DQ353" s="36"/>
      <c r="DR353" s="36"/>
      <c r="DS353" s="36"/>
      <c r="DT353" s="36"/>
      <c r="DU353" s="36"/>
      <c r="DV353" s="36"/>
      <c r="DW353" s="36"/>
      <c r="DX353" s="36"/>
      <c r="DY353" s="36"/>
      <c r="DZ353" s="36"/>
      <c r="EA353" s="36"/>
      <c r="EB353" s="36"/>
      <c r="EC353" s="36"/>
      <c r="ED353" s="36"/>
      <c r="EE353" s="36"/>
      <c r="EF353" s="36"/>
      <c r="EG353" s="36"/>
      <c r="EH353" s="36"/>
      <c r="EI353" s="36"/>
      <c r="EJ353" s="36"/>
      <c r="EK353" s="36"/>
      <c r="EL353" s="36"/>
      <c r="EM353" s="36"/>
      <c r="EN353" s="36"/>
      <c r="EO353" s="36"/>
      <c r="EP353" s="36"/>
      <c r="EQ353" s="36"/>
      <c r="ER353" s="36"/>
      <c r="ES353" s="36"/>
      <c r="ET353" s="36"/>
      <c r="EU353" s="36"/>
      <c r="EV353" s="36"/>
      <c r="EW353" s="36"/>
      <c r="EX353" s="36"/>
      <c r="EY353" s="36"/>
      <c r="EZ353" s="36"/>
      <c r="FA353" s="36"/>
      <c r="FB353" s="36"/>
      <c r="FC353" s="36"/>
      <c r="FD353" s="36"/>
      <c r="FE353" s="36"/>
      <c r="FF353" s="36"/>
      <c r="FG353" s="36"/>
      <c r="FH353" s="36"/>
      <c r="FI353" s="36"/>
      <c r="FJ353" s="36"/>
      <c r="FK353" s="36"/>
      <c r="FL353" s="36"/>
      <c r="FM353" s="36"/>
      <c r="FN353" s="36"/>
      <c r="FO353" s="36"/>
      <c r="FP353" s="36"/>
    </row>
    <row r="354" spans="1:172" s="12" customFormat="1" ht="15" customHeight="1" x14ac:dyDescent="0.2">
      <c r="B354" s="10"/>
      <c r="C354" s="10"/>
      <c r="D354" s="13"/>
      <c r="E354" s="10"/>
      <c r="F354" s="10"/>
      <c r="G354" s="26"/>
      <c r="H354" s="10"/>
      <c r="I354" s="10"/>
      <c r="J354" s="10"/>
      <c r="K354" s="10"/>
      <c r="L354" s="13"/>
      <c r="M354" s="13"/>
      <c r="N354" s="9"/>
      <c r="O354" s="9"/>
      <c r="P354" s="2"/>
      <c r="Q354" s="2"/>
      <c r="R354" s="7"/>
      <c r="S354" s="13"/>
      <c r="T354" s="13"/>
      <c r="U354" s="8"/>
      <c r="V354" s="8"/>
      <c r="W354" s="8"/>
      <c r="X354" s="7"/>
      <c r="Y354" s="10"/>
      <c r="Z354" s="10"/>
      <c r="AA354" s="2"/>
      <c r="AB354" s="7"/>
      <c r="AC354" s="14"/>
      <c r="AD354" s="15"/>
      <c r="AE354" s="7"/>
      <c r="AG354" s="15"/>
      <c r="AJ354" s="2"/>
    </row>
    <row r="355" spans="1:172" s="12" customFormat="1" ht="15" customHeight="1" x14ac:dyDescent="0.2">
      <c r="B355" s="10"/>
      <c r="C355" s="10"/>
      <c r="D355" s="13"/>
      <c r="E355" s="10"/>
      <c r="F355" s="10"/>
      <c r="G355" s="26"/>
      <c r="H355" s="10"/>
      <c r="I355" s="10"/>
      <c r="J355" s="10"/>
      <c r="K355" s="10"/>
      <c r="L355" s="13"/>
      <c r="M355" s="13"/>
      <c r="N355" s="9"/>
      <c r="O355" s="9"/>
      <c r="P355" s="2"/>
      <c r="Q355" s="2"/>
      <c r="R355" s="7"/>
      <c r="S355" s="13"/>
      <c r="T355" s="13"/>
      <c r="U355" s="8"/>
      <c r="V355" s="8"/>
      <c r="W355" s="8"/>
      <c r="X355" s="7"/>
      <c r="Y355" s="10"/>
      <c r="Z355" s="10"/>
      <c r="AA355" s="2"/>
      <c r="AB355" s="7"/>
      <c r="AC355" s="14"/>
      <c r="AD355" s="15"/>
      <c r="AE355" s="7"/>
      <c r="AG355" s="15"/>
      <c r="AJ355" s="2"/>
    </row>
    <row r="356" spans="1:172" s="12" customFormat="1" ht="15" customHeight="1" x14ac:dyDescent="0.2">
      <c r="B356" s="10"/>
      <c r="C356" s="10"/>
      <c r="D356" s="13"/>
      <c r="E356" s="10"/>
      <c r="F356" s="10"/>
      <c r="G356" s="26"/>
      <c r="H356" s="10"/>
      <c r="I356" s="10"/>
      <c r="J356" s="10"/>
      <c r="K356" s="10"/>
      <c r="L356" s="13"/>
      <c r="M356" s="13"/>
      <c r="N356" s="9"/>
      <c r="O356" s="9"/>
      <c r="P356" s="2"/>
      <c r="Q356" s="2"/>
      <c r="R356" s="7"/>
      <c r="S356" s="13"/>
      <c r="T356" s="13"/>
      <c r="U356" s="8"/>
      <c r="V356" s="8"/>
      <c r="W356" s="8"/>
      <c r="X356" s="7"/>
      <c r="Y356" s="10"/>
      <c r="Z356" s="10"/>
      <c r="AA356" s="2"/>
      <c r="AB356" s="7"/>
      <c r="AC356" s="14"/>
      <c r="AD356" s="15"/>
      <c r="AE356" s="7"/>
      <c r="AG356" s="15"/>
      <c r="AJ356" s="2"/>
    </row>
    <row r="357" spans="1:172" s="12" customFormat="1" ht="15" customHeight="1" x14ac:dyDescent="0.2">
      <c r="A357" s="15"/>
      <c r="B357" s="10"/>
      <c r="C357" s="10"/>
      <c r="D357" s="13"/>
      <c r="E357" s="10"/>
      <c r="F357" s="10"/>
      <c r="G357" s="26"/>
      <c r="H357" s="10"/>
      <c r="I357" s="10"/>
      <c r="J357" s="10"/>
      <c r="K357" s="10"/>
      <c r="L357" s="13"/>
      <c r="M357" s="6"/>
      <c r="N357" s="7"/>
      <c r="O357" s="7"/>
      <c r="P357" s="2"/>
      <c r="Q357" s="2"/>
      <c r="R357" s="7"/>
      <c r="S357" s="13"/>
      <c r="T357" s="13"/>
      <c r="U357" s="8"/>
      <c r="V357" s="8"/>
      <c r="W357" s="8"/>
      <c r="X357" s="7"/>
      <c r="Y357" s="10"/>
      <c r="Z357" s="10"/>
      <c r="AA357" s="2"/>
      <c r="AB357" s="7"/>
      <c r="AC357" s="14"/>
      <c r="AD357" s="18"/>
      <c r="AE357" s="7"/>
      <c r="AG357" s="15"/>
      <c r="AJ357" s="2"/>
    </row>
    <row r="358" spans="1:172" s="12" customFormat="1" ht="15" customHeight="1" x14ac:dyDescent="0.2">
      <c r="B358" s="10"/>
      <c r="C358" s="10"/>
      <c r="D358" s="13"/>
      <c r="E358" s="10"/>
      <c r="F358" s="10"/>
      <c r="G358" s="26"/>
      <c r="H358" s="10"/>
      <c r="I358" s="10"/>
      <c r="J358" s="10"/>
      <c r="K358" s="10"/>
      <c r="L358" s="13"/>
      <c r="M358" s="13"/>
      <c r="N358" s="9"/>
      <c r="O358" s="9"/>
      <c r="P358" s="2"/>
      <c r="Q358" s="2"/>
      <c r="R358" s="7"/>
      <c r="S358" s="13"/>
      <c r="T358" s="13"/>
      <c r="U358" s="8"/>
      <c r="V358" s="8"/>
      <c r="W358" s="8"/>
      <c r="X358" s="7"/>
      <c r="Y358" s="10"/>
      <c r="Z358" s="10"/>
      <c r="AA358" s="2"/>
      <c r="AB358" s="7"/>
      <c r="AC358" s="14"/>
      <c r="AD358" s="15"/>
      <c r="AE358" s="7"/>
      <c r="AG358" s="15"/>
      <c r="AJ358" s="2"/>
    </row>
    <row r="359" spans="1:172" s="12" customFormat="1" ht="14" customHeight="1" x14ac:dyDescent="0.2">
      <c r="A359" s="15"/>
      <c r="B359" s="10"/>
      <c r="C359" s="10"/>
      <c r="D359" s="13"/>
      <c r="E359" s="10"/>
      <c r="F359" s="10"/>
      <c r="G359" s="26"/>
      <c r="H359" s="10"/>
      <c r="I359" s="10"/>
      <c r="J359" s="10"/>
      <c r="K359" s="7"/>
      <c r="L359" s="13"/>
      <c r="M359" s="6"/>
      <c r="N359" s="7"/>
      <c r="O359" s="7"/>
      <c r="P359" s="2"/>
      <c r="Q359" s="2"/>
      <c r="R359" s="7"/>
      <c r="S359" s="13"/>
      <c r="T359" s="13"/>
      <c r="U359" s="8"/>
      <c r="V359" s="8"/>
      <c r="W359" s="8"/>
      <c r="X359" s="7"/>
      <c r="Y359" s="10"/>
      <c r="Z359" s="10"/>
      <c r="AA359" s="2"/>
      <c r="AB359" s="7"/>
      <c r="AC359" s="14"/>
      <c r="AD359" s="15"/>
      <c r="AE359" s="7"/>
      <c r="AG359" s="15"/>
      <c r="AJ359" s="2"/>
    </row>
    <row r="360" spans="1:172" s="12" customFormat="1" ht="14" customHeight="1" x14ac:dyDescent="0.2">
      <c r="B360" s="10"/>
      <c r="C360" s="10"/>
      <c r="D360" s="13"/>
      <c r="E360" s="10"/>
      <c r="F360" s="10"/>
      <c r="G360" s="26"/>
      <c r="H360" s="10"/>
      <c r="I360" s="10"/>
      <c r="J360" s="10"/>
      <c r="K360" s="10"/>
      <c r="L360" s="13"/>
      <c r="M360" s="13"/>
      <c r="N360" s="9"/>
      <c r="O360" s="9"/>
      <c r="P360" s="2"/>
      <c r="Q360" s="2"/>
      <c r="R360" s="7"/>
      <c r="S360" s="13"/>
      <c r="T360" s="13"/>
      <c r="U360" s="8"/>
      <c r="V360" s="8"/>
      <c r="W360" s="8"/>
      <c r="X360" s="7"/>
      <c r="Y360" s="10"/>
      <c r="Z360" s="10"/>
      <c r="AA360" s="2"/>
      <c r="AB360" s="7"/>
      <c r="AC360" s="14"/>
      <c r="AD360" s="15"/>
      <c r="AE360" s="7"/>
      <c r="AG360" s="15"/>
      <c r="AJ360" s="2"/>
    </row>
    <row r="361" spans="1:172" s="12" customFormat="1" ht="14" customHeight="1" x14ac:dyDescent="0.2">
      <c r="B361" s="10"/>
      <c r="C361" s="10"/>
      <c r="D361" s="13"/>
      <c r="E361" s="10"/>
      <c r="F361" s="10"/>
      <c r="G361" s="26"/>
      <c r="H361" s="10"/>
      <c r="I361" s="10"/>
      <c r="J361" s="10"/>
      <c r="K361" s="10"/>
      <c r="L361" s="13"/>
      <c r="M361" s="13"/>
      <c r="N361" s="9"/>
      <c r="O361" s="9"/>
      <c r="P361" s="2"/>
      <c r="Q361" s="2"/>
      <c r="R361" s="7"/>
      <c r="S361" s="13"/>
      <c r="T361" s="13"/>
      <c r="U361" s="8"/>
      <c r="V361" s="8"/>
      <c r="W361" s="8"/>
      <c r="X361" s="7"/>
      <c r="Y361" s="10"/>
      <c r="Z361" s="10"/>
      <c r="AA361" s="2"/>
      <c r="AB361" s="7"/>
      <c r="AC361" s="14"/>
      <c r="AD361" s="15"/>
      <c r="AE361" s="7"/>
      <c r="AG361" s="15"/>
      <c r="AJ361" s="2"/>
    </row>
    <row r="362" spans="1:172" s="12" customFormat="1" ht="14" customHeight="1" x14ac:dyDescent="0.2">
      <c r="A362" s="15"/>
      <c r="B362" s="10"/>
      <c r="C362" s="10"/>
      <c r="D362" s="13"/>
      <c r="E362" s="10"/>
      <c r="F362" s="10"/>
      <c r="G362" s="26"/>
      <c r="H362" s="10"/>
      <c r="I362" s="10"/>
      <c r="J362" s="10"/>
      <c r="K362" s="7"/>
      <c r="L362" s="13"/>
      <c r="M362" s="6"/>
      <c r="N362" s="7"/>
      <c r="O362" s="7"/>
      <c r="P362" s="2"/>
      <c r="Q362" s="2"/>
      <c r="R362" s="7"/>
      <c r="S362" s="13"/>
      <c r="T362" s="13"/>
      <c r="U362" s="8"/>
      <c r="V362" s="8"/>
      <c r="W362" s="8"/>
      <c r="X362" s="7"/>
      <c r="Y362" s="10"/>
      <c r="Z362" s="10"/>
      <c r="AA362" s="2"/>
      <c r="AB362" s="7"/>
      <c r="AC362" s="14"/>
      <c r="AD362" s="15"/>
      <c r="AE362" s="7"/>
      <c r="AG362" s="15"/>
      <c r="AJ362" s="2"/>
    </row>
    <row r="363" spans="1:172" s="12" customFormat="1" ht="14" customHeight="1" x14ac:dyDescent="0.2">
      <c r="A363" s="15"/>
      <c r="B363" s="10"/>
      <c r="C363" s="10"/>
      <c r="D363" s="13"/>
      <c r="E363" s="10"/>
      <c r="F363" s="10"/>
      <c r="G363" s="26"/>
      <c r="H363" s="10"/>
      <c r="I363" s="10"/>
      <c r="J363" s="10"/>
      <c r="K363" s="7"/>
      <c r="L363" s="13"/>
      <c r="M363" s="6"/>
      <c r="N363" s="7"/>
      <c r="O363" s="7"/>
      <c r="P363" s="2"/>
      <c r="Q363" s="2"/>
      <c r="R363" s="7"/>
      <c r="S363" s="13"/>
      <c r="T363" s="13"/>
      <c r="U363" s="8"/>
      <c r="V363" s="8"/>
      <c r="W363" s="8"/>
      <c r="X363" s="7"/>
      <c r="Y363" s="10"/>
      <c r="Z363" s="10"/>
      <c r="AA363" s="2"/>
      <c r="AB363" s="7"/>
      <c r="AC363" s="14"/>
      <c r="AD363" s="15"/>
      <c r="AE363" s="7"/>
      <c r="AG363" s="15"/>
      <c r="AJ363" s="2"/>
    </row>
    <row r="364" spans="1:172" s="12" customFormat="1" ht="14" customHeight="1" x14ac:dyDescent="0.2">
      <c r="B364" s="10"/>
      <c r="C364" s="10"/>
      <c r="D364" s="13"/>
      <c r="E364" s="10"/>
      <c r="F364" s="10"/>
      <c r="G364" s="26"/>
      <c r="H364" s="10"/>
      <c r="I364" s="10"/>
      <c r="J364" s="10"/>
      <c r="K364" s="10"/>
      <c r="L364" s="13"/>
      <c r="M364" s="6"/>
      <c r="N364" s="7"/>
      <c r="O364" s="7"/>
      <c r="P364" s="2"/>
      <c r="Q364" s="2"/>
      <c r="R364" s="7"/>
      <c r="S364" s="13"/>
      <c r="T364" s="13"/>
      <c r="U364" s="8"/>
      <c r="V364" s="8"/>
      <c r="W364" s="8"/>
      <c r="X364" s="7"/>
      <c r="Y364" s="10"/>
      <c r="Z364" s="10"/>
      <c r="AA364" s="2"/>
      <c r="AB364" s="7"/>
      <c r="AC364" s="14"/>
      <c r="AE364" s="7"/>
      <c r="AG364" s="15"/>
      <c r="AJ364" s="2"/>
    </row>
    <row r="365" spans="1:172" s="12" customFormat="1" ht="14" customHeight="1" x14ac:dyDescent="0.2">
      <c r="B365" s="10"/>
      <c r="C365" s="10"/>
      <c r="D365" s="13"/>
      <c r="E365" s="10"/>
      <c r="F365" s="10"/>
      <c r="G365" s="26"/>
      <c r="H365" s="10"/>
      <c r="I365" s="10"/>
      <c r="J365" s="10"/>
      <c r="K365" s="10"/>
      <c r="L365" s="13"/>
      <c r="M365" s="6"/>
      <c r="N365" s="7"/>
      <c r="O365" s="7"/>
      <c r="P365" s="2"/>
      <c r="Q365" s="2"/>
      <c r="R365" s="7"/>
      <c r="S365" s="13"/>
      <c r="T365" s="13"/>
      <c r="U365" s="8"/>
      <c r="V365" s="8"/>
      <c r="W365" s="8"/>
      <c r="X365" s="7"/>
      <c r="Y365" s="10"/>
      <c r="Z365" s="10"/>
      <c r="AA365" s="2"/>
      <c r="AB365" s="7"/>
      <c r="AC365" s="14"/>
      <c r="AE365" s="7"/>
      <c r="AG365" s="15"/>
      <c r="AJ365" s="2"/>
    </row>
    <row r="366" spans="1:172" s="12" customFormat="1" ht="14" customHeight="1" x14ac:dyDescent="0.2">
      <c r="B366" s="10"/>
      <c r="C366" s="10"/>
      <c r="D366" s="13"/>
      <c r="E366" s="10"/>
      <c r="F366" s="10"/>
      <c r="G366" s="26"/>
      <c r="H366" s="10"/>
      <c r="I366" s="10"/>
      <c r="J366" s="10"/>
      <c r="K366" s="10"/>
      <c r="L366" s="13"/>
      <c r="M366" s="6"/>
      <c r="N366" s="7"/>
      <c r="O366" s="7"/>
      <c r="P366" s="2"/>
      <c r="Q366" s="2"/>
      <c r="R366" s="7"/>
      <c r="S366" s="13"/>
      <c r="T366" s="13"/>
      <c r="U366" s="8"/>
      <c r="V366" s="8"/>
      <c r="W366" s="8"/>
      <c r="X366" s="7"/>
      <c r="Y366" s="10"/>
      <c r="Z366" s="10"/>
      <c r="AA366" s="2"/>
      <c r="AB366" s="7"/>
      <c r="AC366" s="14"/>
      <c r="AE366" s="7"/>
      <c r="AG366" s="15"/>
      <c r="AJ366" s="2"/>
    </row>
    <row r="367" spans="1:172" s="12" customFormat="1" ht="14" customHeight="1" x14ac:dyDescent="0.2">
      <c r="B367" s="10"/>
      <c r="C367" s="10"/>
      <c r="D367" s="13"/>
      <c r="E367" s="10"/>
      <c r="F367" s="10"/>
      <c r="G367" s="26"/>
      <c r="H367" s="10"/>
      <c r="I367" s="10"/>
      <c r="J367" s="10"/>
      <c r="K367" s="10"/>
      <c r="L367" s="13"/>
      <c r="M367" s="13"/>
      <c r="N367" s="9"/>
      <c r="O367" s="9"/>
      <c r="P367" s="2"/>
      <c r="Q367" s="2"/>
      <c r="R367" s="7"/>
      <c r="S367" s="13"/>
      <c r="T367" s="13"/>
      <c r="U367" s="8"/>
      <c r="V367" s="8"/>
      <c r="W367" s="8"/>
      <c r="X367" s="7"/>
      <c r="Y367" s="10"/>
      <c r="Z367" s="10"/>
      <c r="AA367" s="2"/>
      <c r="AB367" s="7"/>
      <c r="AC367" s="14"/>
      <c r="AD367" s="15"/>
      <c r="AE367" s="7"/>
      <c r="AG367" s="15"/>
      <c r="AJ367" s="2"/>
    </row>
    <row r="368" spans="1:172" s="12" customFormat="1" ht="14" customHeight="1" x14ac:dyDescent="0.2">
      <c r="B368" s="10"/>
      <c r="C368" s="10"/>
      <c r="D368" s="13"/>
      <c r="E368" s="10"/>
      <c r="F368" s="10"/>
      <c r="G368" s="26"/>
      <c r="H368" s="10"/>
      <c r="I368" s="10"/>
      <c r="J368" s="10"/>
      <c r="K368" s="10"/>
      <c r="L368" s="13"/>
      <c r="M368" s="13"/>
      <c r="N368" s="9"/>
      <c r="O368" s="9"/>
      <c r="P368" s="2"/>
      <c r="Q368" s="2"/>
      <c r="R368" s="7"/>
      <c r="S368" s="13"/>
      <c r="T368" s="13"/>
      <c r="U368" s="8"/>
      <c r="V368" s="8"/>
      <c r="W368" s="8"/>
      <c r="X368" s="7"/>
      <c r="Y368" s="10"/>
      <c r="Z368" s="10"/>
      <c r="AA368" s="2"/>
      <c r="AB368" s="7"/>
      <c r="AC368" s="14"/>
      <c r="AD368" s="15"/>
      <c r="AE368" s="7"/>
      <c r="AG368" s="15"/>
      <c r="AJ368" s="2"/>
    </row>
    <row r="369" spans="1:36" s="12" customFormat="1" ht="14" customHeight="1" x14ac:dyDescent="0.2">
      <c r="B369" s="10"/>
      <c r="C369" s="10"/>
      <c r="D369" s="13"/>
      <c r="E369" s="10"/>
      <c r="F369" s="10"/>
      <c r="G369" s="26"/>
      <c r="H369" s="10"/>
      <c r="I369" s="10"/>
      <c r="J369" s="10"/>
      <c r="K369" s="10"/>
      <c r="L369" s="13"/>
      <c r="M369" s="6"/>
      <c r="N369" s="7"/>
      <c r="O369" s="7"/>
      <c r="P369" s="2"/>
      <c r="Q369" s="2"/>
      <c r="R369" s="7"/>
      <c r="S369" s="13"/>
      <c r="T369" s="13"/>
      <c r="U369" s="8"/>
      <c r="V369" s="8"/>
      <c r="W369" s="8"/>
      <c r="X369" s="7"/>
      <c r="Y369" s="10"/>
      <c r="Z369" s="10"/>
      <c r="AA369" s="2"/>
      <c r="AB369" s="7"/>
      <c r="AC369" s="14"/>
      <c r="AD369" s="15"/>
      <c r="AE369" s="7"/>
      <c r="AG369" s="15"/>
      <c r="AJ369" s="2"/>
    </row>
    <row r="370" spans="1:36" s="12" customFormat="1" ht="14" customHeight="1" x14ac:dyDescent="0.2">
      <c r="A370" s="15"/>
      <c r="B370" s="10"/>
      <c r="C370" s="10"/>
      <c r="D370" s="13"/>
      <c r="E370" s="10"/>
      <c r="F370" s="10"/>
      <c r="G370" s="26"/>
      <c r="H370" s="10"/>
      <c r="I370" s="10"/>
      <c r="J370" s="10"/>
      <c r="K370" s="9"/>
      <c r="L370" s="13"/>
      <c r="M370" s="13"/>
      <c r="N370" s="9"/>
      <c r="O370" s="9"/>
      <c r="P370" s="2"/>
      <c r="Q370" s="2"/>
      <c r="R370" s="7"/>
      <c r="S370" s="13"/>
      <c r="T370" s="13"/>
      <c r="U370" s="8"/>
      <c r="V370" s="8"/>
      <c r="W370" s="8"/>
      <c r="X370" s="7"/>
      <c r="Y370" s="10"/>
      <c r="Z370" s="10"/>
      <c r="AA370" s="2"/>
      <c r="AB370" s="7"/>
      <c r="AC370" s="14"/>
      <c r="AD370" s="15"/>
      <c r="AE370" s="7"/>
      <c r="AG370" s="15"/>
      <c r="AJ370" s="2"/>
    </row>
    <row r="371" spans="1:36" s="12" customFormat="1" ht="14" customHeight="1" x14ac:dyDescent="0.2">
      <c r="A371" s="15"/>
      <c r="B371" s="10"/>
      <c r="C371" s="10"/>
      <c r="D371" s="13"/>
      <c r="E371" s="10"/>
      <c r="F371" s="10"/>
      <c r="G371" s="26"/>
      <c r="H371" s="10"/>
      <c r="I371" s="10"/>
      <c r="J371" s="10"/>
      <c r="K371" s="9"/>
      <c r="L371" s="13"/>
      <c r="M371" s="6"/>
      <c r="N371" s="7"/>
      <c r="O371" s="7"/>
      <c r="P371" s="2"/>
      <c r="Q371" s="2"/>
      <c r="R371" s="7"/>
      <c r="S371" s="13"/>
      <c r="T371" s="13"/>
      <c r="U371" s="8"/>
      <c r="V371" s="8"/>
      <c r="W371" s="8"/>
      <c r="X371" s="7"/>
      <c r="Y371" s="10"/>
      <c r="Z371" s="10"/>
      <c r="AA371" s="2"/>
      <c r="AB371" s="7"/>
      <c r="AC371" s="14"/>
      <c r="AD371" s="15"/>
      <c r="AE371" s="7"/>
      <c r="AG371" s="15"/>
      <c r="AJ371" s="2"/>
    </row>
    <row r="372" spans="1:36" s="12" customFormat="1" ht="14" customHeight="1" x14ac:dyDescent="0.2">
      <c r="B372" s="10"/>
      <c r="C372" s="10"/>
      <c r="D372" s="13"/>
      <c r="E372" s="10"/>
      <c r="F372" s="10"/>
      <c r="G372" s="26"/>
      <c r="H372" s="10"/>
      <c r="I372" s="10"/>
      <c r="J372" s="10"/>
      <c r="K372" s="10"/>
      <c r="L372" s="13"/>
      <c r="M372" s="13"/>
      <c r="N372" s="9"/>
      <c r="O372" s="9"/>
      <c r="P372" s="2"/>
      <c r="Q372" s="2"/>
      <c r="R372" s="7"/>
      <c r="S372" s="13"/>
      <c r="T372" s="13"/>
      <c r="U372" s="8"/>
      <c r="V372" s="8"/>
      <c r="W372" s="8"/>
      <c r="X372" s="7"/>
      <c r="Y372" s="10"/>
      <c r="Z372" s="10"/>
      <c r="AA372" s="2"/>
      <c r="AB372" s="7"/>
      <c r="AC372" s="14"/>
      <c r="AD372" s="15"/>
      <c r="AE372" s="7"/>
      <c r="AG372" s="15"/>
      <c r="AJ372" s="2"/>
    </row>
    <row r="373" spans="1:36" s="12" customFormat="1" ht="14" customHeight="1" x14ac:dyDescent="0.2">
      <c r="A373" s="15"/>
      <c r="B373" s="10"/>
      <c r="C373" s="10"/>
      <c r="D373" s="13"/>
      <c r="E373" s="10"/>
      <c r="F373" s="10"/>
      <c r="G373" s="26"/>
      <c r="H373" s="10"/>
      <c r="I373" s="10"/>
      <c r="J373" s="10"/>
      <c r="K373" s="7"/>
      <c r="L373" s="13"/>
      <c r="M373" s="6"/>
      <c r="N373" s="7"/>
      <c r="O373" s="7"/>
      <c r="P373" s="2"/>
      <c r="Q373" s="2"/>
      <c r="R373" s="7"/>
      <c r="S373" s="13"/>
      <c r="T373" s="13"/>
      <c r="U373" s="8"/>
      <c r="V373" s="8"/>
      <c r="W373" s="8"/>
      <c r="X373" s="7"/>
      <c r="Y373" s="10"/>
      <c r="Z373" s="10"/>
      <c r="AA373" s="2"/>
      <c r="AB373" s="7"/>
      <c r="AC373" s="14"/>
      <c r="AD373" s="15"/>
      <c r="AE373" s="7"/>
      <c r="AG373" s="15"/>
      <c r="AJ373" s="2"/>
    </row>
    <row r="374" spans="1:36" s="12" customFormat="1" ht="14" customHeight="1" x14ac:dyDescent="0.2">
      <c r="B374" s="10"/>
      <c r="C374" s="10"/>
      <c r="D374" s="13"/>
      <c r="E374" s="10"/>
      <c r="F374" s="10"/>
      <c r="G374" s="26"/>
      <c r="H374" s="10"/>
      <c r="I374" s="10"/>
      <c r="J374" s="10"/>
      <c r="K374" s="10"/>
      <c r="L374" s="13"/>
      <c r="M374" s="13"/>
      <c r="N374" s="9"/>
      <c r="O374" s="9"/>
      <c r="P374" s="2"/>
      <c r="Q374" s="2"/>
      <c r="R374" s="7"/>
      <c r="S374" s="13"/>
      <c r="T374" s="13"/>
      <c r="U374" s="8"/>
      <c r="V374" s="8"/>
      <c r="W374" s="8"/>
      <c r="X374" s="7"/>
      <c r="Y374" s="10"/>
      <c r="Z374" s="10"/>
      <c r="AA374" s="2"/>
      <c r="AB374" s="7"/>
      <c r="AC374" s="14"/>
      <c r="AD374" s="15"/>
      <c r="AE374" s="7"/>
      <c r="AG374" s="15"/>
      <c r="AJ374" s="2"/>
    </row>
    <row r="375" spans="1:36" s="12" customFormat="1" ht="14" customHeight="1" x14ac:dyDescent="0.2">
      <c r="B375" s="10"/>
      <c r="C375" s="10"/>
      <c r="D375" s="13"/>
      <c r="E375" s="10"/>
      <c r="F375" s="10"/>
      <c r="G375" s="26"/>
      <c r="H375" s="10"/>
      <c r="I375" s="10"/>
      <c r="J375" s="10"/>
      <c r="K375" s="10"/>
      <c r="L375" s="13"/>
      <c r="M375" s="13"/>
      <c r="N375" s="9"/>
      <c r="O375" s="9"/>
      <c r="P375" s="2"/>
      <c r="Q375" s="2"/>
      <c r="R375" s="7"/>
      <c r="S375" s="13"/>
      <c r="T375" s="13"/>
      <c r="U375" s="8"/>
      <c r="V375" s="8"/>
      <c r="W375" s="8"/>
      <c r="X375" s="7"/>
      <c r="Y375" s="10"/>
      <c r="Z375" s="10"/>
      <c r="AA375" s="2"/>
      <c r="AB375" s="7"/>
      <c r="AC375" s="14"/>
      <c r="AD375" s="15"/>
      <c r="AE375" s="7"/>
      <c r="AG375" s="15"/>
      <c r="AJ375" s="2"/>
    </row>
    <row r="376" spans="1:36" s="12" customFormat="1" ht="14" customHeight="1" x14ac:dyDescent="0.2">
      <c r="B376" s="10"/>
      <c r="C376" s="10"/>
      <c r="D376" s="13"/>
      <c r="E376" s="10"/>
      <c r="F376" s="10"/>
      <c r="G376" s="26"/>
      <c r="H376" s="10"/>
      <c r="I376" s="10"/>
      <c r="J376" s="10"/>
      <c r="K376" s="10"/>
      <c r="L376" s="13"/>
      <c r="M376" s="13"/>
      <c r="N376" s="9"/>
      <c r="O376" s="9"/>
      <c r="P376" s="2"/>
      <c r="Q376" s="2"/>
      <c r="R376" s="7"/>
      <c r="S376" s="13"/>
      <c r="T376" s="13"/>
      <c r="U376" s="8"/>
      <c r="V376" s="8"/>
      <c r="W376" s="8"/>
      <c r="X376" s="7"/>
      <c r="Y376" s="10"/>
      <c r="Z376" s="10"/>
      <c r="AA376" s="2"/>
      <c r="AB376" s="7"/>
      <c r="AC376" s="14"/>
      <c r="AD376" s="15"/>
      <c r="AE376" s="7"/>
      <c r="AG376" s="15"/>
      <c r="AJ376" s="2"/>
    </row>
    <row r="377" spans="1:36" s="12" customFormat="1" ht="14" customHeight="1" x14ac:dyDescent="0.2">
      <c r="B377" s="10"/>
      <c r="C377" s="10"/>
      <c r="D377" s="13"/>
      <c r="E377" s="10"/>
      <c r="F377" s="10"/>
      <c r="G377" s="26"/>
      <c r="H377" s="10"/>
      <c r="I377" s="10"/>
      <c r="J377" s="10"/>
      <c r="K377" s="10"/>
      <c r="L377" s="13"/>
      <c r="M377" s="6"/>
      <c r="N377" s="7"/>
      <c r="O377" s="7"/>
      <c r="P377" s="2"/>
      <c r="Q377" s="2"/>
      <c r="R377" s="7"/>
      <c r="S377" s="13"/>
      <c r="T377" s="13"/>
      <c r="U377" s="8"/>
      <c r="V377" s="8"/>
      <c r="W377" s="8"/>
      <c r="X377" s="7"/>
      <c r="Y377" s="10"/>
      <c r="Z377" s="10"/>
      <c r="AA377" s="2"/>
      <c r="AB377" s="7"/>
      <c r="AC377" s="14"/>
      <c r="AD377" s="15"/>
      <c r="AE377" s="7"/>
      <c r="AG377" s="15"/>
      <c r="AJ377" s="2"/>
    </row>
    <row r="378" spans="1:36" s="12" customFormat="1" ht="14" customHeight="1" x14ac:dyDescent="0.2">
      <c r="B378" s="10"/>
      <c r="C378" s="10"/>
      <c r="D378" s="13"/>
      <c r="E378" s="10"/>
      <c r="F378" s="10"/>
      <c r="G378" s="26"/>
      <c r="H378" s="10"/>
      <c r="I378" s="10"/>
      <c r="J378" s="10"/>
      <c r="K378" s="10"/>
      <c r="L378" s="13"/>
      <c r="M378" s="6"/>
      <c r="N378" s="7"/>
      <c r="O378" s="7"/>
      <c r="P378" s="2"/>
      <c r="Q378" s="2"/>
      <c r="R378" s="7"/>
      <c r="S378" s="13"/>
      <c r="T378" s="13"/>
      <c r="U378" s="8"/>
      <c r="V378" s="8"/>
      <c r="W378" s="8"/>
      <c r="X378" s="7"/>
      <c r="Y378" s="10"/>
      <c r="Z378" s="10"/>
      <c r="AA378" s="2"/>
      <c r="AB378" s="7"/>
      <c r="AC378" s="14"/>
      <c r="AD378" s="15"/>
      <c r="AE378" s="7"/>
      <c r="AG378" s="15"/>
      <c r="AJ378" s="2"/>
    </row>
    <row r="379" spans="1:36" s="12" customFormat="1" ht="14" customHeight="1" x14ac:dyDescent="0.2">
      <c r="B379" s="10"/>
      <c r="C379" s="10"/>
      <c r="D379" s="6"/>
      <c r="E379" s="10"/>
      <c r="F379" s="10"/>
      <c r="G379" s="26"/>
      <c r="H379" s="10"/>
      <c r="I379" s="10"/>
      <c r="J379" s="10"/>
      <c r="K379" s="10"/>
      <c r="L379" s="13"/>
      <c r="M379" s="13"/>
      <c r="N379" s="9"/>
      <c r="O379" s="9"/>
      <c r="P379" s="2"/>
      <c r="Q379" s="2"/>
      <c r="R379" s="7"/>
      <c r="S379" s="13"/>
      <c r="T379" s="13"/>
      <c r="U379" s="8"/>
      <c r="V379" s="8"/>
      <c r="W379" s="8"/>
      <c r="X379" s="7"/>
      <c r="Y379" s="10"/>
      <c r="Z379" s="10"/>
      <c r="AA379" s="2"/>
      <c r="AB379" s="7"/>
      <c r="AC379" s="14"/>
      <c r="AE379" s="7"/>
      <c r="AG379" s="15"/>
      <c r="AJ379" s="2"/>
    </row>
    <row r="380" spans="1:36" s="12" customFormat="1" ht="14" customHeight="1" x14ac:dyDescent="0.2">
      <c r="B380" s="10"/>
      <c r="C380" s="10"/>
      <c r="D380" s="13"/>
      <c r="E380" s="10"/>
      <c r="F380" s="10"/>
      <c r="G380" s="26"/>
      <c r="H380" s="10"/>
      <c r="I380" s="10"/>
      <c r="J380" s="10"/>
      <c r="K380" s="10"/>
      <c r="L380" s="13"/>
      <c r="M380" s="13"/>
      <c r="N380" s="9"/>
      <c r="O380" s="9"/>
      <c r="P380" s="2"/>
      <c r="Q380" s="2"/>
      <c r="R380" s="7"/>
      <c r="S380" s="13"/>
      <c r="T380" s="13"/>
      <c r="U380" s="8"/>
      <c r="V380" s="8"/>
      <c r="W380" s="8"/>
      <c r="X380" s="7"/>
      <c r="Y380" s="10"/>
      <c r="Z380" s="10"/>
      <c r="AA380" s="2"/>
      <c r="AB380" s="7"/>
      <c r="AC380" s="14"/>
      <c r="AD380" s="15"/>
      <c r="AE380" s="7"/>
      <c r="AG380" s="15"/>
      <c r="AJ380" s="2"/>
    </row>
    <row r="381" spans="1:36" s="12" customFormat="1" ht="14" customHeight="1" x14ac:dyDescent="0.2">
      <c r="B381" s="10"/>
      <c r="C381" s="10"/>
      <c r="D381" s="13"/>
      <c r="E381" s="10"/>
      <c r="F381" s="10"/>
      <c r="G381" s="26"/>
      <c r="H381" s="10"/>
      <c r="I381" s="10"/>
      <c r="J381" s="10"/>
      <c r="K381" s="10"/>
      <c r="L381" s="13"/>
      <c r="M381" s="6"/>
      <c r="N381" s="7"/>
      <c r="O381" s="7"/>
      <c r="P381" s="2"/>
      <c r="Q381" s="2"/>
      <c r="R381" s="7"/>
      <c r="S381" s="13"/>
      <c r="T381" s="13"/>
      <c r="U381" s="8"/>
      <c r="V381" s="8"/>
      <c r="W381" s="8"/>
      <c r="X381" s="7"/>
      <c r="Y381" s="10"/>
      <c r="Z381" s="10"/>
      <c r="AA381" s="2"/>
      <c r="AB381" s="7"/>
      <c r="AC381" s="14"/>
      <c r="AD381" s="18"/>
      <c r="AE381" s="7"/>
      <c r="AG381" s="15"/>
      <c r="AJ381" s="2"/>
    </row>
    <row r="382" spans="1:36" s="12" customFormat="1" ht="14" customHeight="1" x14ac:dyDescent="0.2">
      <c r="B382" s="10"/>
      <c r="C382" s="10"/>
      <c r="D382" s="13"/>
      <c r="E382" s="10"/>
      <c r="F382" s="10"/>
      <c r="G382" s="26"/>
      <c r="H382" s="10"/>
      <c r="I382" s="10"/>
      <c r="J382" s="10"/>
      <c r="K382" s="10"/>
      <c r="L382" s="13"/>
      <c r="M382" s="13"/>
      <c r="N382" s="9"/>
      <c r="O382" s="9"/>
      <c r="P382" s="2"/>
      <c r="Q382" s="2"/>
      <c r="R382" s="7"/>
      <c r="S382" s="13"/>
      <c r="T382" s="13"/>
      <c r="U382" s="8"/>
      <c r="V382" s="8"/>
      <c r="W382" s="8"/>
      <c r="X382" s="7"/>
      <c r="Y382" s="10"/>
      <c r="Z382" s="10"/>
      <c r="AA382" s="2"/>
      <c r="AB382" s="7"/>
      <c r="AC382" s="14"/>
      <c r="AD382" s="15"/>
      <c r="AE382" s="7"/>
      <c r="AG382" s="15"/>
      <c r="AJ382" s="2"/>
    </row>
    <row r="383" spans="1:36" s="12" customFormat="1" ht="14" customHeight="1" x14ac:dyDescent="0.2">
      <c r="B383" s="10"/>
      <c r="C383" s="10"/>
      <c r="D383" s="6"/>
      <c r="E383" s="10"/>
      <c r="F383" s="10"/>
      <c r="G383" s="26"/>
      <c r="H383" s="10"/>
      <c r="I383" s="10"/>
      <c r="J383" s="10"/>
      <c r="K383" s="10"/>
      <c r="L383" s="13"/>
      <c r="M383" s="6"/>
      <c r="N383" s="7"/>
      <c r="O383" s="7"/>
      <c r="P383" s="2"/>
      <c r="Q383" s="2"/>
      <c r="R383" s="7"/>
      <c r="S383" s="13"/>
      <c r="T383" s="13"/>
      <c r="U383" s="8"/>
      <c r="V383" s="8"/>
      <c r="W383" s="8"/>
      <c r="X383" s="7"/>
      <c r="Y383" s="10"/>
      <c r="Z383" s="10"/>
      <c r="AA383" s="2"/>
      <c r="AB383" s="7"/>
      <c r="AC383" s="14"/>
      <c r="AE383" s="7"/>
      <c r="AG383" s="15"/>
      <c r="AJ383" s="2"/>
    </row>
    <row r="384" spans="1:36" s="12" customFormat="1" ht="14" customHeight="1" x14ac:dyDescent="0.2">
      <c r="A384" s="15"/>
      <c r="B384" s="10"/>
      <c r="C384" s="10"/>
      <c r="D384" s="13"/>
      <c r="E384" s="10"/>
      <c r="F384" s="10"/>
      <c r="G384" s="26"/>
      <c r="H384" s="10"/>
      <c r="I384" s="10"/>
      <c r="J384" s="10"/>
      <c r="K384" s="7"/>
      <c r="L384" s="13"/>
      <c r="M384" s="6"/>
      <c r="N384" s="7"/>
      <c r="O384" s="7"/>
      <c r="P384" s="2"/>
      <c r="Q384" s="2"/>
      <c r="R384" s="7"/>
      <c r="S384" s="13"/>
      <c r="T384" s="13"/>
      <c r="U384" s="8"/>
      <c r="V384" s="8"/>
      <c r="W384" s="8"/>
      <c r="X384" s="7"/>
      <c r="Y384" s="10"/>
      <c r="Z384" s="10"/>
      <c r="AA384" s="2"/>
      <c r="AB384" s="7"/>
      <c r="AC384" s="14"/>
      <c r="AD384" s="15"/>
      <c r="AE384" s="7"/>
      <c r="AG384" s="15"/>
      <c r="AJ384" s="2"/>
    </row>
    <row r="385" spans="1:36" s="12" customFormat="1" ht="14" customHeight="1" x14ac:dyDescent="0.2">
      <c r="B385" s="10"/>
      <c r="C385" s="10"/>
      <c r="D385" s="6"/>
      <c r="E385" s="10"/>
      <c r="F385" s="10"/>
      <c r="G385" s="26"/>
      <c r="H385" s="10"/>
      <c r="I385" s="10"/>
      <c r="J385" s="10"/>
      <c r="K385" s="10"/>
      <c r="L385" s="13"/>
      <c r="M385" s="6"/>
      <c r="N385" s="7"/>
      <c r="O385" s="7"/>
      <c r="P385" s="2"/>
      <c r="Q385" s="2"/>
      <c r="R385" s="7"/>
      <c r="S385" s="13"/>
      <c r="T385" s="13"/>
      <c r="U385" s="8"/>
      <c r="V385" s="8"/>
      <c r="W385" s="8"/>
      <c r="X385" s="7"/>
      <c r="Y385" s="10"/>
      <c r="Z385" s="10"/>
      <c r="AA385" s="2"/>
      <c r="AB385" s="7"/>
      <c r="AC385" s="14"/>
      <c r="AD385" s="15"/>
      <c r="AE385" s="7"/>
      <c r="AG385" s="15"/>
      <c r="AJ385" s="2"/>
    </row>
    <row r="386" spans="1:36" s="12" customFormat="1" ht="14" customHeight="1" x14ac:dyDescent="0.2">
      <c r="A386" s="15"/>
      <c r="B386" s="10"/>
      <c r="C386" s="10"/>
      <c r="D386" s="13"/>
      <c r="E386" s="10"/>
      <c r="F386" s="10"/>
      <c r="G386" s="26"/>
      <c r="H386" s="10"/>
      <c r="I386" s="10"/>
      <c r="J386" s="10"/>
      <c r="K386" s="7"/>
      <c r="L386" s="13"/>
      <c r="M386" s="6"/>
      <c r="N386" s="7"/>
      <c r="O386" s="7"/>
      <c r="P386" s="2"/>
      <c r="Q386" s="2"/>
      <c r="R386" s="7"/>
      <c r="S386" s="13"/>
      <c r="T386" s="13"/>
      <c r="U386" s="8"/>
      <c r="V386" s="8"/>
      <c r="W386" s="8"/>
      <c r="X386" s="7"/>
      <c r="Y386" s="10"/>
      <c r="Z386" s="10"/>
      <c r="AA386" s="2"/>
      <c r="AB386" s="7"/>
      <c r="AC386" s="14"/>
      <c r="AD386" s="18"/>
      <c r="AE386" s="7"/>
      <c r="AG386" s="15"/>
      <c r="AJ386" s="2"/>
    </row>
    <row r="387" spans="1:36" s="12" customFormat="1" ht="14" customHeight="1" x14ac:dyDescent="0.2">
      <c r="B387" s="10"/>
      <c r="C387" s="10"/>
      <c r="D387" s="13"/>
      <c r="E387" s="10"/>
      <c r="F387" s="10"/>
      <c r="G387" s="26"/>
      <c r="H387" s="10"/>
      <c r="I387" s="10"/>
      <c r="J387" s="10"/>
      <c r="K387" s="10"/>
      <c r="L387" s="13"/>
      <c r="M387" s="6"/>
      <c r="N387" s="7"/>
      <c r="O387" s="7"/>
      <c r="P387" s="2"/>
      <c r="Q387" s="2"/>
      <c r="R387" s="7"/>
      <c r="S387" s="13"/>
      <c r="T387" s="13"/>
      <c r="U387" s="8"/>
      <c r="V387" s="8"/>
      <c r="W387" s="8"/>
      <c r="X387" s="7"/>
      <c r="Y387" s="10"/>
      <c r="Z387" s="10"/>
      <c r="AA387" s="2"/>
      <c r="AB387" s="7"/>
      <c r="AC387" s="14"/>
      <c r="AD387" s="15"/>
      <c r="AE387" s="7"/>
      <c r="AG387" s="15"/>
      <c r="AJ387" s="2"/>
    </row>
    <row r="388" spans="1:36" s="12" customFormat="1" ht="14" customHeight="1" x14ac:dyDescent="0.2">
      <c r="B388" s="10"/>
      <c r="C388" s="10"/>
      <c r="D388" s="13"/>
      <c r="E388" s="10"/>
      <c r="F388" s="10"/>
      <c r="G388" s="26"/>
      <c r="H388" s="10"/>
      <c r="I388" s="10"/>
      <c r="J388" s="10"/>
      <c r="K388" s="10"/>
      <c r="L388" s="13"/>
      <c r="M388" s="6"/>
      <c r="N388" s="7"/>
      <c r="O388" s="7"/>
      <c r="P388" s="2"/>
      <c r="Q388" s="2"/>
      <c r="R388" s="7"/>
      <c r="S388" s="13"/>
      <c r="T388" s="13"/>
      <c r="U388" s="8"/>
      <c r="V388" s="8"/>
      <c r="W388" s="8"/>
      <c r="X388" s="7"/>
      <c r="Y388" s="10"/>
      <c r="Z388" s="10"/>
      <c r="AA388" s="2"/>
      <c r="AB388" s="7"/>
      <c r="AC388" s="14"/>
      <c r="AD388" s="15"/>
      <c r="AE388" s="7"/>
      <c r="AG388" s="15"/>
      <c r="AJ388" s="2"/>
    </row>
    <row r="389" spans="1:36" s="12" customFormat="1" ht="14" customHeight="1" x14ac:dyDescent="0.2">
      <c r="B389" s="10"/>
      <c r="C389" s="10"/>
      <c r="D389" s="13"/>
      <c r="E389" s="10"/>
      <c r="F389" s="10"/>
      <c r="G389" s="26"/>
      <c r="H389" s="10"/>
      <c r="I389" s="10"/>
      <c r="J389" s="10"/>
      <c r="K389" s="10"/>
      <c r="L389" s="13"/>
      <c r="M389" s="13"/>
      <c r="N389" s="9"/>
      <c r="O389" s="9"/>
      <c r="P389" s="2"/>
      <c r="Q389" s="2"/>
      <c r="R389" s="7"/>
      <c r="S389" s="13"/>
      <c r="T389" s="13"/>
      <c r="U389" s="8"/>
      <c r="V389" s="8"/>
      <c r="W389" s="8"/>
      <c r="X389" s="7"/>
      <c r="Y389" s="10"/>
      <c r="Z389" s="10"/>
      <c r="AA389" s="2"/>
      <c r="AB389" s="7"/>
      <c r="AC389" s="14"/>
      <c r="AD389" s="15"/>
      <c r="AE389" s="7"/>
      <c r="AG389" s="15"/>
      <c r="AJ389" s="2"/>
    </row>
    <row r="390" spans="1:36" s="12" customFormat="1" ht="14" customHeight="1" x14ac:dyDescent="0.2">
      <c r="A390" s="15"/>
      <c r="B390" s="10"/>
      <c r="C390" s="10"/>
      <c r="D390" s="13"/>
      <c r="E390" s="10"/>
      <c r="F390" s="10"/>
      <c r="G390" s="26"/>
      <c r="H390" s="10"/>
      <c r="I390" s="10"/>
      <c r="J390" s="10"/>
      <c r="K390" s="7"/>
      <c r="L390" s="13"/>
      <c r="M390" s="13"/>
      <c r="N390" s="9"/>
      <c r="O390" s="9"/>
      <c r="P390" s="2"/>
      <c r="Q390" s="2"/>
      <c r="R390" s="7"/>
      <c r="S390" s="13"/>
      <c r="T390" s="13"/>
      <c r="U390" s="8"/>
      <c r="V390" s="8"/>
      <c r="W390" s="8"/>
      <c r="X390" s="7"/>
      <c r="Y390" s="10"/>
      <c r="Z390" s="10"/>
      <c r="AA390" s="2"/>
      <c r="AB390" s="7"/>
      <c r="AC390" s="14"/>
      <c r="AD390" s="15"/>
      <c r="AE390" s="7"/>
      <c r="AG390" s="15"/>
      <c r="AJ390" s="2"/>
    </row>
    <row r="391" spans="1:36" s="12" customFormat="1" ht="14" customHeight="1" x14ac:dyDescent="0.2">
      <c r="B391" s="10"/>
      <c r="C391" s="10"/>
      <c r="D391" s="13"/>
      <c r="E391" s="10"/>
      <c r="F391" s="10"/>
      <c r="G391" s="26"/>
      <c r="H391" s="10"/>
      <c r="I391" s="10"/>
      <c r="J391" s="10"/>
      <c r="K391" s="10"/>
      <c r="L391" s="13"/>
      <c r="M391" s="13"/>
      <c r="N391" s="9"/>
      <c r="O391" s="9"/>
      <c r="P391" s="2"/>
      <c r="Q391" s="2"/>
      <c r="R391" s="7"/>
      <c r="S391" s="13"/>
      <c r="T391" s="13"/>
      <c r="U391" s="8"/>
      <c r="V391" s="8"/>
      <c r="W391" s="8"/>
      <c r="X391" s="7"/>
      <c r="Y391" s="10"/>
      <c r="Z391" s="10"/>
      <c r="AA391" s="2"/>
      <c r="AB391" s="7"/>
      <c r="AC391" s="14"/>
      <c r="AD391" s="15"/>
      <c r="AE391" s="7"/>
      <c r="AG391" s="15"/>
      <c r="AJ391" s="2"/>
    </row>
    <row r="392" spans="1:36" s="12" customFormat="1" ht="14" customHeight="1" x14ac:dyDescent="0.2">
      <c r="A392" s="15"/>
      <c r="B392" s="10"/>
      <c r="C392" s="10"/>
      <c r="D392" s="13"/>
      <c r="E392" s="10"/>
      <c r="F392" s="10"/>
      <c r="G392" s="26"/>
      <c r="H392" s="10"/>
      <c r="I392" s="10"/>
      <c r="J392" s="10"/>
      <c r="K392" s="10"/>
      <c r="L392" s="13"/>
      <c r="M392" s="13"/>
      <c r="N392" s="9"/>
      <c r="O392" s="9"/>
      <c r="P392" s="2"/>
      <c r="Q392" s="2"/>
      <c r="R392" s="7"/>
      <c r="S392" s="13"/>
      <c r="T392" s="13"/>
      <c r="U392" s="8"/>
      <c r="V392" s="8"/>
      <c r="W392" s="8"/>
      <c r="X392" s="7"/>
      <c r="Y392" s="10"/>
      <c r="Z392" s="10"/>
      <c r="AA392" s="2"/>
      <c r="AB392" s="7"/>
      <c r="AC392" s="14"/>
      <c r="AD392" s="15"/>
      <c r="AE392" s="7"/>
      <c r="AG392" s="15"/>
      <c r="AJ392" s="2"/>
    </row>
    <row r="393" spans="1:36" s="12" customFormat="1" ht="14" customHeight="1" x14ac:dyDescent="0.2">
      <c r="B393" s="10"/>
      <c r="C393" s="10"/>
      <c r="D393" s="13"/>
      <c r="E393" s="10"/>
      <c r="F393" s="10"/>
      <c r="G393" s="26"/>
      <c r="H393" s="10"/>
      <c r="I393" s="10"/>
      <c r="J393" s="10"/>
      <c r="K393" s="10"/>
      <c r="L393" s="13"/>
      <c r="M393" s="13"/>
      <c r="N393" s="9"/>
      <c r="O393" s="9"/>
      <c r="P393" s="2"/>
      <c r="Q393" s="2"/>
      <c r="R393" s="7"/>
      <c r="S393" s="13"/>
      <c r="T393" s="13"/>
      <c r="U393" s="8"/>
      <c r="V393" s="8"/>
      <c r="W393" s="8"/>
      <c r="X393" s="7"/>
      <c r="Y393" s="10"/>
      <c r="Z393" s="10"/>
      <c r="AA393" s="2"/>
      <c r="AB393" s="7"/>
      <c r="AC393" s="14"/>
      <c r="AD393" s="15"/>
      <c r="AE393" s="7"/>
      <c r="AG393" s="15"/>
      <c r="AJ393" s="2"/>
    </row>
    <row r="394" spans="1:36" s="12" customFormat="1" ht="14" customHeight="1" x14ac:dyDescent="0.2">
      <c r="B394" s="10"/>
      <c r="C394" s="10"/>
      <c r="D394" s="13"/>
      <c r="E394" s="10"/>
      <c r="F394" s="10"/>
      <c r="G394" s="26"/>
      <c r="H394" s="10"/>
      <c r="I394" s="10"/>
      <c r="J394" s="10"/>
      <c r="K394" s="10"/>
      <c r="L394" s="13"/>
      <c r="M394" s="13"/>
      <c r="N394" s="9"/>
      <c r="O394" s="9"/>
      <c r="P394" s="2"/>
      <c r="Q394" s="2"/>
      <c r="R394" s="7"/>
      <c r="S394" s="13"/>
      <c r="T394" s="13"/>
      <c r="U394" s="8"/>
      <c r="V394" s="8"/>
      <c r="W394" s="8"/>
      <c r="X394" s="7"/>
      <c r="Y394" s="10"/>
      <c r="Z394" s="10"/>
      <c r="AA394" s="2"/>
      <c r="AB394" s="7"/>
      <c r="AC394" s="14"/>
      <c r="AD394" s="15"/>
      <c r="AE394" s="7"/>
      <c r="AG394" s="15"/>
      <c r="AJ394" s="2"/>
    </row>
    <row r="395" spans="1:36" s="12" customFormat="1" ht="14" customHeight="1" x14ac:dyDescent="0.2">
      <c r="B395" s="10"/>
      <c r="C395" s="10"/>
      <c r="D395" s="13"/>
      <c r="E395" s="10"/>
      <c r="F395" s="10"/>
      <c r="G395" s="26"/>
      <c r="H395" s="10"/>
      <c r="I395" s="10"/>
      <c r="J395" s="10"/>
      <c r="K395" s="10"/>
      <c r="L395" s="13"/>
      <c r="M395" s="13"/>
      <c r="N395" s="9"/>
      <c r="O395" s="9"/>
      <c r="P395" s="2"/>
      <c r="Q395" s="2"/>
      <c r="R395" s="7"/>
      <c r="S395" s="13"/>
      <c r="T395" s="13"/>
      <c r="U395" s="8"/>
      <c r="V395" s="8"/>
      <c r="W395" s="8"/>
      <c r="X395" s="7"/>
      <c r="Y395" s="10"/>
      <c r="Z395" s="10"/>
      <c r="AA395" s="2"/>
      <c r="AB395" s="7"/>
      <c r="AC395" s="14"/>
      <c r="AD395" s="15"/>
      <c r="AE395" s="7"/>
      <c r="AG395" s="15"/>
      <c r="AJ395" s="2"/>
    </row>
    <row r="396" spans="1:36" s="12" customFormat="1" ht="14" customHeight="1" x14ac:dyDescent="0.2">
      <c r="B396" s="10"/>
      <c r="C396" s="10"/>
      <c r="D396" s="13"/>
      <c r="E396" s="10"/>
      <c r="F396" s="10"/>
      <c r="G396" s="26"/>
      <c r="H396" s="10"/>
      <c r="I396" s="10"/>
      <c r="J396" s="10"/>
      <c r="K396" s="10"/>
      <c r="L396" s="13"/>
      <c r="M396" s="13"/>
      <c r="N396" s="9"/>
      <c r="O396" s="9"/>
      <c r="P396" s="2"/>
      <c r="Q396" s="2"/>
      <c r="R396" s="7"/>
      <c r="S396" s="13"/>
      <c r="T396" s="13"/>
      <c r="U396" s="8"/>
      <c r="V396" s="8"/>
      <c r="W396" s="8"/>
      <c r="X396" s="7"/>
      <c r="Y396" s="10"/>
      <c r="Z396" s="10"/>
      <c r="AA396" s="2"/>
      <c r="AB396" s="7"/>
      <c r="AC396" s="14"/>
      <c r="AD396" s="15"/>
      <c r="AE396" s="7"/>
      <c r="AG396" s="15"/>
      <c r="AJ396" s="2"/>
    </row>
    <row r="397" spans="1:36" s="12" customFormat="1" ht="14" customHeight="1" x14ac:dyDescent="0.2">
      <c r="A397" s="15"/>
      <c r="B397" s="10"/>
      <c r="C397" s="10"/>
      <c r="D397" s="13"/>
      <c r="E397" s="10"/>
      <c r="F397" s="10"/>
      <c r="G397" s="26"/>
      <c r="H397" s="10"/>
      <c r="I397" s="10"/>
      <c r="J397" s="10"/>
      <c r="K397" s="10"/>
      <c r="L397" s="13"/>
      <c r="M397" s="13"/>
      <c r="N397" s="9"/>
      <c r="O397" s="9"/>
      <c r="P397" s="2"/>
      <c r="Q397" s="2"/>
      <c r="R397" s="7"/>
      <c r="S397" s="13"/>
      <c r="T397" s="13"/>
      <c r="U397" s="8"/>
      <c r="V397" s="8"/>
      <c r="W397" s="8"/>
      <c r="X397" s="7"/>
      <c r="Y397" s="10"/>
      <c r="Z397" s="10"/>
      <c r="AA397" s="2"/>
      <c r="AB397" s="7"/>
      <c r="AC397" s="14"/>
      <c r="AD397" s="15"/>
      <c r="AE397" s="7"/>
      <c r="AG397" s="15"/>
      <c r="AJ397" s="2"/>
    </row>
    <row r="398" spans="1:36" s="12" customFormat="1" ht="14" customHeight="1" x14ac:dyDescent="0.2">
      <c r="B398" s="10"/>
      <c r="C398" s="10"/>
      <c r="D398" s="13"/>
      <c r="E398" s="10"/>
      <c r="F398" s="10"/>
      <c r="G398" s="26"/>
      <c r="H398" s="10"/>
      <c r="I398" s="10"/>
      <c r="J398" s="10"/>
      <c r="K398" s="10"/>
      <c r="L398" s="13"/>
      <c r="M398" s="13"/>
      <c r="N398" s="9"/>
      <c r="O398" s="9"/>
      <c r="P398" s="2"/>
      <c r="Q398" s="2"/>
      <c r="R398" s="7"/>
      <c r="S398" s="13"/>
      <c r="T398" s="13"/>
      <c r="U398" s="8"/>
      <c r="V398" s="8"/>
      <c r="W398" s="8"/>
      <c r="X398" s="7"/>
      <c r="Y398" s="10"/>
      <c r="Z398" s="10"/>
      <c r="AA398" s="2"/>
      <c r="AB398" s="7"/>
      <c r="AC398" s="14"/>
      <c r="AD398" s="15"/>
      <c r="AE398" s="7"/>
      <c r="AG398" s="15"/>
      <c r="AJ398" s="2"/>
    </row>
    <row r="399" spans="1:36" s="12" customFormat="1" ht="14" customHeight="1" x14ac:dyDescent="0.2">
      <c r="B399" s="10"/>
      <c r="C399" s="10"/>
      <c r="D399" s="13"/>
      <c r="E399" s="10"/>
      <c r="F399" s="10"/>
      <c r="G399" s="26"/>
      <c r="H399" s="10"/>
      <c r="I399" s="10"/>
      <c r="J399" s="10"/>
      <c r="K399" s="10"/>
      <c r="L399" s="13"/>
      <c r="M399" s="13"/>
      <c r="N399" s="9"/>
      <c r="O399" s="9"/>
      <c r="P399" s="2"/>
      <c r="Q399" s="2"/>
      <c r="R399" s="7"/>
      <c r="S399" s="13"/>
      <c r="T399" s="13"/>
      <c r="U399" s="8"/>
      <c r="V399" s="8"/>
      <c r="W399" s="8"/>
      <c r="X399" s="7"/>
      <c r="Y399" s="10"/>
      <c r="Z399" s="10"/>
      <c r="AA399" s="2"/>
      <c r="AB399" s="7"/>
      <c r="AC399" s="14"/>
      <c r="AD399" s="15"/>
      <c r="AE399" s="7"/>
      <c r="AG399" s="15"/>
      <c r="AJ399" s="2"/>
    </row>
    <row r="400" spans="1:36" s="12" customFormat="1" ht="14" customHeight="1" x14ac:dyDescent="0.2">
      <c r="B400" s="10"/>
      <c r="C400" s="10"/>
      <c r="D400" s="13"/>
      <c r="E400" s="10"/>
      <c r="F400" s="10"/>
      <c r="G400" s="26"/>
      <c r="H400" s="10"/>
      <c r="I400" s="10"/>
      <c r="J400" s="10"/>
      <c r="K400" s="10"/>
      <c r="L400" s="13"/>
      <c r="M400" s="13"/>
      <c r="N400" s="9"/>
      <c r="O400" s="9"/>
      <c r="P400" s="2"/>
      <c r="Q400" s="2"/>
      <c r="R400" s="7"/>
      <c r="S400" s="13"/>
      <c r="T400" s="13"/>
      <c r="U400" s="8"/>
      <c r="V400" s="8"/>
      <c r="W400" s="8"/>
      <c r="X400" s="7"/>
      <c r="Y400" s="10"/>
      <c r="Z400" s="10"/>
      <c r="AA400" s="2"/>
      <c r="AB400" s="7"/>
      <c r="AC400" s="14"/>
      <c r="AD400" s="15"/>
      <c r="AE400" s="7"/>
      <c r="AG400" s="15"/>
      <c r="AJ400" s="2"/>
    </row>
    <row r="401" spans="1:36" s="12" customFormat="1" ht="14" customHeight="1" x14ac:dyDescent="0.2">
      <c r="A401" s="15"/>
      <c r="B401" s="10"/>
      <c r="C401" s="10"/>
      <c r="D401" s="13"/>
      <c r="E401" s="10"/>
      <c r="F401" s="10"/>
      <c r="G401" s="26"/>
      <c r="H401" s="10"/>
      <c r="I401" s="10"/>
      <c r="J401" s="10"/>
      <c r="K401" s="10"/>
      <c r="L401" s="13"/>
      <c r="M401" s="13"/>
      <c r="N401" s="9"/>
      <c r="O401" s="9"/>
      <c r="P401" s="2"/>
      <c r="Q401" s="2"/>
      <c r="R401" s="7"/>
      <c r="S401" s="13"/>
      <c r="T401" s="13"/>
      <c r="U401" s="8"/>
      <c r="V401" s="8"/>
      <c r="W401" s="8"/>
      <c r="X401" s="7"/>
      <c r="Y401" s="10"/>
      <c r="Z401" s="10"/>
      <c r="AA401" s="2"/>
      <c r="AB401" s="7"/>
      <c r="AC401" s="14"/>
      <c r="AD401" s="15"/>
      <c r="AE401" s="7"/>
      <c r="AG401" s="15"/>
      <c r="AJ401" s="2"/>
    </row>
    <row r="402" spans="1:36" s="12" customFormat="1" ht="14" customHeight="1" x14ac:dyDescent="0.2">
      <c r="B402" s="10"/>
      <c r="C402" s="10"/>
      <c r="D402" s="13"/>
      <c r="E402" s="10"/>
      <c r="F402" s="10"/>
      <c r="G402" s="26"/>
      <c r="H402" s="10"/>
      <c r="I402" s="10"/>
      <c r="J402" s="10"/>
      <c r="K402" s="10"/>
      <c r="L402" s="13"/>
      <c r="M402" s="13"/>
      <c r="N402" s="9"/>
      <c r="O402" s="9"/>
      <c r="P402" s="2"/>
      <c r="Q402" s="2"/>
      <c r="R402" s="7"/>
      <c r="S402" s="13"/>
      <c r="T402" s="13"/>
      <c r="U402" s="8"/>
      <c r="V402" s="8"/>
      <c r="W402" s="8"/>
      <c r="X402" s="7"/>
      <c r="Y402" s="10"/>
      <c r="Z402" s="10"/>
      <c r="AA402" s="2"/>
      <c r="AB402" s="7"/>
      <c r="AC402" s="14"/>
      <c r="AD402" s="15"/>
      <c r="AE402" s="7"/>
      <c r="AG402" s="15"/>
      <c r="AJ402" s="2"/>
    </row>
    <row r="403" spans="1:36" s="12" customFormat="1" ht="14" customHeight="1" x14ac:dyDescent="0.2">
      <c r="B403" s="10"/>
      <c r="C403" s="10"/>
      <c r="D403" s="13"/>
      <c r="E403" s="10"/>
      <c r="F403" s="10"/>
      <c r="G403" s="26"/>
      <c r="H403" s="10"/>
      <c r="I403" s="10"/>
      <c r="J403" s="10"/>
      <c r="K403" s="10"/>
      <c r="L403" s="13"/>
      <c r="M403" s="13"/>
      <c r="N403" s="9"/>
      <c r="O403" s="9"/>
      <c r="P403" s="2"/>
      <c r="Q403" s="2"/>
      <c r="R403" s="7"/>
      <c r="S403" s="13"/>
      <c r="T403" s="13"/>
      <c r="U403" s="8"/>
      <c r="V403" s="8"/>
      <c r="W403" s="8"/>
      <c r="X403" s="7"/>
      <c r="Y403" s="10"/>
      <c r="Z403" s="10"/>
      <c r="AA403" s="2"/>
      <c r="AB403" s="7"/>
      <c r="AC403" s="14"/>
      <c r="AD403" s="15"/>
      <c r="AE403" s="7"/>
      <c r="AG403" s="15"/>
      <c r="AJ403" s="2"/>
    </row>
    <row r="404" spans="1:36" s="12" customFormat="1" ht="14" customHeight="1" x14ac:dyDescent="0.2">
      <c r="A404" s="15"/>
      <c r="B404" s="10"/>
      <c r="C404" s="10"/>
      <c r="D404" s="13"/>
      <c r="E404" s="10"/>
      <c r="F404" s="10"/>
      <c r="G404" s="26"/>
      <c r="H404" s="10"/>
      <c r="I404" s="10"/>
      <c r="J404" s="10"/>
      <c r="K404" s="10"/>
      <c r="L404" s="13"/>
      <c r="M404" s="13"/>
      <c r="N404" s="9"/>
      <c r="O404" s="9"/>
      <c r="P404" s="2"/>
      <c r="Q404" s="2"/>
      <c r="R404" s="7"/>
      <c r="S404" s="13"/>
      <c r="T404" s="13"/>
      <c r="U404" s="8"/>
      <c r="V404" s="8"/>
      <c r="W404" s="8"/>
      <c r="X404" s="7"/>
      <c r="Y404" s="10"/>
      <c r="Z404" s="10"/>
      <c r="AA404" s="2"/>
      <c r="AB404" s="7"/>
      <c r="AC404" s="14"/>
      <c r="AD404" s="15"/>
      <c r="AE404" s="7"/>
      <c r="AG404" s="15"/>
      <c r="AJ404" s="2"/>
    </row>
    <row r="405" spans="1:36" s="12" customFormat="1" ht="14" customHeight="1" x14ac:dyDescent="0.2">
      <c r="A405" s="15"/>
      <c r="B405" s="10"/>
      <c r="C405" s="10"/>
      <c r="D405" s="13"/>
      <c r="E405" s="10"/>
      <c r="F405" s="10"/>
      <c r="G405" s="26"/>
      <c r="H405" s="10"/>
      <c r="I405" s="10"/>
      <c r="J405" s="10"/>
      <c r="K405" s="10"/>
      <c r="L405" s="13"/>
      <c r="M405" s="13"/>
      <c r="N405" s="9"/>
      <c r="O405" s="9"/>
      <c r="P405" s="2"/>
      <c r="Q405" s="2"/>
      <c r="R405" s="7"/>
      <c r="S405" s="13"/>
      <c r="T405" s="13"/>
      <c r="U405" s="8"/>
      <c r="V405" s="8"/>
      <c r="W405" s="8"/>
      <c r="X405" s="7"/>
      <c r="Y405" s="10"/>
      <c r="Z405" s="10"/>
      <c r="AA405" s="2"/>
      <c r="AB405" s="7"/>
      <c r="AC405" s="14"/>
      <c r="AD405" s="15"/>
      <c r="AE405" s="7"/>
      <c r="AG405" s="15"/>
      <c r="AJ405" s="2"/>
    </row>
    <row r="406" spans="1:36" s="12" customFormat="1" ht="14" customHeight="1" x14ac:dyDescent="0.2">
      <c r="A406" s="15"/>
      <c r="B406" s="10"/>
      <c r="C406" s="10"/>
      <c r="D406" s="13"/>
      <c r="E406" s="10"/>
      <c r="F406" s="10"/>
      <c r="G406" s="26"/>
      <c r="H406" s="10"/>
      <c r="I406" s="10"/>
      <c r="J406" s="10"/>
      <c r="K406" s="10"/>
      <c r="L406" s="13"/>
      <c r="M406" s="13"/>
      <c r="N406" s="9"/>
      <c r="O406" s="9"/>
      <c r="P406" s="2"/>
      <c r="Q406" s="2"/>
      <c r="R406" s="7"/>
      <c r="S406" s="13"/>
      <c r="T406" s="13"/>
      <c r="U406" s="8"/>
      <c r="V406" s="8"/>
      <c r="W406" s="8"/>
      <c r="X406" s="7"/>
      <c r="Y406" s="10"/>
      <c r="Z406" s="10"/>
      <c r="AA406" s="2"/>
      <c r="AB406" s="7"/>
      <c r="AC406" s="14"/>
      <c r="AD406" s="15"/>
      <c r="AE406" s="7"/>
      <c r="AG406" s="15"/>
      <c r="AJ406" s="2"/>
    </row>
    <row r="407" spans="1:36" s="12" customFormat="1" ht="14" customHeight="1" x14ac:dyDescent="0.2">
      <c r="A407" s="15"/>
      <c r="B407" s="10"/>
      <c r="C407" s="10"/>
      <c r="D407" s="13"/>
      <c r="E407" s="10"/>
      <c r="F407" s="10"/>
      <c r="G407" s="26"/>
      <c r="H407" s="10"/>
      <c r="I407" s="10"/>
      <c r="J407" s="10"/>
      <c r="K407" s="10"/>
      <c r="L407" s="13"/>
      <c r="M407" s="13"/>
      <c r="N407" s="9"/>
      <c r="O407" s="9"/>
      <c r="P407" s="2"/>
      <c r="Q407" s="2"/>
      <c r="R407" s="7"/>
      <c r="S407" s="13"/>
      <c r="T407" s="13"/>
      <c r="U407" s="8"/>
      <c r="V407" s="8"/>
      <c r="W407" s="8"/>
      <c r="X407" s="7"/>
      <c r="Y407" s="10"/>
      <c r="Z407" s="10"/>
      <c r="AA407" s="2"/>
      <c r="AB407" s="7"/>
      <c r="AC407" s="14"/>
      <c r="AD407" s="15"/>
      <c r="AE407" s="7"/>
      <c r="AG407" s="15"/>
      <c r="AJ407" s="2"/>
    </row>
    <row r="408" spans="1:36" s="12" customFormat="1" ht="14" customHeight="1" x14ac:dyDescent="0.2">
      <c r="B408" s="10"/>
      <c r="C408" s="10"/>
      <c r="D408" s="6"/>
      <c r="E408" s="10"/>
      <c r="F408" s="10"/>
      <c r="G408" s="26"/>
      <c r="H408" s="10"/>
      <c r="I408" s="10"/>
      <c r="J408" s="10"/>
      <c r="K408" s="10"/>
      <c r="L408" s="13"/>
      <c r="M408" s="6"/>
      <c r="N408" s="7"/>
      <c r="O408" s="7"/>
      <c r="P408" s="2"/>
      <c r="Q408" s="2"/>
      <c r="R408" s="7"/>
      <c r="S408" s="13"/>
      <c r="T408" s="13"/>
      <c r="U408" s="8"/>
      <c r="V408" s="8"/>
      <c r="W408" s="8"/>
      <c r="X408" s="7"/>
      <c r="Y408" s="10"/>
      <c r="Z408" s="10"/>
      <c r="AA408" s="2"/>
      <c r="AB408" s="7"/>
      <c r="AC408" s="14"/>
      <c r="AD408" s="15"/>
      <c r="AE408" s="7"/>
      <c r="AG408" s="15"/>
      <c r="AJ408" s="2"/>
    </row>
    <row r="409" spans="1:36" s="12" customFormat="1" ht="14" customHeight="1" x14ac:dyDescent="0.2">
      <c r="A409" s="15"/>
      <c r="B409" s="10"/>
      <c r="C409" s="10"/>
      <c r="D409" s="13"/>
      <c r="E409" s="10"/>
      <c r="F409" s="10"/>
      <c r="G409" s="26"/>
      <c r="H409" s="10"/>
      <c r="I409" s="10"/>
      <c r="J409" s="10"/>
      <c r="K409" s="10"/>
      <c r="L409" s="13"/>
      <c r="M409" s="13"/>
      <c r="N409" s="9"/>
      <c r="O409" s="9"/>
      <c r="P409" s="2"/>
      <c r="Q409" s="2"/>
      <c r="R409" s="7"/>
      <c r="S409" s="13"/>
      <c r="T409" s="13"/>
      <c r="U409" s="8"/>
      <c r="V409" s="8"/>
      <c r="W409" s="8"/>
      <c r="X409" s="7"/>
      <c r="Y409" s="10"/>
      <c r="Z409" s="10"/>
      <c r="AA409" s="2"/>
      <c r="AB409" s="7"/>
      <c r="AC409" s="14"/>
      <c r="AD409" s="15"/>
      <c r="AE409" s="7"/>
      <c r="AG409" s="15"/>
      <c r="AJ409" s="2"/>
    </row>
    <row r="410" spans="1:36" s="12" customFormat="1" ht="14" customHeight="1" x14ac:dyDescent="0.2">
      <c r="A410" s="15"/>
      <c r="B410" s="10"/>
      <c r="C410" s="10"/>
      <c r="D410" s="13"/>
      <c r="E410" s="10"/>
      <c r="F410" s="10"/>
      <c r="G410" s="26"/>
      <c r="H410" s="10"/>
      <c r="I410" s="10"/>
      <c r="J410" s="10"/>
      <c r="K410" s="7"/>
      <c r="L410" s="13"/>
      <c r="M410" s="6"/>
      <c r="N410" s="7"/>
      <c r="O410" s="7"/>
      <c r="P410" s="2"/>
      <c r="Q410" s="2"/>
      <c r="R410" s="7"/>
      <c r="S410" s="13"/>
      <c r="T410" s="13"/>
      <c r="U410" s="8"/>
      <c r="V410" s="8"/>
      <c r="W410" s="8"/>
      <c r="X410" s="7"/>
      <c r="Y410" s="10"/>
      <c r="Z410" s="10"/>
      <c r="AA410" s="2"/>
      <c r="AB410" s="7"/>
      <c r="AC410" s="14"/>
      <c r="AD410" s="18"/>
      <c r="AE410" s="7"/>
      <c r="AG410" s="15"/>
      <c r="AJ410" s="2"/>
    </row>
    <row r="411" spans="1:36" s="12" customFormat="1" ht="14" customHeight="1" x14ac:dyDescent="0.2">
      <c r="B411" s="10"/>
      <c r="C411" s="10"/>
      <c r="D411" s="6"/>
      <c r="E411" s="10"/>
      <c r="F411" s="10"/>
      <c r="G411" s="26"/>
      <c r="H411" s="10"/>
      <c r="I411" s="10"/>
      <c r="J411" s="10"/>
      <c r="K411" s="10"/>
      <c r="L411" s="6"/>
      <c r="M411" s="13"/>
      <c r="N411" s="9"/>
      <c r="O411" s="9"/>
      <c r="P411" s="2"/>
      <c r="Q411" s="2"/>
      <c r="R411" s="7"/>
      <c r="S411" s="13"/>
      <c r="T411" s="13"/>
      <c r="U411" s="8"/>
      <c r="V411" s="8"/>
      <c r="W411" s="8"/>
      <c r="X411" s="7"/>
      <c r="Y411" s="10"/>
      <c r="Z411" s="10"/>
      <c r="AA411" s="2"/>
      <c r="AB411" s="7"/>
      <c r="AC411" s="14"/>
      <c r="AD411" s="15"/>
      <c r="AE411" s="7"/>
      <c r="AG411" s="15"/>
      <c r="AJ411" s="2"/>
    </row>
    <row r="412" spans="1:36" s="12" customFormat="1" ht="14" customHeight="1" x14ac:dyDescent="0.2">
      <c r="B412" s="10"/>
      <c r="C412" s="10"/>
      <c r="D412" s="13"/>
      <c r="E412" s="10"/>
      <c r="F412" s="10"/>
      <c r="G412" s="26"/>
      <c r="H412" s="10"/>
      <c r="I412" s="10"/>
      <c r="J412" s="10"/>
      <c r="K412" s="10"/>
      <c r="L412" s="13"/>
      <c r="M412" s="6"/>
      <c r="N412" s="7"/>
      <c r="O412" s="7"/>
      <c r="P412" s="2"/>
      <c r="Q412" s="2"/>
      <c r="R412" s="7"/>
      <c r="S412" s="13"/>
      <c r="T412" s="13"/>
      <c r="U412" s="8"/>
      <c r="V412" s="8"/>
      <c r="W412" s="8"/>
      <c r="X412" s="7"/>
      <c r="Y412" s="10"/>
      <c r="Z412" s="10"/>
      <c r="AA412" s="2"/>
      <c r="AB412" s="7"/>
      <c r="AC412" s="14"/>
      <c r="AD412" s="15"/>
      <c r="AE412" s="7"/>
      <c r="AG412" s="15"/>
      <c r="AJ412" s="2"/>
    </row>
    <row r="413" spans="1:36" s="12" customFormat="1" ht="14" customHeight="1" x14ac:dyDescent="0.2">
      <c r="B413" s="10"/>
      <c r="C413" s="10"/>
      <c r="D413" s="13"/>
      <c r="E413" s="10"/>
      <c r="F413" s="10"/>
      <c r="G413" s="26"/>
      <c r="H413" s="10"/>
      <c r="I413" s="10"/>
      <c r="J413" s="10"/>
      <c r="K413" s="10"/>
      <c r="L413" s="13"/>
      <c r="M413" s="6"/>
      <c r="N413" s="7"/>
      <c r="O413" s="7"/>
      <c r="P413" s="2"/>
      <c r="Q413" s="2"/>
      <c r="R413" s="7"/>
      <c r="S413" s="13"/>
      <c r="T413" s="13"/>
      <c r="U413" s="8"/>
      <c r="V413" s="8"/>
      <c r="W413" s="8"/>
      <c r="X413" s="7"/>
      <c r="Y413" s="10"/>
      <c r="Z413" s="10"/>
      <c r="AA413" s="2"/>
      <c r="AB413" s="7"/>
      <c r="AC413" s="14"/>
      <c r="AD413" s="15"/>
      <c r="AE413" s="7"/>
      <c r="AG413" s="15"/>
      <c r="AJ413" s="2"/>
    </row>
    <row r="414" spans="1:36" s="12" customFormat="1" ht="14" customHeight="1" x14ac:dyDescent="0.2">
      <c r="B414" s="10"/>
      <c r="C414" s="10"/>
      <c r="D414" s="13"/>
      <c r="E414" s="10"/>
      <c r="F414" s="10"/>
      <c r="G414" s="26"/>
      <c r="H414" s="10"/>
      <c r="I414" s="10"/>
      <c r="J414" s="10"/>
      <c r="K414" s="10"/>
      <c r="L414" s="13"/>
      <c r="M414" s="6"/>
      <c r="N414" s="7"/>
      <c r="O414" s="7"/>
      <c r="P414" s="2"/>
      <c r="Q414" s="2"/>
      <c r="R414" s="7"/>
      <c r="S414" s="13"/>
      <c r="T414" s="13"/>
      <c r="U414" s="8"/>
      <c r="V414" s="8"/>
      <c r="W414" s="8"/>
      <c r="X414" s="7"/>
      <c r="Y414" s="10"/>
      <c r="Z414" s="10"/>
      <c r="AA414" s="2"/>
      <c r="AB414" s="7"/>
      <c r="AC414" s="14"/>
      <c r="AD414" s="15"/>
      <c r="AE414" s="7"/>
      <c r="AG414" s="15"/>
      <c r="AJ414" s="2"/>
    </row>
    <row r="415" spans="1:36" s="12" customFormat="1" ht="14" customHeight="1" x14ac:dyDescent="0.2">
      <c r="A415" s="15"/>
      <c r="B415" s="10"/>
      <c r="C415" s="10"/>
      <c r="D415" s="13"/>
      <c r="E415" s="10"/>
      <c r="F415" s="10"/>
      <c r="G415" s="26"/>
      <c r="H415" s="10"/>
      <c r="I415" s="10"/>
      <c r="J415" s="10"/>
      <c r="K415" s="7"/>
      <c r="L415" s="13"/>
      <c r="M415" s="13"/>
      <c r="N415" s="9"/>
      <c r="O415" s="9"/>
      <c r="P415" s="2"/>
      <c r="Q415" s="2"/>
      <c r="R415" s="7"/>
      <c r="S415" s="13"/>
      <c r="T415" s="13"/>
      <c r="U415" s="8"/>
      <c r="V415" s="8"/>
      <c r="W415" s="8"/>
      <c r="X415" s="7"/>
      <c r="Y415" s="10"/>
      <c r="Z415" s="10"/>
      <c r="AA415" s="2"/>
      <c r="AB415" s="7"/>
      <c r="AC415" s="14"/>
      <c r="AD415" s="15"/>
      <c r="AE415" s="7"/>
      <c r="AG415" s="15"/>
      <c r="AJ415" s="2"/>
    </row>
    <row r="416" spans="1:36" s="12" customFormat="1" ht="14" customHeight="1" x14ac:dyDescent="0.2">
      <c r="A416" s="15"/>
      <c r="B416" s="10"/>
      <c r="C416" s="10"/>
      <c r="D416" s="13"/>
      <c r="E416" s="10"/>
      <c r="F416" s="10"/>
      <c r="G416" s="26"/>
      <c r="H416" s="10"/>
      <c r="I416" s="10"/>
      <c r="J416" s="10"/>
      <c r="K416" s="10"/>
      <c r="L416" s="13"/>
      <c r="M416" s="13"/>
      <c r="N416" s="9"/>
      <c r="O416" s="9"/>
      <c r="P416" s="2"/>
      <c r="Q416" s="2"/>
      <c r="R416" s="7"/>
      <c r="S416" s="13"/>
      <c r="T416" s="13"/>
      <c r="U416" s="8"/>
      <c r="V416" s="8"/>
      <c r="W416" s="8"/>
      <c r="X416" s="7"/>
      <c r="Y416" s="10"/>
      <c r="Z416" s="10"/>
      <c r="AA416" s="2"/>
      <c r="AB416" s="7"/>
      <c r="AC416" s="14"/>
      <c r="AD416" s="15"/>
      <c r="AE416" s="7"/>
      <c r="AG416" s="15"/>
      <c r="AJ416" s="2"/>
    </row>
    <row r="417" spans="1:36" s="12" customFormat="1" ht="14" customHeight="1" x14ac:dyDescent="0.2">
      <c r="A417" s="15"/>
      <c r="B417" s="10"/>
      <c r="C417" s="10"/>
      <c r="D417" s="13"/>
      <c r="E417" s="10"/>
      <c r="F417" s="10"/>
      <c r="G417" s="26"/>
      <c r="H417" s="10"/>
      <c r="I417" s="10"/>
      <c r="J417" s="10"/>
      <c r="K417" s="10"/>
      <c r="L417" s="13"/>
      <c r="M417" s="13"/>
      <c r="N417" s="9"/>
      <c r="O417" s="9"/>
      <c r="P417" s="2"/>
      <c r="Q417" s="2"/>
      <c r="R417" s="7"/>
      <c r="S417" s="13"/>
      <c r="T417" s="13"/>
      <c r="U417" s="8"/>
      <c r="V417" s="8"/>
      <c r="W417" s="8"/>
      <c r="X417" s="7"/>
      <c r="Y417" s="10"/>
      <c r="Z417" s="10"/>
      <c r="AA417" s="2"/>
      <c r="AB417" s="7"/>
      <c r="AC417" s="14"/>
      <c r="AD417" s="15"/>
      <c r="AE417" s="7"/>
      <c r="AG417" s="15"/>
      <c r="AJ417" s="2"/>
    </row>
    <row r="418" spans="1:36" s="12" customFormat="1" ht="14" customHeight="1" x14ac:dyDescent="0.2">
      <c r="A418" s="15"/>
      <c r="B418" s="10"/>
      <c r="C418" s="10"/>
      <c r="D418" s="13"/>
      <c r="E418" s="10"/>
      <c r="F418" s="10"/>
      <c r="G418" s="26"/>
      <c r="H418" s="10"/>
      <c r="I418" s="10"/>
      <c r="J418" s="10"/>
      <c r="K418" s="10"/>
      <c r="L418" s="13"/>
      <c r="M418" s="13"/>
      <c r="N418" s="9"/>
      <c r="O418" s="9"/>
      <c r="P418" s="2"/>
      <c r="Q418" s="2"/>
      <c r="R418" s="7"/>
      <c r="S418" s="13"/>
      <c r="T418" s="13"/>
      <c r="U418" s="8"/>
      <c r="V418" s="8"/>
      <c r="W418" s="8"/>
      <c r="X418" s="7"/>
      <c r="Y418" s="10"/>
      <c r="Z418" s="10"/>
      <c r="AA418" s="2"/>
      <c r="AB418" s="7"/>
      <c r="AC418" s="14"/>
      <c r="AD418" s="15"/>
      <c r="AE418" s="7"/>
      <c r="AG418" s="15"/>
      <c r="AJ418" s="2"/>
    </row>
    <row r="419" spans="1:36" s="12" customFormat="1" ht="14" customHeight="1" x14ac:dyDescent="0.2">
      <c r="A419" s="15"/>
      <c r="B419" s="10"/>
      <c r="C419" s="10"/>
      <c r="D419" s="13"/>
      <c r="E419" s="10"/>
      <c r="F419" s="10"/>
      <c r="G419" s="26"/>
      <c r="H419" s="10"/>
      <c r="I419" s="10"/>
      <c r="J419" s="10"/>
      <c r="K419" s="9"/>
      <c r="L419" s="13"/>
      <c r="M419" s="6"/>
      <c r="N419" s="7"/>
      <c r="O419" s="7"/>
      <c r="P419" s="2"/>
      <c r="Q419" s="2"/>
      <c r="R419" s="7"/>
      <c r="S419" s="13"/>
      <c r="T419" s="13"/>
      <c r="U419" s="8"/>
      <c r="V419" s="8"/>
      <c r="W419" s="8"/>
      <c r="X419" s="7"/>
      <c r="Y419" s="10"/>
      <c r="Z419" s="10"/>
      <c r="AA419" s="2"/>
      <c r="AB419" s="7"/>
      <c r="AC419" s="14"/>
      <c r="AD419" s="15"/>
      <c r="AE419" s="7"/>
      <c r="AG419" s="15"/>
      <c r="AJ419" s="2"/>
    </row>
    <row r="420" spans="1:36" s="12" customFormat="1" ht="14" customHeight="1" x14ac:dyDescent="0.2">
      <c r="A420" s="15"/>
      <c r="B420" s="10"/>
      <c r="C420" s="10"/>
      <c r="D420" s="13"/>
      <c r="E420" s="10"/>
      <c r="F420" s="10"/>
      <c r="G420" s="26"/>
      <c r="H420" s="10"/>
      <c r="I420" s="10"/>
      <c r="J420" s="10"/>
      <c r="K420" s="7"/>
      <c r="L420" s="13"/>
      <c r="M420" s="6"/>
      <c r="N420" s="7"/>
      <c r="O420" s="7"/>
      <c r="P420" s="2"/>
      <c r="Q420" s="2"/>
      <c r="R420" s="7"/>
      <c r="S420" s="13"/>
      <c r="T420" s="13"/>
      <c r="U420" s="8"/>
      <c r="V420" s="8"/>
      <c r="W420" s="8"/>
      <c r="X420" s="7"/>
      <c r="Y420" s="10"/>
      <c r="Z420" s="10"/>
      <c r="AA420" s="2"/>
      <c r="AB420" s="7"/>
      <c r="AC420" s="14"/>
      <c r="AD420" s="15"/>
      <c r="AE420" s="7"/>
      <c r="AG420" s="15"/>
      <c r="AJ420" s="2"/>
    </row>
    <row r="421" spans="1:36" s="12" customFormat="1" ht="14" customHeight="1" x14ac:dyDescent="0.2">
      <c r="A421" s="15"/>
      <c r="B421" s="10"/>
      <c r="C421" s="10"/>
      <c r="D421" s="13"/>
      <c r="E421" s="10"/>
      <c r="F421" s="10"/>
      <c r="G421" s="26"/>
      <c r="H421" s="10"/>
      <c r="I421" s="10"/>
      <c r="J421" s="10"/>
      <c r="K421" s="9"/>
      <c r="L421" s="13"/>
      <c r="M421" s="6"/>
      <c r="N421" s="7"/>
      <c r="O421" s="7"/>
      <c r="P421" s="2"/>
      <c r="Q421" s="2"/>
      <c r="R421" s="7"/>
      <c r="S421" s="13"/>
      <c r="T421" s="13"/>
      <c r="U421" s="8"/>
      <c r="V421" s="8"/>
      <c r="W421" s="8"/>
      <c r="X421" s="7"/>
      <c r="Y421" s="10"/>
      <c r="Z421" s="10"/>
      <c r="AA421" s="2"/>
      <c r="AB421" s="7"/>
      <c r="AC421" s="14"/>
      <c r="AD421" s="15"/>
      <c r="AE421" s="7"/>
      <c r="AG421" s="15"/>
      <c r="AJ421" s="2"/>
    </row>
    <row r="422" spans="1:36" s="12" customFormat="1" ht="14" customHeight="1" x14ac:dyDescent="0.2">
      <c r="A422" s="15"/>
      <c r="B422" s="10"/>
      <c r="C422" s="10"/>
      <c r="D422" s="13"/>
      <c r="E422" s="10"/>
      <c r="F422" s="10"/>
      <c r="G422" s="26"/>
      <c r="H422" s="10"/>
      <c r="I422" s="10"/>
      <c r="J422" s="10"/>
      <c r="K422" s="9"/>
      <c r="L422" s="13"/>
      <c r="M422" s="6"/>
      <c r="N422" s="7"/>
      <c r="O422" s="7"/>
      <c r="P422" s="2"/>
      <c r="Q422" s="2"/>
      <c r="R422" s="7"/>
      <c r="S422" s="13"/>
      <c r="T422" s="13"/>
      <c r="U422" s="8"/>
      <c r="V422" s="8"/>
      <c r="W422" s="8"/>
      <c r="X422" s="7"/>
      <c r="Y422" s="10"/>
      <c r="Z422" s="10"/>
      <c r="AA422" s="2"/>
      <c r="AB422" s="7"/>
      <c r="AC422" s="14"/>
      <c r="AD422" s="15"/>
      <c r="AE422" s="7"/>
      <c r="AG422" s="15"/>
      <c r="AJ422" s="2"/>
    </row>
    <row r="423" spans="1:36" s="12" customFormat="1" ht="14" customHeight="1" x14ac:dyDescent="0.2">
      <c r="A423" s="15"/>
      <c r="B423" s="10"/>
      <c r="C423" s="10"/>
      <c r="D423" s="13"/>
      <c r="E423" s="10"/>
      <c r="F423" s="10"/>
      <c r="G423" s="26"/>
      <c r="H423" s="10"/>
      <c r="I423" s="10"/>
      <c r="J423" s="10"/>
      <c r="K423" s="10"/>
      <c r="L423" s="13"/>
      <c r="M423" s="13"/>
      <c r="N423" s="9"/>
      <c r="O423" s="9"/>
      <c r="P423" s="2"/>
      <c r="Q423" s="2"/>
      <c r="R423" s="7"/>
      <c r="S423" s="13"/>
      <c r="T423" s="13"/>
      <c r="U423" s="8"/>
      <c r="V423" s="8"/>
      <c r="W423" s="8"/>
      <c r="X423" s="7"/>
      <c r="Y423" s="10"/>
      <c r="Z423" s="10"/>
      <c r="AA423" s="2"/>
      <c r="AB423" s="7"/>
      <c r="AC423" s="14"/>
      <c r="AD423" s="15"/>
      <c r="AE423" s="7"/>
      <c r="AG423" s="15"/>
      <c r="AJ423" s="2"/>
    </row>
    <row r="424" spans="1:36" s="12" customFormat="1" ht="14" customHeight="1" x14ac:dyDescent="0.2">
      <c r="A424" s="15"/>
      <c r="B424" s="10"/>
      <c r="C424" s="10"/>
      <c r="D424" s="13"/>
      <c r="E424" s="10"/>
      <c r="F424" s="10"/>
      <c r="G424" s="26"/>
      <c r="H424" s="10"/>
      <c r="I424" s="10"/>
      <c r="J424" s="10"/>
      <c r="K424" s="10"/>
      <c r="L424" s="13"/>
      <c r="M424" s="13"/>
      <c r="N424" s="9"/>
      <c r="O424" s="9"/>
      <c r="P424" s="2"/>
      <c r="Q424" s="2"/>
      <c r="R424" s="7"/>
      <c r="S424" s="13"/>
      <c r="T424" s="13"/>
      <c r="U424" s="8"/>
      <c r="V424" s="8"/>
      <c r="W424" s="8"/>
      <c r="X424" s="7"/>
      <c r="Y424" s="10"/>
      <c r="Z424" s="10"/>
      <c r="AA424" s="2"/>
      <c r="AB424" s="7"/>
      <c r="AC424" s="14"/>
      <c r="AD424" s="15"/>
      <c r="AE424" s="7"/>
      <c r="AG424" s="15"/>
      <c r="AJ424" s="2"/>
    </row>
    <row r="425" spans="1:36" s="12" customFormat="1" ht="14" customHeight="1" x14ac:dyDescent="0.2">
      <c r="A425" s="15"/>
      <c r="B425" s="10"/>
      <c r="C425" s="10"/>
      <c r="D425" s="13"/>
      <c r="E425" s="10"/>
      <c r="F425" s="10"/>
      <c r="G425" s="26"/>
      <c r="H425" s="10"/>
      <c r="I425" s="10"/>
      <c r="J425" s="10"/>
      <c r="K425" s="10"/>
      <c r="L425" s="13"/>
      <c r="M425" s="6"/>
      <c r="N425" s="7"/>
      <c r="O425" s="7"/>
      <c r="P425" s="2"/>
      <c r="Q425" s="2"/>
      <c r="R425" s="7"/>
      <c r="S425" s="13"/>
      <c r="T425" s="13"/>
      <c r="U425" s="8"/>
      <c r="V425" s="8"/>
      <c r="W425" s="8"/>
      <c r="X425" s="7"/>
      <c r="Y425" s="10"/>
      <c r="Z425" s="10"/>
      <c r="AA425" s="2"/>
      <c r="AB425" s="7"/>
      <c r="AC425" s="14"/>
      <c r="AD425" s="15"/>
      <c r="AE425" s="7"/>
      <c r="AG425" s="15"/>
      <c r="AJ425" s="2"/>
    </row>
    <row r="426" spans="1:36" s="12" customFormat="1" ht="14" customHeight="1" x14ac:dyDescent="0.2">
      <c r="A426" s="15"/>
      <c r="B426" s="10"/>
      <c r="C426" s="10"/>
      <c r="D426" s="13"/>
      <c r="E426" s="10"/>
      <c r="F426" s="10"/>
      <c r="G426" s="26"/>
      <c r="H426" s="10"/>
      <c r="I426" s="10"/>
      <c r="J426" s="10"/>
      <c r="K426" s="10"/>
      <c r="L426" s="13"/>
      <c r="M426" s="6"/>
      <c r="N426" s="7"/>
      <c r="O426" s="7"/>
      <c r="P426" s="2"/>
      <c r="Q426" s="2"/>
      <c r="R426" s="7"/>
      <c r="S426" s="13"/>
      <c r="T426" s="13"/>
      <c r="U426" s="8"/>
      <c r="V426" s="8"/>
      <c r="W426" s="8"/>
      <c r="X426" s="7"/>
      <c r="Y426" s="10"/>
      <c r="Z426" s="10"/>
      <c r="AA426" s="2"/>
      <c r="AB426" s="7"/>
      <c r="AC426" s="14"/>
      <c r="AD426" s="15"/>
      <c r="AE426" s="7"/>
      <c r="AG426" s="15"/>
      <c r="AJ426" s="2"/>
    </row>
    <row r="427" spans="1:36" s="12" customFormat="1" ht="14" customHeight="1" x14ac:dyDescent="0.2">
      <c r="A427" s="15"/>
      <c r="B427" s="10"/>
      <c r="C427" s="10"/>
      <c r="D427" s="13"/>
      <c r="E427" s="10"/>
      <c r="F427" s="10"/>
      <c r="G427" s="26"/>
      <c r="H427" s="10"/>
      <c r="I427" s="10"/>
      <c r="J427" s="10"/>
      <c r="K427" s="10"/>
      <c r="L427" s="13"/>
      <c r="M427" s="13"/>
      <c r="N427" s="9"/>
      <c r="O427" s="9"/>
      <c r="P427" s="2"/>
      <c r="Q427" s="2"/>
      <c r="R427" s="7"/>
      <c r="S427" s="13"/>
      <c r="T427" s="13"/>
      <c r="U427" s="8"/>
      <c r="V427" s="8"/>
      <c r="W427" s="8"/>
      <c r="X427" s="7"/>
      <c r="Y427" s="10"/>
      <c r="Z427" s="10"/>
      <c r="AA427" s="2"/>
      <c r="AB427" s="7"/>
      <c r="AC427" s="14"/>
      <c r="AD427" s="15"/>
      <c r="AE427" s="7"/>
      <c r="AG427" s="15"/>
      <c r="AJ427" s="2"/>
    </row>
    <row r="428" spans="1:36" s="12" customFormat="1" ht="14" customHeight="1" x14ac:dyDescent="0.2">
      <c r="A428" s="15"/>
      <c r="B428" s="10"/>
      <c r="C428" s="10"/>
      <c r="D428" s="13"/>
      <c r="E428" s="10"/>
      <c r="F428" s="10"/>
      <c r="G428" s="26"/>
      <c r="H428" s="10"/>
      <c r="I428" s="10"/>
      <c r="J428" s="10"/>
      <c r="K428" s="10"/>
      <c r="L428" s="13"/>
      <c r="M428" s="13"/>
      <c r="N428" s="9"/>
      <c r="O428" s="9"/>
      <c r="P428" s="2"/>
      <c r="Q428" s="2"/>
      <c r="R428" s="7"/>
      <c r="S428" s="13"/>
      <c r="T428" s="13"/>
      <c r="U428" s="8"/>
      <c r="V428" s="8"/>
      <c r="W428" s="8"/>
      <c r="X428" s="7"/>
      <c r="Y428" s="10"/>
      <c r="Z428" s="10"/>
      <c r="AA428" s="2"/>
      <c r="AB428" s="7"/>
      <c r="AC428" s="14"/>
      <c r="AD428" s="15"/>
      <c r="AE428" s="7"/>
      <c r="AG428" s="15"/>
      <c r="AJ428" s="2"/>
    </row>
    <row r="429" spans="1:36" s="12" customFormat="1" ht="14" customHeight="1" x14ac:dyDescent="0.2">
      <c r="A429" s="15"/>
      <c r="B429" s="10"/>
      <c r="C429" s="10"/>
      <c r="D429" s="13"/>
      <c r="E429" s="10"/>
      <c r="F429" s="10"/>
      <c r="G429" s="26"/>
      <c r="H429" s="10"/>
      <c r="I429" s="10"/>
      <c r="J429" s="10"/>
      <c r="K429" s="10"/>
      <c r="L429" s="13"/>
      <c r="M429" s="13"/>
      <c r="N429" s="9"/>
      <c r="O429" s="9"/>
      <c r="P429" s="2"/>
      <c r="Q429" s="2"/>
      <c r="R429" s="7"/>
      <c r="S429" s="13"/>
      <c r="T429" s="13"/>
      <c r="U429" s="8"/>
      <c r="V429" s="8"/>
      <c r="W429" s="8"/>
      <c r="X429" s="7"/>
      <c r="Y429" s="10"/>
      <c r="Z429" s="10"/>
      <c r="AA429" s="2"/>
      <c r="AB429" s="7"/>
      <c r="AC429" s="14"/>
      <c r="AD429" s="15"/>
      <c r="AE429" s="7"/>
      <c r="AG429" s="15"/>
      <c r="AJ429" s="2"/>
    </row>
    <row r="430" spans="1:36" s="12" customFormat="1" ht="14" customHeight="1" x14ac:dyDescent="0.2">
      <c r="A430" s="15"/>
      <c r="B430" s="10"/>
      <c r="C430" s="10"/>
      <c r="D430" s="13"/>
      <c r="E430" s="10"/>
      <c r="F430" s="10"/>
      <c r="G430" s="26"/>
      <c r="H430" s="10"/>
      <c r="I430" s="10"/>
      <c r="J430" s="10"/>
      <c r="K430" s="10"/>
      <c r="L430" s="13"/>
      <c r="M430" s="6"/>
      <c r="N430" s="7"/>
      <c r="O430" s="7"/>
      <c r="P430" s="2"/>
      <c r="Q430" s="2"/>
      <c r="R430" s="7"/>
      <c r="S430" s="13"/>
      <c r="T430" s="13"/>
      <c r="U430" s="8"/>
      <c r="V430" s="8"/>
      <c r="W430" s="8"/>
      <c r="X430" s="7"/>
      <c r="Y430" s="10"/>
      <c r="Z430" s="10"/>
      <c r="AA430" s="2"/>
      <c r="AB430" s="7"/>
      <c r="AC430" s="14"/>
      <c r="AD430" s="15"/>
      <c r="AE430" s="7"/>
      <c r="AG430" s="15"/>
      <c r="AJ430" s="2"/>
    </row>
    <row r="431" spans="1:36" s="12" customFormat="1" ht="14" customHeight="1" x14ac:dyDescent="0.2">
      <c r="A431" s="15"/>
      <c r="B431" s="10"/>
      <c r="C431" s="10"/>
      <c r="D431" s="13"/>
      <c r="E431" s="10"/>
      <c r="F431" s="10"/>
      <c r="G431" s="26"/>
      <c r="H431" s="10"/>
      <c r="I431" s="10"/>
      <c r="J431" s="10"/>
      <c r="K431" s="10"/>
      <c r="L431" s="13"/>
      <c r="M431" s="13"/>
      <c r="N431" s="9"/>
      <c r="O431" s="9"/>
      <c r="P431" s="2"/>
      <c r="Q431" s="2"/>
      <c r="R431" s="7"/>
      <c r="S431" s="13"/>
      <c r="T431" s="13"/>
      <c r="U431" s="8"/>
      <c r="V431" s="8"/>
      <c r="W431" s="8"/>
      <c r="X431" s="7"/>
      <c r="Y431" s="10"/>
      <c r="Z431" s="10"/>
      <c r="AA431" s="2"/>
      <c r="AB431" s="7"/>
      <c r="AC431" s="14"/>
      <c r="AD431" s="15"/>
      <c r="AE431" s="7"/>
      <c r="AG431" s="15"/>
      <c r="AJ431" s="2"/>
    </row>
    <row r="432" spans="1:36" s="12" customFormat="1" ht="14" customHeight="1" x14ac:dyDescent="0.2">
      <c r="A432" s="15"/>
      <c r="B432" s="10"/>
      <c r="C432" s="10"/>
      <c r="D432" s="13"/>
      <c r="E432" s="10"/>
      <c r="F432" s="10"/>
      <c r="G432" s="26"/>
      <c r="H432" s="10"/>
      <c r="I432" s="10"/>
      <c r="J432" s="10"/>
      <c r="K432" s="10"/>
      <c r="L432" s="13"/>
      <c r="M432" s="13"/>
      <c r="N432" s="9"/>
      <c r="O432" s="9"/>
      <c r="P432" s="2"/>
      <c r="Q432" s="2"/>
      <c r="R432" s="7"/>
      <c r="S432" s="13"/>
      <c r="T432" s="13"/>
      <c r="U432" s="8"/>
      <c r="V432" s="8"/>
      <c r="W432" s="8"/>
      <c r="X432" s="7"/>
      <c r="Y432" s="10"/>
      <c r="Z432" s="10"/>
      <c r="AA432" s="2"/>
      <c r="AB432" s="7"/>
      <c r="AC432" s="14"/>
      <c r="AD432" s="15"/>
      <c r="AE432" s="7"/>
      <c r="AG432" s="15"/>
      <c r="AJ432" s="2"/>
    </row>
    <row r="433" spans="1:36" s="12" customFormat="1" ht="14" customHeight="1" x14ac:dyDescent="0.2">
      <c r="A433" s="15"/>
      <c r="B433" s="10"/>
      <c r="C433" s="10"/>
      <c r="D433" s="13"/>
      <c r="E433" s="10"/>
      <c r="F433" s="10"/>
      <c r="G433" s="26"/>
      <c r="H433" s="10"/>
      <c r="I433" s="10"/>
      <c r="J433" s="10"/>
      <c r="K433" s="10"/>
      <c r="L433" s="13"/>
      <c r="M433" s="13"/>
      <c r="N433" s="9"/>
      <c r="O433" s="9"/>
      <c r="P433" s="2"/>
      <c r="Q433" s="2"/>
      <c r="R433" s="7"/>
      <c r="S433" s="13"/>
      <c r="T433" s="13"/>
      <c r="U433" s="8"/>
      <c r="V433" s="8"/>
      <c r="W433" s="8"/>
      <c r="X433" s="7"/>
      <c r="Y433" s="10"/>
      <c r="Z433" s="10"/>
      <c r="AA433" s="2"/>
      <c r="AB433" s="7"/>
      <c r="AC433" s="14"/>
      <c r="AD433" s="15"/>
      <c r="AE433" s="7"/>
      <c r="AG433" s="15"/>
      <c r="AJ433" s="2"/>
    </row>
    <row r="434" spans="1:36" s="12" customFormat="1" ht="14" customHeight="1" x14ac:dyDescent="0.2">
      <c r="A434" s="15"/>
      <c r="B434" s="10"/>
      <c r="C434" s="10"/>
      <c r="D434" s="13"/>
      <c r="E434" s="10"/>
      <c r="F434" s="10"/>
      <c r="G434" s="26"/>
      <c r="H434" s="10"/>
      <c r="I434" s="10"/>
      <c r="J434" s="10"/>
      <c r="K434" s="10"/>
      <c r="L434" s="13"/>
      <c r="M434" s="13"/>
      <c r="N434" s="9"/>
      <c r="O434" s="9"/>
      <c r="P434" s="2"/>
      <c r="Q434" s="2"/>
      <c r="R434" s="7"/>
      <c r="S434" s="13"/>
      <c r="T434" s="13"/>
      <c r="U434" s="8"/>
      <c r="V434" s="8"/>
      <c r="W434" s="8"/>
      <c r="X434" s="7"/>
      <c r="Y434" s="10"/>
      <c r="Z434" s="10"/>
      <c r="AA434" s="2"/>
      <c r="AB434" s="7"/>
      <c r="AC434" s="14"/>
      <c r="AD434" s="15"/>
      <c r="AE434" s="7"/>
      <c r="AG434" s="15"/>
      <c r="AJ434" s="2"/>
    </row>
    <row r="435" spans="1:36" s="12" customFormat="1" ht="14" customHeight="1" x14ac:dyDescent="0.2">
      <c r="A435" s="15"/>
      <c r="B435" s="10"/>
      <c r="C435" s="10"/>
      <c r="D435" s="13"/>
      <c r="E435" s="10"/>
      <c r="F435" s="10"/>
      <c r="G435" s="26"/>
      <c r="H435" s="10"/>
      <c r="I435" s="10"/>
      <c r="J435" s="10"/>
      <c r="K435" s="10"/>
      <c r="L435" s="13"/>
      <c r="M435" s="6"/>
      <c r="N435" s="7"/>
      <c r="O435" s="7"/>
      <c r="P435" s="2"/>
      <c r="Q435" s="2"/>
      <c r="R435" s="7"/>
      <c r="S435" s="13"/>
      <c r="T435" s="13"/>
      <c r="U435" s="8"/>
      <c r="V435" s="8"/>
      <c r="W435" s="8"/>
      <c r="X435" s="7"/>
      <c r="Y435" s="10"/>
      <c r="Z435" s="10"/>
      <c r="AA435" s="2"/>
      <c r="AB435" s="7"/>
      <c r="AC435" s="14"/>
      <c r="AD435" s="15"/>
      <c r="AE435" s="7"/>
      <c r="AG435" s="15"/>
      <c r="AJ435" s="2"/>
    </row>
    <row r="436" spans="1:36" s="12" customFormat="1" ht="14" customHeight="1" x14ac:dyDescent="0.2">
      <c r="A436" s="15"/>
      <c r="B436" s="10"/>
      <c r="C436" s="10"/>
      <c r="D436" s="13"/>
      <c r="E436" s="10"/>
      <c r="F436" s="10"/>
      <c r="G436" s="26"/>
      <c r="H436" s="10"/>
      <c r="I436" s="10"/>
      <c r="J436" s="10"/>
      <c r="K436" s="10"/>
      <c r="L436" s="13"/>
      <c r="M436" s="13"/>
      <c r="N436" s="9"/>
      <c r="O436" s="9"/>
      <c r="P436" s="2"/>
      <c r="Q436" s="2"/>
      <c r="R436" s="7"/>
      <c r="S436" s="13"/>
      <c r="T436" s="13"/>
      <c r="U436" s="8"/>
      <c r="V436" s="8"/>
      <c r="W436" s="8"/>
      <c r="X436" s="7"/>
      <c r="Y436" s="10"/>
      <c r="Z436" s="10"/>
      <c r="AA436" s="2"/>
      <c r="AB436" s="7"/>
      <c r="AC436" s="14"/>
      <c r="AD436" s="15"/>
      <c r="AE436" s="7"/>
      <c r="AG436" s="15"/>
      <c r="AJ436" s="2"/>
    </row>
    <row r="437" spans="1:36" s="12" customFormat="1" ht="14" customHeight="1" x14ac:dyDescent="0.2">
      <c r="A437" s="15"/>
      <c r="B437" s="10"/>
      <c r="C437" s="10"/>
      <c r="D437" s="13"/>
      <c r="E437" s="10"/>
      <c r="F437" s="10"/>
      <c r="G437" s="26"/>
      <c r="H437" s="10"/>
      <c r="I437" s="10"/>
      <c r="J437" s="10"/>
      <c r="K437" s="10"/>
      <c r="L437" s="13"/>
      <c r="M437" s="13"/>
      <c r="N437" s="9"/>
      <c r="O437" s="9"/>
      <c r="P437" s="2"/>
      <c r="Q437" s="2"/>
      <c r="R437" s="7"/>
      <c r="S437" s="13"/>
      <c r="T437" s="13"/>
      <c r="U437" s="8"/>
      <c r="V437" s="8"/>
      <c r="W437" s="8"/>
      <c r="X437" s="7"/>
      <c r="Y437" s="10"/>
      <c r="Z437" s="10"/>
      <c r="AA437" s="2"/>
      <c r="AB437" s="7"/>
      <c r="AC437" s="14"/>
      <c r="AD437" s="15"/>
      <c r="AE437" s="7"/>
      <c r="AG437" s="15"/>
      <c r="AJ437" s="2"/>
    </row>
    <row r="438" spans="1:36" s="12" customFormat="1" ht="14" customHeight="1" x14ac:dyDescent="0.2">
      <c r="A438" s="15"/>
      <c r="B438" s="10"/>
      <c r="C438" s="10"/>
      <c r="D438" s="13"/>
      <c r="E438" s="10"/>
      <c r="F438" s="10"/>
      <c r="G438" s="26"/>
      <c r="H438" s="10"/>
      <c r="I438" s="10"/>
      <c r="J438" s="10"/>
      <c r="K438" s="10"/>
      <c r="L438" s="13"/>
      <c r="M438" s="13"/>
      <c r="N438" s="9"/>
      <c r="O438" s="9"/>
      <c r="P438" s="2"/>
      <c r="Q438" s="2"/>
      <c r="R438" s="7"/>
      <c r="S438" s="13"/>
      <c r="T438" s="13"/>
      <c r="U438" s="8"/>
      <c r="V438" s="8"/>
      <c r="W438" s="8"/>
      <c r="X438" s="7"/>
      <c r="Y438" s="10"/>
      <c r="Z438" s="10"/>
      <c r="AA438" s="2"/>
      <c r="AB438" s="7"/>
      <c r="AC438" s="14"/>
      <c r="AD438" s="15"/>
      <c r="AE438" s="7"/>
      <c r="AG438" s="15"/>
      <c r="AJ438" s="2"/>
    </row>
    <row r="439" spans="1:36" s="12" customFormat="1" ht="14" customHeight="1" x14ac:dyDescent="0.2">
      <c r="A439" s="15"/>
      <c r="B439" s="10"/>
      <c r="C439" s="10"/>
      <c r="D439" s="13"/>
      <c r="E439" s="10"/>
      <c r="F439" s="10"/>
      <c r="G439" s="26"/>
      <c r="H439" s="10"/>
      <c r="I439" s="10"/>
      <c r="J439" s="10"/>
      <c r="K439" s="7"/>
      <c r="L439" s="13"/>
      <c r="M439" s="6"/>
      <c r="N439" s="7"/>
      <c r="O439" s="7"/>
      <c r="P439" s="2"/>
      <c r="Q439" s="2"/>
      <c r="R439" s="7"/>
      <c r="S439" s="13"/>
      <c r="T439" s="13"/>
      <c r="U439" s="8"/>
      <c r="V439" s="8"/>
      <c r="W439" s="8"/>
      <c r="X439" s="7"/>
      <c r="Y439" s="10"/>
      <c r="Z439" s="10"/>
      <c r="AA439" s="2"/>
      <c r="AB439" s="7"/>
      <c r="AC439" s="14"/>
      <c r="AD439" s="15"/>
      <c r="AE439" s="7"/>
      <c r="AG439" s="15"/>
      <c r="AJ439" s="2"/>
    </row>
    <row r="440" spans="1:36" s="12" customFormat="1" ht="14" customHeight="1" x14ac:dyDescent="0.2">
      <c r="A440" s="15"/>
      <c r="B440" s="10"/>
      <c r="C440" s="10"/>
      <c r="D440" s="13"/>
      <c r="E440" s="10"/>
      <c r="F440" s="10"/>
      <c r="G440" s="26"/>
      <c r="H440" s="10"/>
      <c r="I440" s="10"/>
      <c r="J440" s="10"/>
      <c r="K440" s="7"/>
      <c r="L440" s="13"/>
      <c r="M440" s="6"/>
      <c r="N440" s="7"/>
      <c r="O440" s="7"/>
      <c r="P440" s="2"/>
      <c r="Q440" s="2"/>
      <c r="R440" s="7"/>
      <c r="S440" s="13"/>
      <c r="T440" s="13"/>
      <c r="U440" s="8"/>
      <c r="V440" s="8"/>
      <c r="W440" s="8"/>
      <c r="X440" s="7"/>
      <c r="Y440" s="10"/>
      <c r="Z440" s="10"/>
      <c r="AA440" s="2"/>
      <c r="AB440" s="7"/>
      <c r="AC440" s="14"/>
      <c r="AD440" s="15"/>
      <c r="AE440" s="7"/>
      <c r="AG440" s="15"/>
      <c r="AJ440" s="2"/>
    </row>
    <row r="441" spans="1:36" s="12" customFormat="1" ht="14" customHeight="1" x14ac:dyDescent="0.2">
      <c r="A441" s="15"/>
      <c r="B441" s="10"/>
      <c r="C441" s="10"/>
      <c r="D441" s="13"/>
      <c r="E441" s="10"/>
      <c r="F441" s="10"/>
      <c r="G441" s="26"/>
      <c r="H441" s="10"/>
      <c r="I441" s="10"/>
      <c r="J441" s="10"/>
      <c r="K441" s="10"/>
      <c r="L441" s="13"/>
      <c r="M441" s="6"/>
      <c r="N441" s="7"/>
      <c r="O441" s="7"/>
      <c r="P441" s="2"/>
      <c r="Q441" s="2"/>
      <c r="R441" s="7"/>
      <c r="S441" s="13"/>
      <c r="T441" s="13"/>
      <c r="U441" s="8"/>
      <c r="V441" s="8"/>
      <c r="W441" s="8"/>
      <c r="X441" s="7"/>
      <c r="Y441" s="10"/>
      <c r="Z441" s="10"/>
      <c r="AA441" s="2"/>
      <c r="AB441" s="7"/>
      <c r="AC441" s="14"/>
      <c r="AD441" s="15"/>
      <c r="AE441" s="7"/>
      <c r="AG441" s="15"/>
      <c r="AJ441" s="2"/>
    </row>
    <row r="442" spans="1:36" s="12" customFormat="1" ht="14" customHeight="1" x14ac:dyDescent="0.2">
      <c r="A442" s="15"/>
      <c r="B442" s="10"/>
      <c r="C442" s="10"/>
      <c r="D442" s="13"/>
      <c r="E442" s="10"/>
      <c r="F442" s="10"/>
      <c r="G442" s="26"/>
      <c r="H442" s="10"/>
      <c r="I442" s="10"/>
      <c r="J442" s="10"/>
      <c r="K442" s="10"/>
      <c r="L442" s="13"/>
      <c r="M442" s="13"/>
      <c r="N442" s="9"/>
      <c r="O442" s="9"/>
      <c r="P442" s="2"/>
      <c r="Q442" s="2"/>
      <c r="R442" s="7"/>
      <c r="S442" s="13"/>
      <c r="T442" s="13"/>
      <c r="U442" s="8"/>
      <c r="V442" s="8"/>
      <c r="W442" s="8"/>
      <c r="X442" s="7"/>
      <c r="Y442" s="10"/>
      <c r="Z442" s="10"/>
      <c r="AA442" s="2"/>
      <c r="AB442" s="7"/>
      <c r="AC442" s="14"/>
      <c r="AD442" s="15"/>
      <c r="AE442" s="7"/>
      <c r="AG442" s="15"/>
      <c r="AJ442" s="2"/>
    </row>
    <row r="443" spans="1:36" s="12" customFormat="1" ht="14" customHeight="1" x14ac:dyDescent="0.2">
      <c r="A443" s="15"/>
      <c r="B443" s="10"/>
      <c r="C443" s="10"/>
      <c r="D443" s="13"/>
      <c r="E443" s="10"/>
      <c r="F443" s="10"/>
      <c r="G443" s="26"/>
      <c r="H443" s="10"/>
      <c r="I443" s="10"/>
      <c r="J443" s="10"/>
      <c r="K443" s="10"/>
      <c r="L443" s="13"/>
      <c r="M443" s="6"/>
      <c r="N443" s="7"/>
      <c r="O443" s="7"/>
      <c r="P443" s="2"/>
      <c r="Q443" s="2"/>
      <c r="R443" s="7"/>
      <c r="S443" s="13"/>
      <c r="T443" s="13"/>
      <c r="U443" s="8"/>
      <c r="V443" s="8"/>
      <c r="W443" s="8"/>
      <c r="X443" s="7"/>
      <c r="Y443" s="10"/>
      <c r="Z443" s="10"/>
      <c r="AA443" s="2"/>
      <c r="AB443" s="7"/>
      <c r="AC443" s="14"/>
      <c r="AD443" s="15"/>
      <c r="AE443" s="7"/>
      <c r="AG443" s="15"/>
      <c r="AJ443" s="2"/>
    </row>
    <row r="444" spans="1:36" s="12" customFormat="1" ht="14" customHeight="1" x14ac:dyDescent="0.2">
      <c r="A444" s="15"/>
      <c r="B444" s="10"/>
      <c r="C444" s="10"/>
      <c r="D444" s="13"/>
      <c r="E444" s="10"/>
      <c r="F444" s="10"/>
      <c r="G444" s="26"/>
      <c r="H444" s="10"/>
      <c r="I444" s="10"/>
      <c r="J444" s="10"/>
      <c r="K444" s="7"/>
      <c r="L444" s="13"/>
      <c r="M444" s="6"/>
      <c r="N444" s="7"/>
      <c r="O444" s="7"/>
      <c r="P444" s="2"/>
      <c r="Q444" s="2"/>
      <c r="R444" s="7"/>
      <c r="S444" s="13"/>
      <c r="T444" s="13"/>
      <c r="U444" s="8"/>
      <c r="V444" s="8"/>
      <c r="W444" s="8"/>
      <c r="X444" s="7"/>
      <c r="Y444" s="10"/>
      <c r="Z444" s="10"/>
      <c r="AA444" s="2"/>
      <c r="AB444" s="7"/>
      <c r="AC444" s="14"/>
      <c r="AD444" s="15"/>
      <c r="AE444" s="7"/>
      <c r="AG444" s="15"/>
      <c r="AJ444" s="2"/>
    </row>
    <row r="445" spans="1:36" s="12" customFormat="1" ht="14" customHeight="1" x14ac:dyDescent="0.2">
      <c r="B445" s="10"/>
      <c r="C445" s="10"/>
      <c r="D445" s="13"/>
      <c r="E445" s="10"/>
      <c r="F445" s="10"/>
      <c r="G445" s="26"/>
      <c r="H445" s="10"/>
      <c r="I445" s="10"/>
      <c r="J445" s="10"/>
      <c r="K445" s="10"/>
      <c r="L445" s="13"/>
      <c r="M445" s="6"/>
      <c r="N445" s="7"/>
      <c r="O445" s="7"/>
      <c r="P445" s="2"/>
      <c r="Q445" s="2"/>
      <c r="R445" s="7"/>
      <c r="S445" s="13"/>
      <c r="T445" s="13"/>
      <c r="U445" s="8"/>
      <c r="V445" s="8"/>
      <c r="W445" s="8"/>
      <c r="X445" s="7"/>
      <c r="Y445" s="10"/>
      <c r="Z445" s="10"/>
      <c r="AA445" s="2"/>
      <c r="AB445" s="7"/>
      <c r="AC445" s="14"/>
      <c r="AD445" s="15"/>
      <c r="AE445" s="7"/>
      <c r="AG445" s="15"/>
      <c r="AJ445" s="2"/>
    </row>
    <row r="446" spans="1:36" s="12" customFormat="1" ht="14" customHeight="1" x14ac:dyDescent="0.2">
      <c r="B446" s="10"/>
      <c r="C446" s="10"/>
      <c r="D446" s="13"/>
      <c r="E446" s="10"/>
      <c r="F446" s="10"/>
      <c r="G446" s="26"/>
      <c r="H446" s="10"/>
      <c r="I446" s="10"/>
      <c r="J446" s="10"/>
      <c r="K446" s="10"/>
      <c r="L446" s="13"/>
      <c r="M446" s="13"/>
      <c r="N446" s="9"/>
      <c r="O446" s="9"/>
      <c r="P446" s="2"/>
      <c r="Q446" s="2"/>
      <c r="R446" s="7"/>
      <c r="S446" s="13"/>
      <c r="T446" s="13"/>
      <c r="U446" s="8"/>
      <c r="V446" s="8"/>
      <c r="W446" s="8"/>
      <c r="X446" s="7"/>
      <c r="Y446" s="10"/>
      <c r="Z446" s="10"/>
      <c r="AA446" s="2"/>
      <c r="AB446" s="7"/>
      <c r="AC446" s="14"/>
      <c r="AD446" s="15"/>
      <c r="AE446" s="7"/>
      <c r="AG446" s="15"/>
      <c r="AJ446" s="2"/>
    </row>
    <row r="447" spans="1:36" s="12" customFormat="1" ht="14" customHeight="1" x14ac:dyDescent="0.2">
      <c r="A447" s="15"/>
      <c r="B447" s="10"/>
      <c r="C447" s="10"/>
      <c r="D447" s="13"/>
      <c r="E447" s="10"/>
      <c r="F447" s="10"/>
      <c r="G447" s="26"/>
      <c r="H447" s="10"/>
      <c r="I447" s="10"/>
      <c r="J447" s="10"/>
      <c r="K447" s="7"/>
      <c r="L447" s="13"/>
      <c r="M447" s="6"/>
      <c r="N447" s="7"/>
      <c r="O447" s="7"/>
      <c r="P447" s="2"/>
      <c r="Q447" s="2"/>
      <c r="R447" s="7"/>
      <c r="S447" s="13"/>
      <c r="T447" s="13"/>
      <c r="U447" s="8"/>
      <c r="V447" s="8"/>
      <c r="W447" s="8"/>
      <c r="X447" s="7"/>
      <c r="Y447" s="10"/>
      <c r="Z447" s="10"/>
      <c r="AA447" s="2"/>
      <c r="AB447" s="7"/>
      <c r="AC447" s="14"/>
      <c r="AD447" s="15"/>
      <c r="AE447" s="7"/>
      <c r="AG447" s="15"/>
      <c r="AJ447" s="2"/>
    </row>
    <row r="448" spans="1:36" s="12" customFormat="1" ht="14" customHeight="1" x14ac:dyDescent="0.2">
      <c r="A448" s="15"/>
      <c r="B448" s="10"/>
      <c r="C448" s="10"/>
      <c r="D448" s="13"/>
      <c r="E448" s="10"/>
      <c r="F448" s="10"/>
      <c r="G448" s="26"/>
      <c r="H448" s="10"/>
      <c r="I448" s="10"/>
      <c r="J448" s="10"/>
      <c r="K448" s="7"/>
      <c r="L448" s="13"/>
      <c r="M448" s="6"/>
      <c r="N448" s="7"/>
      <c r="O448" s="7"/>
      <c r="P448" s="2"/>
      <c r="Q448" s="2"/>
      <c r="R448" s="7"/>
      <c r="S448" s="13"/>
      <c r="T448" s="13"/>
      <c r="U448" s="8"/>
      <c r="V448" s="8"/>
      <c r="W448" s="8"/>
      <c r="X448" s="7"/>
      <c r="Y448" s="10"/>
      <c r="Z448" s="10"/>
      <c r="AA448" s="2"/>
      <c r="AB448" s="7"/>
      <c r="AC448" s="14"/>
      <c r="AD448" s="15"/>
      <c r="AE448" s="7"/>
      <c r="AG448" s="15"/>
      <c r="AJ448" s="2"/>
    </row>
    <row r="449" spans="1:36" s="12" customFormat="1" ht="14" customHeight="1" x14ac:dyDescent="0.2">
      <c r="A449" s="15"/>
      <c r="B449" s="10"/>
      <c r="C449" s="10"/>
      <c r="D449" s="13"/>
      <c r="E449" s="10"/>
      <c r="F449" s="10"/>
      <c r="G449" s="26"/>
      <c r="H449" s="10"/>
      <c r="I449" s="10"/>
      <c r="J449" s="10"/>
      <c r="K449" s="10"/>
      <c r="L449" s="13"/>
      <c r="M449" s="13"/>
      <c r="N449" s="9"/>
      <c r="O449" s="9"/>
      <c r="P449" s="2"/>
      <c r="Q449" s="2"/>
      <c r="R449" s="7"/>
      <c r="S449" s="13"/>
      <c r="T449" s="13"/>
      <c r="U449" s="8"/>
      <c r="V449" s="8"/>
      <c r="W449" s="8"/>
      <c r="X449" s="7"/>
      <c r="Y449" s="10"/>
      <c r="Z449" s="10"/>
      <c r="AA449" s="2"/>
      <c r="AB449" s="7"/>
      <c r="AC449" s="14"/>
      <c r="AD449" s="15"/>
      <c r="AE449" s="7"/>
      <c r="AG449" s="15"/>
      <c r="AJ449" s="2"/>
    </row>
    <row r="450" spans="1:36" s="12" customFormat="1" ht="14" customHeight="1" x14ac:dyDescent="0.2">
      <c r="A450" s="15"/>
      <c r="B450" s="10"/>
      <c r="C450" s="10"/>
      <c r="D450" s="13"/>
      <c r="E450" s="10"/>
      <c r="F450" s="10"/>
      <c r="G450" s="26"/>
      <c r="H450" s="10"/>
      <c r="I450" s="10"/>
      <c r="J450" s="10"/>
      <c r="K450" s="7"/>
      <c r="L450" s="13"/>
      <c r="M450" s="6"/>
      <c r="N450" s="7"/>
      <c r="O450" s="7"/>
      <c r="P450" s="2"/>
      <c r="Q450" s="2"/>
      <c r="R450" s="7"/>
      <c r="S450" s="13"/>
      <c r="T450" s="13"/>
      <c r="U450" s="8"/>
      <c r="V450" s="8"/>
      <c r="W450" s="8"/>
      <c r="X450" s="7"/>
      <c r="Y450" s="10"/>
      <c r="Z450" s="10"/>
      <c r="AA450" s="2"/>
      <c r="AB450" s="7"/>
      <c r="AC450" s="14"/>
      <c r="AD450" s="15"/>
      <c r="AE450" s="7"/>
      <c r="AG450" s="15"/>
      <c r="AJ450" s="2"/>
    </row>
    <row r="451" spans="1:36" s="12" customFormat="1" ht="14" customHeight="1" x14ac:dyDescent="0.2">
      <c r="A451" s="15"/>
      <c r="B451" s="10"/>
      <c r="C451" s="10"/>
      <c r="D451" s="13"/>
      <c r="E451" s="10"/>
      <c r="F451" s="10"/>
      <c r="G451" s="26"/>
      <c r="H451" s="10"/>
      <c r="I451" s="10"/>
      <c r="J451" s="10"/>
      <c r="K451" s="7"/>
      <c r="L451" s="13"/>
      <c r="M451" s="6"/>
      <c r="N451" s="7"/>
      <c r="O451" s="7"/>
      <c r="P451" s="2"/>
      <c r="Q451" s="2"/>
      <c r="R451" s="7"/>
      <c r="S451" s="13"/>
      <c r="T451" s="13"/>
      <c r="U451" s="8"/>
      <c r="V451" s="8"/>
      <c r="W451" s="8"/>
      <c r="X451" s="7"/>
      <c r="Y451" s="10"/>
      <c r="Z451" s="10"/>
      <c r="AA451" s="2"/>
      <c r="AB451" s="7"/>
      <c r="AC451" s="14"/>
      <c r="AD451" s="15"/>
      <c r="AE451" s="7"/>
      <c r="AG451" s="15"/>
      <c r="AJ451" s="2"/>
    </row>
    <row r="452" spans="1:36" s="12" customFormat="1" ht="14" customHeight="1" x14ac:dyDescent="0.2">
      <c r="A452" s="15"/>
      <c r="B452" s="10"/>
      <c r="C452" s="10"/>
      <c r="D452" s="13"/>
      <c r="E452" s="10"/>
      <c r="F452" s="10"/>
      <c r="G452" s="26"/>
      <c r="H452" s="10"/>
      <c r="I452" s="10"/>
      <c r="J452" s="10"/>
      <c r="K452" s="10"/>
      <c r="L452" s="13"/>
      <c r="M452" s="6"/>
      <c r="N452" s="7"/>
      <c r="O452" s="7"/>
      <c r="P452" s="2"/>
      <c r="Q452" s="2"/>
      <c r="R452" s="7"/>
      <c r="S452" s="13"/>
      <c r="T452" s="13"/>
      <c r="U452" s="8"/>
      <c r="V452" s="8"/>
      <c r="W452" s="8"/>
      <c r="X452" s="7"/>
      <c r="Y452" s="10"/>
      <c r="Z452" s="10"/>
      <c r="AA452" s="2"/>
      <c r="AB452" s="7"/>
      <c r="AC452" s="14"/>
      <c r="AD452" s="15"/>
      <c r="AE452" s="7"/>
      <c r="AG452" s="15"/>
      <c r="AJ452" s="2"/>
    </row>
    <row r="453" spans="1:36" s="12" customFormat="1" ht="14" customHeight="1" x14ac:dyDescent="0.2">
      <c r="A453" s="15"/>
      <c r="B453" s="10"/>
      <c r="C453" s="10"/>
      <c r="D453" s="13"/>
      <c r="E453" s="10"/>
      <c r="F453" s="10"/>
      <c r="G453" s="26"/>
      <c r="H453" s="10"/>
      <c r="I453" s="10"/>
      <c r="J453" s="10"/>
      <c r="K453" s="10"/>
      <c r="L453" s="13"/>
      <c r="M453" s="13"/>
      <c r="N453" s="9"/>
      <c r="O453" s="9"/>
      <c r="P453" s="2"/>
      <c r="Q453" s="2"/>
      <c r="R453" s="7"/>
      <c r="S453" s="13"/>
      <c r="T453" s="13"/>
      <c r="U453" s="8"/>
      <c r="V453" s="8"/>
      <c r="W453" s="8"/>
      <c r="X453" s="7"/>
      <c r="Y453" s="10"/>
      <c r="Z453" s="10"/>
      <c r="AA453" s="2"/>
      <c r="AB453" s="7"/>
      <c r="AC453" s="14"/>
      <c r="AD453" s="15"/>
      <c r="AE453" s="7"/>
      <c r="AG453" s="15"/>
      <c r="AJ453" s="2"/>
    </row>
    <row r="454" spans="1:36" s="12" customFormat="1" ht="14" customHeight="1" x14ac:dyDescent="0.2">
      <c r="A454" s="15"/>
      <c r="B454" s="10"/>
      <c r="C454" s="10"/>
      <c r="D454" s="13"/>
      <c r="E454" s="10"/>
      <c r="F454" s="10"/>
      <c r="G454" s="26"/>
      <c r="H454" s="10"/>
      <c r="I454" s="10"/>
      <c r="J454" s="10"/>
      <c r="K454" s="10"/>
      <c r="L454" s="13"/>
      <c r="M454" s="13"/>
      <c r="N454" s="9"/>
      <c r="O454" s="9"/>
      <c r="P454" s="2"/>
      <c r="Q454" s="2"/>
      <c r="R454" s="7"/>
      <c r="S454" s="13"/>
      <c r="T454" s="13"/>
      <c r="U454" s="8"/>
      <c r="V454" s="8"/>
      <c r="W454" s="8"/>
      <c r="X454" s="7"/>
      <c r="Y454" s="10"/>
      <c r="Z454" s="10"/>
      <c r="AA454" s="2"/>
      <c r="AB454" s="7"/>
      <c r="AC454" s="14"/>
      <c r="AD454" s="15"/>
      <c r="AE454" s="7"/>
      <c r="AG454" s="15"/>
      <c r="AJ454" s="2"/>
    </row>
    <row r="455" spans="1:36" s="12" customFormat="1" ht="14" customHeight="1" x14ac:dyDescent="0.2">
      <c r="A455" s="15"/>
      <c r="B455" s="10"/>
      <c r="C455" s="10"/>
      <c r="D455" s="13"/>
      <c r="E455" s="10"/>
      <c r="F455" s="10"/>
      <c r="G455" s="26"/>
      <c r="H455" s="10"/>
      <c r="I455" s="10"/>
      <c r="J455" s="10"/>
      <c r="K455" s="10"/>
      <c r="L455" s="13"/>
      <c r="M455" s="13"/>
      <c r="N455" s="9"/>
      <c r="O455" s="9"/>
      <c r="P455" s="2"/>
      <c r="Q455" s="2"/>
      <c r="R455" s="7"/>
      <c r="S455" s="13"/>
      <c r="T455" s="13"/>
      <c r="U455" s="8"/>
      <c r="V455" s="8"/>
      <c r="W455" s="8"/>
      <c r="X455" s="7"/>
      <c r="Y455" s="10"/>
      <c r="Z455" s="10"/>
      <c r="AA455" s="2"/>
      <c r="AB455" s="7"/>
      <c r="AC455" s="14"/>
      <c r="AD455" s="15"/>
      <c r="AE455" s="7"/>
      <c r="AG455" s="15"/>
      <c r="AJ455" s="2"/>
    </row>
    <row r="456" spans="1:36" s="12" customFormat="1" ht="14" customHeight="1" x14ac:dyDescent="0.2">
      <c r="B456" s="10"/>
      <c r="C456" s="10"/>
      <c r="D456" s="13"/>
      <c r="E456" s="10"/>
      <c r="F456" s="10"/>
      <c r="G456" s="26"/>
      <c r="H456" s="10"/>
      <c r="I456" s="10"/>
      <c r="J456" s="10"/>
      <c r="K456" s="10"/>
      <c r="L456" s="13"/>
      <c r="M456" s="6"/>
      <c r="N456" s="7"/>
      <c r="O456" s="7"/>
      <c r="P456" s="2"/>
      <c r="Q456" s="2"/>
      <c r="R456" s="7"/>
      <c r="S456" s="13"/>
      <c r="T456" s="13"/>
      <c r="U456" s="8"/>
      <c r="V456" s="8"/>
      <c r="W456" s="8"/>
      <c r="X456" s="7"/>
      <c r="Y456" s="10"/>
      <c r="Z456" s="10"/>
      <c r="AA456" s="2"/>
      <c r="AB456" s="7"/>
      <c r="AC456" s="14"/>
      <c r="AD456" s="15"/>
      <c r="AE456" s="7"/>
      <c r="AG456" s="15"/>
      <c r="AJ456" s="2"/>
    </row>
    <row r="457" spans="1:36" s="12" customFormat="1" ht="14" customHeight="1" x14ac:dyDescent="0.2">
      <c r="B457" s="10"/>
      <c r="C457" s="10"/>
      <c r="D457" s="6"/>
      <c r="E457" s="10"/>
      <c r="F457" s="10"/>
      <c r="G457" s="26"/>
      <c r="H457" s="10"/>
      <c r="I457" s="10"/>
      <c r="J457" s="10"/>
      <c r="K457" s="10"/>
      <c r="L457" s="13"/>
      <c r="M457" s="13"/>
      <c r="N457" s="9"/>
      <c r="O457" s="9"/>
      <c r="P457" s="2"/>
      <c r="Q457" s="2"/>
      <c r="R457" s="7"/>
      <c r="S457" s="13"/>
      <c r="T457" s="13"/>
      <c r="U457" s="8"/>
      <c r="V457" s="8"/>
      <c r="W457" s="8"/>
      <c r="X457" s="7"/>
      <c r="Y457" s="10"/>
      <c r="Z457" s="10"/>
      <c r="AA457" s="2"/>
      <c r="AB457" s="7"/>
      <c r="AC457" s="14"/>
      <c r="AD457" s="15"/>
      <c r="AE457" s="7"/>
      <c r="AG457" s="15"/>
      <c r="AJ457" s="2"/>
    </row>
    <row r="458" spans="1:36" s="12" customFormat="1" ht="14" customHeight="1" x14ac:dyDescent="0.2">
      <c r="B458" s="10"/>
      <c r="C458" s="10"/>
      <c r="D458" s="13"/>
      <c r="E458" s="10"/>
      <c r="F458" s="10"/>
      <c r="G458" s="26"/>
      <c r="H458" s="10"/>
      <c r="I458" s="10"/>
      <c r="J458" s="10"/>
      <c r="K458" s="10"/>
      <c r="L458" s="13"/>
      <c r="M458" s="6"/>
      <c r="N458" s="7"/>
      <c r="O458" s="7"/>
      <c r="P458" s="2"/>
      <c r="Q458" s="2"/>
      <c r="R458" s="7"/>
      <c r="S458" s="13"/>
      <c r="T458" s="13"/>
      <c r="U458" s="8"/>
      <c r="V458" s="8"/>
      <c r="W458" s="8"/>
      <c r="X458" s="7"/>
      <c r="Y458" s="10"/>
      <c r="Z458" s="10"/>
      <c r="AA458" s="2"/>
      <c r="AB458" s="7"/>
      <c r="AC458" s="14"/>
      <c r="AD458" s="15"/>
      <c r="AE458" s="7"/>
      <c r="AG458" s="15"/>
      <c r="AJ458" s="2"/>
    </row>
    <row r="459" spans="1:36" s="12" customFormat="1" ht="14" customHeight="1" x14ac:dyDescent="0.2">
      <c r="B459" s="10"/>
      <c r="C459" s="10"/>
      <c r="D459" s="13"/>
      <c r="E459" s="10"/>
      <c r="F459" s="10"/>
      <c r="G459" s="26"/>
      <c r="H459" s="10"/>
      <c r="I459" s="10"/>
      <c r="J459" s="10"/>
      <c r="K459" s="10"/>
      <c r="L459" s="13"/>
      <c r="M459" s="6"/>
      <c r="N459" s="7"/>
      <c r="O459" s="7"/>
      <c r="P459" s="2"/>
      <c r="Q459" s="2"/>
      <c r="R459" s="7"/>
      <c r="S459" s="13"/>
      <c r="T459" s="13"/>
      <c r="U459" s="8"/>
      <c r="V459" s="8"/>
      <c r="W459" s="8"/>
      <c r="X459" s="7"/>
      <c r="Y459" s="10"/>
      <c r="Z459" s="10"/>
      <c r="AA459" s="2"/>
      <c r="AB459" s="7"/>
      <c r="AC459" s="14"/>
      <c r="AD459" s="15"/>
      <c r="AE459" s="7"/>
      <c r="AG459" s="15"/>
      <c r="AJ459" s="2"/>
    </row>
    <row r="460" spans="1:36" s="12" customFormat="1" ht="14" customHeight="1" x14ac:dyDescent="0.2">
      <c r="A460" s="15"/>
      <c r="B460" s="10"/>
      <c r="C460" s="10"/>
      <c r="D460" s="13"/>
      <c r="E460" s="10"/>
      <c r="F460" s="10"/>
      <c r="G460" s="26"/>
      <c r="H460" s="10"/>
      <c r="I460" s="10"/>
      <c r="J460" s="10"/>
      <c r="K460" s="9"/>
      <c r="L460" s="13"/>
      <c r="M460" s="13"/>
      <c r="N460" s="9"/>
      <c r="O460" s="9"/>
      <c r="P460" s="2"/>
      <c r="Q460" s="2"/>
      <c r="R460" s="7"/>
      <c r="S460" s="13"/>
      <c r="T460" s="13"/>
      <c r="U460" s="8"/>
      <c r="V460" s="8"/>
      <c r="W460" s="8"/>
      <c r="X460" s="7"/>
      <c r="Y460" s="10"/>
      <c r="Z460" s="10"/>
      <c r="AA460" s="2"/>
      <c r="AB460" s="7"/>
      <c r="AC460" s="14"/>
      <c r="AD460" s="15"/>
      <c r="AE460" s="7"/>
      <c r="AG460" s="15"/>
      <c r="AJ460" s="2"/>
    </row>
    <row r="461" spans="1:36" s="12" customFormat="1" ht="14" customHeight="1" x14ac:dyDescent="0.2">
      <c r="B461" s="10"/>
      <c r="C461" s="10"/>
      <c r="D461" s="13"/>
      <c r="E461" s="10"/>
      <c r="F461" s="10"/>
      <c r="G461" s="26"/>
      <c r="H461" s="10"/>
      <c r="I461" s="10"/>
      <c r="J461" s="10"/>
      <c r="K461" s="10"/>
      <c r="L461" s="13"/>
      <c r="M461" s="13"/>
      <c r="N461" s="9"/>
      <c r="O461" s="9"/>
      <c r="P461" s="2"/>
      <c r="Q461" s="2"/>
      <c r="R461" s="7"/>
      <c r="S461" s="13"/>
      <c r="T461" s="13"/>
      <c r="U461" s="8"/>
      <c r="V461" s="8"/>
      <c r="W461" s="8"/>
      <c r="X461" s="7"/>
      <c r="Y461" s="10"/>
      <c r="Z461" s="10"/>
      <c r="AA461" s="2"/>
      <c r="AB461" s="7"/>
      <c r="AC461" s="14"/>
      <c r="AD461" s="15"/>
      <c r="AE461" s="7"/>
      <c r="AG461" s="15"/>
      <c r="AJ461" s="2"/>
    </row>
    <row r="462" spans="1:36" s="12" customFormat="1" ht="14" customHeight="1" x14ac:dyDescent="0.2">
      <c r="A462" s="15"/>
      <c r="B462" s="10"/>
      <c r="C462" s="10"/>
      <c r="D462" s="13"/>
      <c r="E462" s="10"/>
      <c r="F462" s="10"/>
      <c r="G462" s="26"/>
      <c r="H462" s="10"/>
      <c r="I462" s="10"/>
      <c r="J462" s="10"/>
      <c r="K462" s="10"/>
      <c r="L462" s="13"/>
      <c r="M462" s="13"/>
      <c r="N462" s="9"/>
      <c r="O462" s="9"/>
      <c r="P462" s="2"/>
      <c r="Q462" s="2"/>
      <c r="R462" s="7"/>
      <c r="S462" s="13"/>
      <c r="T462" s="13"/>
      <c r="U462" s="8"/>
      <c r="V462" s="8"/>
      <c r="W462" s="8"/>
      <c r="X462" s="7"/>
      <c r="Y462" s="10"/>
      <c r="Z462" s="10"/>
      <c r="AA462" s="2"/>
      <c r="AB462" s="7"/>
      <c r="AC462" s="14"/>
      <c r="AD462" s="15"/>
      <c r="AE462" s="7"/>
      <c r="AG462" s="15"/>
      <c r="AJ462" s="2"/>
    </row>
    <row r="463" spans="1:36" s="12" customFormat="1" ht="14" customHeight="1" x14ac:dyDescent="0.2">
      <c r="B463" s="10"/>
      <c r="C463" s="10"/>
      <c r="D463" s="13"/>
      <c r="E463" s="10"/>
      <c r="F463" s="10"/>
      <c r="G463" s="26"/>
      <c r="H463" s="10"/>
      <c r="I463" s="10"/>
      <c r="J463" s="10"/>
      <c r="K463" s="10"/>
      <c r="L463" s="13"/>
      <c r="M463" s="13"/>
      <c r="N463" s="9"/>
      <c r="O463" s="9"/>
      <c r="P463" s="2"/>
      <c r="Q463" s="2"/>
      <c r="R463" s="7"/>
      <c r="S463" s="13"/>
      <c r="T463" s="13"/>
      <c r="U463" s="8"/>
      <c r="V463" s="8"/>
      <c r="W463" s="8"/>
      <c r="X463" s="7"/>
      <c r="Y463" s="10"/>
      <c r="Z463" s="10"/>
      <c r="AA463" s="2"/>
      <c r="AB463" s="7"/>
      <c r="AC463" s="14"/>
      <c r="AD463" s="15"/>
      <c r="AE463" s="7"/>
      <c r="AG463" s="15"/>
      <c r="AJ463" s="2"/>
    </row>
    <row r="464" spans="1:36" s="12" customFormat="1" ht="14" customHeight="1" x14ac:dyDescent="0.2">
      <c r="B464" s="10"/>
      <c r="C464" s="10"/>
      <c r="D464" s="13"/>
      <c r="E464" s="10"/>
      <c r="F464" s="10"/>
      <c r="G464" s="26"/>
      <c r="H464" s="10"/>
      <c r="I464" s="10"/>
      <c r="J464" s="10"/>
      <c r="K464" s="10"/>
      <c r="L464" s="13"/>
      <c r="M464" s="13"/>
      <c r="N464" s="9"/>
      <c r="O464" s="9"/>
      <c r="P464" s="2"/>
      <c r="Q464" s="2"/>
      <c r="R464" s="7"/>
      <c r="S464" s="13"/>
      <c r="T464" s="13"/>
      <c r="U464" s="8"/>
      <c r="V464" s="8"/>
      <c r="W464" s="8"/>
      <c r="X464" s="7"/>
      <c r="Y464" s="10"/>
      <c r="Z464" s="10"/>
      <c r="AA464" s="2"/>
      <c r="AB464" s="7"/>
      <c r="AC464" s="14"/>
      <c r="AE464" s="7"/>
      <c r="AG464" s="15"/>
      <c r="AJ464" s="2"/>
    </row>
    <row r="465" spans="1:36" s="12" customFormat="1" ht="14" customHeight="1" x14ac:dyDescent="0.2">
      <c r="B465" s="10"/>
      <c r="C465" s="10"/>
      <c r="D465" s="13"/>
      <c r="E465" s="10"/>
      <c r="F465" s="10"/>
      <c r="G465" s="26"/>
      <c r="H465" s="10"/>
      <c r="I465" s="10"/>
      <c r="J465" s="10"/>
      <c r="K465" s="10"/>
      <c r="L465" s="13"/>
      <c r="M465" s="6"/>
      <c r="N465" s="7"/>
      <c r="O465" s="7"/>
      <c r="P465" s="2"/>
      <c r="Q465" s="2"/>
      <c r="R465" s="7"/>
      <c r="S465" s="13"/>
      <c r="T465" s="13"/>
      <c r="U465" s="8"/>
      <c r="V465" s="8"/>
      <c r="W465" s="8"/>
      <c r="X465" s="7"/>
      <c r="Y465" s="10"/>
      <c r="Z465" s="10"/>
      <c r="AA465" s="2"/>
      <c r="AB465" s="7"/>
      <c r="AC465" s="14"/>
      <c r="AD465" s="15"/>
      <c r="AE465" s="7"/>
      <c r="AG465" s="15"/>
      <c r="AJ465" s="2"/>
    </row>
    <row r="466" spans="1:36" s="12" customFormat="1" ht="14" customHeight="1" x14ac:dyDescent="0.2">
      <c r="A466" s="15"/>
      <c r="B466" s="10"/>
      <c r="C466" s="10"/>
      <c r="D466" s="13"/>
      <c r="E466" s="10"/>
      <c r="F466" s="10"/>
      <c r="G466" s="26"/>
      <c r="H466" s="10"/>
      <c r="I466" s="10"/>
      <c r="J466" s="10"/>
      <c r="K466" s="10"/>
      <c r="L466" s="13"/>
      <c r="M466" s="6"/>
      <c r="N466" s="7"/>
      <c r="O466" s="7"/>
      <c r="P466" s="2"/>
      <c r="Q466" s="2"/>
      <c r="R466" s="7"/>
      <c r="S466" s="13"/>
      <c r="T466" s="13"/>
      <c r="U466" s="8"/>
      <c r="V466" s="8"/>
      <c r="W466" s="8"/>
      <c r="X466" s="7"/>
      <c r="Y466" s="10"/>
      <c r="Z466" s="10"/>
      <c r="AA466" s="2"/>
      <c r="AB466" s="7"/>
      <c r="AC466" s="14"/>
      <c r="AD466" s="15"/>
      <c r="AE466" s="7"/>
      <c r="AG466" s="15"/>
      <c r="AJ466" s="2"/>
    </row>
    <row r="467" spans="1:36" s="12" customFormat="1" ht="14" customHeight="1" x14ac:dyDescent="0.2">
      <c r="B467" s="10"/>
      <c r="C467" s="10"/>
      <c r="D467" s="13"/>
      <c r="E467" s="10"/>
      <c r="F467" s="10"/>
      <c r="G467" s="26"/>
      <c r="H467" s="10"/>
      <c r="I467" s="10"/>
      <c r="J467" s="10"/>
      <c r="K467" s="10"/>
      <c r="L467" s="13"/>
      <c r="M467" s="13"/>
      <c r="N467" s="9"/>
      <c r="O467" s="9"/>
      <c r="P467" s="2"/>
      <c r="Q467" s="2"/>
      <c r="R467" s="7"/>
      <c r="S467" s="13"/>
      <c r="T467" s="13"/>
      <c r="U467" s="8"/>
      <c r="V467" s="8"/>
      <c r="W467" s="8"/>
      <c r="X467" s="7"/>
      <c r="Y467" s="10"/>
      <c r="Z467" s="10"/>
      <c r="AA467" s="2"/>
      <c r="AB467" s="7"/>
      <c r="AC467" s="14"/>
      <c r="AE467" s="7"/>
      <c r="AG467" s="15"/>
      <c r="AJ467" s="2"/>
    </row>
    <row r="468" spans="1:36" s="12" customFormat="1" ht="14" customHeight="1" x14ac:dyDescent="0.2">
      <c r="A468" s="15"/>
      <c r="B468" s="10"/>
      <c r="C468" s="10"/>
      <c r="D468" s="13"/>
      <c r="E468" s="10"/>
      <c r="F468" s="10"/>
      <c r="G468" s="26"/>
      <c r="H468" s="10"/>
      <c r="I468" s="10"/>
      <c r="J468" s="10"/>
      <c r="K468" s="7"/>
      <c r="L468" s="13"/>
      <c r="M468" s="6"/>
      <c r="N468" s="7"/>
      <c r="O468" s="7"/>
      <c r="P468" s="2"/>
      <c r="Q468" s="2"/>
      <c r="R468" s="7"/>
      <c r="S468" s="13"/>
      <c r="T468" s="13"/>
      <c r="U468" s="8"/>
      <c r="V468" s="8"/>
      <c r="W468" s="8"/>
      <c r="X468" s="7"/>
      <c r="Y468" s="10"/>
      <c r="Z468" s="10"/>
      <c r="AA468" s="2"/>
      <c r="AB468" s="7"/>
      <c r="AC468" s="14"/>
      <c r="AD468" s="15"/>
      <c r="AE468" s="7"/>
      <c r="AG468" s="15"/>
      <c r="AJ468" s="2"/>
    </row>
    <row r="469" spans="1:36" s="12" customFormat="1" ht="14" customHeight="1" x14ac:dyDescent="0.2">
      <c r="B469" s="10"/>
      <c r="C469" s="10"/>
      <c r="D469" s="13"/>
      <c r="E469" s="10"/>
      <c r="F469" s="10"/>
      <c r="G469" s="26"/>
      <c r="H469" s="10"/>
      <c r="I469" s="10"/>
      <c r="J469" s="10"/>
      <c r="K469" s="10"/>
      <c r="L469" s="13"/>
      <c r="M469" s="6"/>
      <c r="N469" s="7"/>
      <c r="O469" s="7"/>
      <c r="P469" s="2"/>
      <c r="Q469" s="2"/>
      <c r="R469" s="7"/>
      <c r="S469" s="13"/>
      <c r="T469" s="13"/>
      <c r="U469" s="8"/>
      <c r="V469" s="8"/>
      <c r="W469" s="8"/>
      <c r="X469" s="7"/>
      <c r="Y469" s="10"/>
      <c r="Z469" s="10"/>
      <c r="AA469" s="2"/>
      <c r="AB469" s="7"/>
      <c r="AC469" s="14"/>
      <c r="AD469" s="15"/>
      <c r="AE469" s="7"/>
      <c r="AG469" s="15"/>
      <c r="AJ469" s="2"/>
    </row>
    <row r="470" spans="1:36" s="12" customFormat="1" ht="14" customHeight="1" x14ac:dyDescent="0.2">
      <c r="A470" s="15"/>
      <c r="B470" s="10"/>
      <c r="C470" s="10"/>
      <c r="D470" s="13"/>
      <c r="E470" s="10"/>
      <c r="F470" s="10"/>
      <c r="G470" s="26"/>
      <c r="H470" s="10"/>
      <c r="I470" s="10"/>
      <c r="J470" s="10"/>
      <c r="K470" s="7"/>
      <c r="L470" s="13"/>
      <c r="M470" s="6"/>
      <c r="N470" s="7"/>
      <c r="O470" s="7"/>
      <c r="P470" s="2"/>
      <c r="Q470" s="2"/>
      <c r="R470" s="7"/>
      <c r="S470" s="13"/>
      <c r="T470" s="13"/>
      <c r="U470" s="8"/>
      <c r="V470" s="8"/>
      <c r="W470" s="8"/>
      <c r="X470" s="7"/>
      <c r="Y470" s="10"/>
      <c r="Z470" s="10"/>
      <c r="AA470" s="2"/>
      <c r="AB470" s="7"/>
      <c r="AC470" s="14"/>
      <c r="AD470" s="15"/>
      <c r="AE470" s="7"/>
      <c r="AG470" s="15"/>
      <c r="AJ470" s="2"/>
    </row>
    <row r="471" spans="1:36" s="12" customFormat="1" ht="14" customHeight="1" x14ac:dyDescent="0.2">
      <c r="B471" s="10"/>
      <c r="C471" s="10"/>
      <c r="D471" s="13"/>
      <c r="E471" s="10"/>
      <c r="F471" s="10"/>
      <c r="G471" s="26"/>
      <c r="H471" s="10"/>
      <c r="I471" s="10"/>
      <c r="J471" s="10"/>
      <c r="K471" s="10"/>
      <c r="L471" s="13"/>
      <c r="M471" s="6"/>
      <c r="N471" s="7"/>
      <c r="O471" s="7"/>
      <c r="P471" s="2"/>
      <c r="Q471" s="2"/>
      <c r="R471" s="7"/>
      <c r="S471" s="13"/>
      <c r="T471" s="13"/>
      <c r="U471" s="8"/>
      <c r="V471" s="8"/>
      <c r="W471" s="8"/>
      <c r="X471" s="7"/>
      <c r="Y471" s="10"/>
      <c r="Z471" s="10"/>
      <c r="AA471" s="2"/>
      <c r="AB471" s="7"/>
      <c r="AC471" s="14"/>
      <c r="AD471" s="15"/>
      <c r="AE471" s="7"/>
      <c r="AG471" s="15"/>
      <c r="AJ471" s="2"/>
    </row>
    <row r="472" spans="1:36" s="12" customFormat="1" ht="14" customHeight="1" x14ac:dyDescent="0.2">
      <c r="B472" s="10"/>
      <c r="C472" s="10"/>
      <c r="D472" s="13"/>
      <c r="E472" s="10"/>
      <c r="F472" s="10"/>
      <c r="G472" s="26"/>
      <c r="H472" s="10"/>
      <c r="I472" s="10"/>
      <c r="J472" s="10"/>
      <c r="K472" s="10"/>
      <c r="L472" s="13"/>
      <c r="M472" s="6"/>
      <c r="N472" s="7"/>
      <c r="O472" s="7"/>
      <c r="P472" s="2"/>
      <c r="Q472" s="2"/>
      <c r="R472" s="7"/>
      <c r="S472" s="13"/>
      <c r="T472" s="13"/>
      <c r="U472" s="8"/>
      <c r="V472" s="8"/>
      <c r="W472" s="8"/>
      <c r="X472" s="7"/>
      <c r="Y472" s="10"/>
      <c r="Z472" s="10"/>
      <c r="AA472" s="2"/>
      <c r="AB472" s="7"/>
      <c r="AC472" s="14"/>
      <c r="AD472" s="18"/>
      <c r="AE472" s="7"/>
      <c r="AG472" s="15"/>
      <c r="AJ472" s="2"/>
    </row>
    <row r="473" spans="1:36" s="12" customFormat="1" ht="14" customHeight="1" x14ac:dyDescent="0.2">
      <c r="A473" s="15"/>
      <c r="B473" s="10"/>
      <c r="C473" s="10"/>
      <c r="D473" s="13"/>
      <c r="E473" s="10"/>
      <c r="F473" s="10"/>
      <c r="G473" s="26"/>
      <c r="H473" s="10"/>
      <c r="I473" s="10"/>
      <c r="J473" s="10"/>
      <c r="K473" s="7"/>
      <c r="L473" s="13"/>
      <c r="M473" s="6"/>
      <c r="N473" s="7"/>
      <c r="O473" s="7"/>
      <c r="P473" s="2"/>
      <c r="Q473" s="2"/>
      <c r="R473" s="7"/>
      <c r="S473" s="13"/>
      <c r="T473" s="13"/>
      <c r="U473" s="8"/>
      <c r="V473" s="8"/>
      <c r="W473" s="8"/>
      <c r="X473" s="7"/>
      <c r="Y473" s="10"/>
      <c r="Z473" s="10"/>
      <c r="AA473" s="2"/>
      <c r="AB473" s="7"/>
      <c r="AC473" s="14"/>
      <c r="AD473" s="15"/>
      <c r="AE473" s="7"/>
      <c r="AG473" s="15"/>
      <c r="AJ473" s="2"/>
    </row>
    <row r="474" spans="1:36" s="12" customFormat="1" ht="14" customHeight="1" x14ac:dyDescent="0.2">
      <c r="A474" s="15"/>
      <c r="B474" s="10"/>
      <c r="C474" s="10"/>
      <c r="D474" s="13"/>
      <c r="E474" s="10"/>
      <c r="F474" s="10"/>
      <c r="G474" s="26"/>
      <c r="H474" s="10"/>
      <c r="I474" s="10"/>
      <c r="J474" s="10"/>
      <c r="K474" s="7"/>
      <c r="L474" s="13"/>
      <c r="M474" s="6"/>
      <c r="N474" s="7"/>
      <c r="O474" s="7"/>
      <c r="P474" s="2"/>
      <c r="Q474" s="2"/>
      <c r="R474" s="7"/>
      <c r="S474" s="13"/>
      <c r="T474" s="13"/>
      <c r="U474" s="8"/>
      <c r="V474" s="8"/>
      <c r="W474" s="8"/>
      <c r="X474" s="7"/>
      <c r="Y474" s="10"/>
      <c r="Z474" s="10"/>
      <c r="AA474" s="2"/>
      <c r="AB474" s="7"/>
      <c r="AC474" s="14"/>
      <c r="AD474" s="15"/>
      <c r="AE474" s="7"/>
      <c r="AG474" s="15"/>
      <c r="AJ474" s="2"/>
    </row>
    <row r="475" spans="1:36" s="12" customFormat="1" ht="14" customHeight="1" x14ac:dyDescent="0.2">
      <c r="A475" s="15"/>
      <c r="B475" s="10"/>
      <c r="C475" s="10"/>
      <c r="D475" s="13"/>
      <c r="E475" s="10"/>
      <c r="F475" s="10"/>
      <c r="G475" s="26"/>
      <c r="H475" s="10"/>
      <c r="I475" s="10"/>
      <c r="J475" s="10"/>
      <c r="K475" s="10"/>
      <c r="L475" s="13"/>
      <c r="M475" s="13"/>
      <c r="N475" s="9"/>
      <c r="O475" s="9"/>
      <c r="P475" s="2"/>
      <c r="Q475" s="2"/>
      <c r="R475" s="7"/>
      <c r="S475" s="13"/>
      <c r="T475" s="13"/>
      <c r="U475" s="8"/>
      <c r="V475" s="8"/>
      <c r="W475" s="8"/>
      <c r="X475" s="7"/>
      <c r="Y475" s="10"/>
      <c r="Z475" s="10"/>
      <c r="AA475" s="2"/>
      <c r="AB475" s="7"/>
      <c r="AC475" s="14"/>
      <c r="AD475" s="15"/>
      <c r="AE475" s="7"/>
      <c r="AG475" s="15"/>
      <c r="AJ475" s="2"/>
    </row>
    <row r="476" spans="1:36" s="12" customFormat="1" ht="14" customHeight="1" x14ac:dyDescent="0.2">
      <c r="B476" s="10"/>
      <c r="C476" s="10"/>
      <c r="D476" s="13"/>
      <c r="E476" s="10"/>
      <c r="F476" s="10"/>
      <c r="G476" s="26"/>
      <c r="H476" s="10"/>
      <c r="I476" s="10"/>
      <c r="J476" s="10"/>
      <c r="K476" s="9"/>
      <c r="L476" s="13"/>
      <c r="M476" s="13"/>
      <c r="N476" s="9"/>
      <c r="O476" s="9"/>
      <c r="P476" s="2"/>
      <c r="Q476" s="2"/>
      <c r="R476" s="7"/>
      <c r="S476" s="13"/>
      <c r="T476" s="13"/>
      <c r="U476" s="8"/>
      <c r="V476" s="8"/>
      <c r="W476" s="8"/>
      <c r="X476" s="7"/>
      <c r="Y476" s="10"/>
      <c r="Z476" s="10"/>
      <c r="AA476" s="2"/>
      <c r="AB476" s="7"/>
      <c r="AC476" s="14"/>
      <c r="AD476" s="15"/>
      <c r="AE476" s="7"/>
      <c r="AG476" s="15"/>
      <c r="AJ476" s="2"/>
    </row>
    <row r="477" spans="1:36" s="12" customFormat="1" ht="14" customHeight="1" x14ac:dyDescent="0.2">
      <c r="A477" s="15"/>
      <c r="B477" s="10"/>
      <c r="C477" s="10"/>
      <c r="D477" s="13"/>
      <c r="E477" s="10"/>
      <c r="F477" s="10"/>
      <c r="G477" s="26"/>
      <c r="H477" s="10"/>
      <c r="I477" s="10"/>
      <c r="J477" s="10"/>
      <c r="K477" s="9"/>
      <c r="L477" s="13"/>
      <c r="M477" s="6"/>
      <c r="N477" s="7"/>
      <c r="O477" s="7"/>
      <c r="P477" s="2"/>
      <c r="Q477" s="2"/>
      <c r="R477" s="7"/>
      <c r="S477" s="13"/>
      <c r="T477" s="13"/>
      <c r="U477" s="8"/>
      <c r="V477" s="8"/>
      <c r="W477" s="8"/>
      <c r="X477" s="7"/>
      <c r="Y477" s="10"/>
      <c r="Z477" s="10"/>
      <c r="AA477" s="2"/>
      <c r="AB477" s="7"/>
      <c r="AC477" s="14"/>
      <c r="AD477" s="15"/>
      <c r="AE477" s="7"/>
      <c r="AG477" s="15"/>
      <c r="AJ477" s="2"/>
    </row>
    <row r="478" spans="1:36" s="12" customFormat="1" ht="14" customHeight="1" x14ac:dyDescent="0.2">
      <c r="A478" s="15"/>
      <c r="B478" s="10"/>
      <c r="C478" s="10"/>
      <c r="D478" s="13"/>
      <c r="E478" s="10"/>
      <c r="F478" s="10"/>
      <c r="G478" s="26"/>
      <c r="H478" s="10"/>
      <c r="I478" s="10"/>
      <c r="J478" s="10"/>
      <c r="K478" s="10"/>
      <c r="L478" s="13"/>
      <c r="M478" s="6"/>
      <c r="N478" s="7"/>
      <c r="O478" s="7"/>
      <c r="P478" s="2"/>
      <c r="Q478" s="2"/>
      <c r="R478" s="7"/>
      <c r="S478" s="13"/>
      <c r="T478" s="13"/>
      <c r="U478" s="8"/>
      <c r="V478" s="8"/>
      <c r="W478" s="8"/>
      <c r="X478" s="7"/>
      <c r="Y478" s="10"/>
      <c r="Z478" s="10"/>
      <c r="AA478" s="2"/>
      <c r="AB478" s="7"/>
      <c r="AC478" s="14"/>
      <c r="AD478" s="15"/>
      <c r="AE478" s="7"/>
      <c r="AG478" s="15"/>
      <c r="AJ478" s="2"/>
    </row>
    <row r="479" spans="1:36" s="12" customFormat="1" ht="14" customHeight="1" x14ac:dyDescent="0.2">
      <c r="B479" s="10"/>
      <c r="C479" s="10"/>
      <c r="D479" s="13"/>
      <c r="E479" s="10"/>
      <c r="F479" s="10"/>
      <c r="G479" s="26"/>
      <c r="H479" s="10"/>
      <c r="I479" s="10"/>
      <c r="J479" s="10"/>
      <c r="K479" s="10"/>
      <c r="L479" s="13"/>
      <c r="M479" s="6"/>
      <c r="N479" s="7"/>
      <c r="O479" s="7"/>
      <c r="P479" s="2"/>
      <c r="Q479" s="2"/>
      <c r="R479" s="7"/>
      <c r="S479" s="13"/>
      <c r="T479" s="13"/>
      <c r="U479" s="8"/>
      <c r="V479" s="8"/>
      <c r="W479" s="8"/>
      <c r="X479" s="7"/>
      <c r="Y479" s="10"/>
      <c r="Z479" s="10"/>
      <c r="AA479" s="2"/>
      <c r="AB479" s="7"/>
      <c r="AC479" s="14"/>
      <c r="AD479" s="15"/>
      <c r="AE479" s="7"/>
      <c r="AG479" s="15"/>
      <c r="AJ479" s="2"/>
    </row>
    <row r="480" spans="1:36" s="12" customFormat="1" ht="14" customHeight="1" x14ac:dyDescent="0.2">
      <c r="B480" s="10"/>
      <c r="C480" s="10"/>
      <c r="D480" s="13"/>
      <c r="E480" s="10"/>
      <c r="F480" s="10"/>
      <c r="G480" s="26"/>
      <c r="H480" s="10"/>
      <c r="I480" s="10"/>
      <c r="J480" s="10"/>
      <c r="K480" s="10"/>
      <c r="L480" s="13"/>
      <c r="M480" s="6"/>
      <c r="N480" s="7"/>
      <c r="O480" s="7"/>
      <c r="P480" s="2"/>
      <c r="Q480" s="2"/>
      <c r="R480" s="7"/>
      <c r="S480" s="13"/>
      <c r="T480" s="13"/>
      <c r="U480" s="8"/>
      <c r="V480" s="8"/>
      <c r="W480" s="8"/>
      <c r="X480" s="7"/>
      <c r="Y480" s="10"/>
      <c r="Z480" s="10"/>
      <c r="AA480" s="2"/>
      <c r="AB480" s="7"/>
      <c r="AC480" s="14"/>
      <c r="AD480" s="15"/>
      <c r="AE480" s="7"/>
      <c r="AG480" s="15"/>
      <c r="AJ480" s="2"/>
    </row>
    <row r="481" spans="1:36" s="12" customFormat="1" ht="14" customHeight="1" x14ac:dyDescent="0.2">
      <c r="B481" s="10"/>
      <c r="C481" s="10"/>
      <c r="D481" s="13"/>
      <c r="E481" s="10"/>
      <c r="F481" s="10"/>
      <c r="G481" s="26"/>
      <c r="H481" s="10"/>
      <c r="I481" s="10"/>
      <c r="J481" s="10"/>
      <c r="K481" s="10"/>
      <c r="L481" s="13"/>
      <c r="M481" s="6"/>
      <c r="N481" s="7"/>
      <c r="O481" s="7"/>
      <c r="P481" s="2"/>
      <c r="Q481" s="2"/>
      <c r="R481" s="7"/>
      <c r="S481" s="13"/>
      <c r="T481" s="13"/>
      <c r="U481" s="8"/>
      <c r="V481" s="8"/>
      <c r="W481" s="8"/>
      <c r="X481" s="7"/>
      <c r="Y481" s="10"/>
      <c r="Z481" s="10"/>
      <c r="AA481" s="2"/>
      <c r="AB481" s="7"/>
      <c r="AC481" s="14"/>
      <c r="AD481" s="15"/>
      <c r="AE481" s="7"/>
      <c r="AG481" s="15"/>
      <c r="AJ481" s="2"/>
    </row>
    <row r="482" spans="1:36" s="12" customFormat="1" ht="14" customHeight="1" x14ac:dyDescent="0.2">
      <c r="B482" s="10"/>
      <c r="C482" s="10"/>
      <c r="D482" s="13"/>
      <c r="E482" s="10"/>
      <c r="F482" s="10"/>
      <c r="G482" s="26"/>
      <c r="H482" s="10"/>
      <c r="I482" s="10"/>
      <c r="J482" s="10"/>
      <c r="K482" s="10"/>
      <c r="L482" s="13"/>
      <c r="M482" s="13"/>
      <c r="N482" s="9"/>
      <c r="O482" s="9"/>
      <c r="P482" s="2"/>
      <c r="Q482" s="2"/>
      <c r="R482" s="7"/>
      <c r="S482" s="13"/>
      <c r="T482" s="13"/>
      <c r="U482" s="8"/>
      <c r="V482" s="8"/>
      <c r="W482" s="8"/>
      <c r="X482" s="7"/>
      <c r="Y482" s="10"/>
      <c r="Z482" s="10"/>
      <c r="AA482" s="2"/>
      <c r="AB482" s="7"/>
      <c r="AC482" s="14"/>
      <c r="AD482" s="15"/>
      <c r="AE482" s="7"/>
      <c r="AG482" s="15"/>
      <c r="AJ482" s="2"/>
    </row>
    <row r="483" spans="1:36" s="12" customFormat="1" ht="14" customHeight="1" x14ac:dyDescent="0.2">
      <c r="B483" s="10"/>
      <c r="C483" s="10"/>
      <c r="D483" s="13"/>
      <c r="E483" s="10"/>
      <c r="F483" s="10"/>
      <c r="G483" s="26"/>
      <c r="H483" s="10"/>
      <c r="I483" s="10"/>
      <c r="J483" s="10"/>
      <c r="K483" s="9"/>
      <c r="L483" s="13"/>
      <c r="M483" s="13"/>
      <c r="N483" s="9"/>
      <c r="O483" s="9"/>
      <c r="P483" s="2"/>
      <c r="Q483" s="2"/>
      <c r="R483" s="7"/>
      <c r="S483" s="13"/>
      <c r="T483" s="13"/>
      <c r="U483" s="8"/>
      <c r="V483" s="8"/>
      <c r="W483" s="8"/>
      <c r="X483" s="7"/>
      <c r="Y483" s="10"/>
      <c r="Z483" s="10"/>
      <c r="AA483" s="2"/>
      <c r="AB483" s="7"/>
      <c r="AC483" s="14"/>
      <c r="AD483" s="18"/>
      <c r="AE483" s="7"/>
      <c r="AG483" s="15"/>
      <c r="AJ483" s="2"/>
    </row>
    <row r="484" spans="1:36" s="12" customFormat="1" ht="14" customHeight="1" x14ac:dyDescent="0.2">
      <c r="B484" s="10"/>
      <c r="C484" s="10"/>
      <c r="D484" s="13"/>
      <c r="E484" s="10"/>
      <c r="F484" s="10"/>
      <c r="G484" s="26"/>
      <c r="H484" s="10"/>
      <c r="I484" s="10"/>
      <c r="J484" s="10"/>
      <c r="K484" s="10"/>
      <c r="L484" s="13"/>
      <c r="M484" s="13"/>
      <c r="N484" s="9"/>
      <c r="O484" s="9"/>
      <c r="P484" s="2"/>
      <c r="Q484" s="2"/>
      <c r="R484" s="7"/>
      <c r="S484" s="13"/>
      <c r="T484" s="13"/>
      <c r="U484" s="8"/>
      <c r="V484" s="8"/>
      <c r="W484" s="8"/>
      <c r="X484" s="7"/>
      <c r="Y484" s="10"/>
      <c r="Z484" s="10"/>
      <c r="AA484" s="2"/>
      <c r="AB484" s="7"/>
      <c r="AC484" s="14"/>
      <c r="AD484" s="15"/>
      <c r="AE484" s="7"/>
      <c r="AG484" s="15"/>
      <c r="AJ484" s="2"/>
    </row>
    <row r="485" spans="1:36" s="12" customFormat="1" ht="14" customHeight="1" x14ac:dyDescent="0.2">
      <c r="B485" s="10"/>
      <c r="C485" s="10"/>
      <c r="D485" s="13"/>
      <c r="E485" s="10"/>
      <c r="F485" s="10"/>
      <c r="G485" s="26"/>
      <c r="H485" s="10"/>
      <c r="I485" s="10"/>
      <c r="J485" s="10"/>
      <c r="K485" s="10"/>
      <c r="L485" s="13"/>
      <c r="M485" s="6"/>
      <c r="N485" s="7"/>
      <c r="O485" s="7"/>
      <c r="P485" s="2"/>
      <c r="Q485" s="2"/>
      <c r="R485" s="7"/>
      <c r="S485" s="13"/>
      <c r="T485" s="13"/>
      <c r="U485" s="8"/>
      <c r="V485" s="8"/>
      <c r="W485" s="8"/>
      <c r="X485" s="7"/>
      <c r="Y485" s="10"/>
      <c r="Z485" s="10"/>
      <c r="AA485" s="2"/>
      <c r="AB485" s="7"/>
      <c r="AC485" s="14"/>
      <c r="AD485" s="15"/>
      <c r="AE485" s="7"/>
      <c r="AG485" s="15"/>
      <c r="AJ485" s="2"/>
    </row>
    <row r="486" spans="1:36" s="12" customFormat="1" ht="14" customHeight="1" x14ac:dyDescent="0.2">
      <c r="B486" s="10"/>
      <c r="C486" s="10"/>
      <c r="D486" s="13"/>
      <c r="E486" s="10"/>
      <c r="F486" s="10"/>
      <c r="G486" s="26"/>
      <c r="H486" s="10"/>
      <c r="I486" s="10"/>
      <c r="J486" s="10"/>
      <c r="K486" s="10"/>
      <c r="L486" s="13"/>
      <c r="M486" s="6"/>
      <c r="N486" s="7"/>
      <c r="O486" s="7"/>
      <c r="P486" s="2"/>
      <c r="Q486" s="2"/>
      <c r="R486" s="7"/>
      <c r="S486" s="13"/>
      <c r="T486" s="13"/>
      <c r="U486" s="8"/>
      <c r="V486" s="8"/>
      <c r="W486" s="8"/>
      <c r="X486" s="7"/>
      <c r="Y486" s="10"/>
      <c r="Z486" s="10"/>
      <c r="AA486" s="2"/>
      <c r="AB486" s="7"/>
      <c r="AC486" s="14"/>
      <c r="AD486" s="15"/>
      <c r="AE486" s="7"/>
      <c r="AG486" s="15"/>
      <c r="AJ486" s="2"/>
    </row>
    <row r="487" spans="1:36" s="12" customFormat="1" ht="14" customHeight="1" x14ac:dyDescent="0.2">
      <c r="B487" s="10"/>
      <c r="C487" s="10"/>
      <c r="D487" s="13"/>
      <c r="E487" s="10"/>
      <c r="F487" s="10"/>
      <c r="G487" s="26"/>
      <c r="H487" s="10"/>
      <c r="I487" s="10"/>
      <c r="J487" s="10"/>
      <c r="K487" s="10"/>
      <c r="L487" s="6"/>
      <c r="M487" s="6"/>
      <c r="N487" s="7"/>
      <c r="O487" s="7"/>
      <c r="P487" s="2"/>
      <c r="Q487" s="2"/>
      <c r="R487" s="7"/>
      <c r="S487" s="13"/>
      <c r="T487" s="13"/>
      <c r="U487" s="8"/>
      <c r="V487" s="8"/>
      <c r="W487" s="8"/>
      <c r="X487" s="7"/>
      <c r="Y487" s="10"/>
      <c r="Z487" s="10"/>
      <c r="AA487" s="2"/>
      <c r="AB487" s="7"/>
      <c r="AC487" s="14"/>
      <c r="AD487" s="15"/>
      <c r="AE487" s="7"/>
      <c r="AG487" s="15"/>
      <c r="AJ487" s="2"/>
    </row>
    <row r="488" spans="1:36" s="12" customFormat="1" ht="14" customHeight="1" x14ac:dyDescent="0.2">
      <c r="A488" s="15"/>
      <c r="B488" s="10"/>
      <c r="C488" s="10"/>
      <c r="D488" s="13"/>
      <c r="E488" s="10"/>
      <c r="F488" s="10"/>
      <c r="G488" s="26"/>
      <c r="H488" s="10"/>
      <c r="I488" s="10"/>
      <c r="J488" s="10"/>
      <c r="K488" s="10"/>
      <c r="L488" s="13"/>
      <c r="M488" s="13"/>
      <c r="N488" s="9"/>
      <c r="O488" s="9"/>
      <c r="P488" s="2"/>
      <c r="Q488" s="2"/>
      <c r="R488" s="7"/>
      <c r="S488" s="13"/>
      <c r="T488" s="13"/>
      <c r="U488" s="8"/>
      <c r="V488" s="8"/>
      <c r="W488" s="8"/>
      <c r="X488" s="7"/>
      <c r="Y488" s="10"/>
      <c r="Z488" s="10"/>
      <c r="AA488" s="2"/>
      <c r="AB488" s="7"/>
      <c r="AC488" s="14"/>
      <c r="AD488" s="15"/>
      <c r="AE488" s="7"/>
      <c r="AG488" s="15"/>
      <c r="AJ488" s="2"/>
    </row>
    <row r="489" spans="1:36" s="12" customFormat="1" ht="14" customHeight="1" x14ac:dyDescent="0.2">
      <c r="B489" s="10"/>
      <c r="C489" s="10"/>
      <c r="D489" s="6"/>
      <c r="E489" s="10"/>
      <c r="F489" s="10"/>
      <c r="G489" s="26"/>
      <c r="H489" s="10"/>
      <c r="I489" s="10"/>
      <c r="J489" s="10"/>
      <c r="K489" s="10"/>
      <c r="L489" s="13"/>
      <c r="M489" s="13"/>
      <c r="N489" s="9"/>
      <c r="O489" s="9"/>
      <c r="P489" s="2"/>
      <c r="Q489" s="2"/>
      <c r="R489" s="7"/>
      <c r="S489" s="13"/>
      <c r="T489" s="13"/>
      <c r="U489" s="8"/>
      <c r="V489" s="8"/>
      <c r="W489" s="8"/>
      <c r="X489" s="7"/>
      <c r="Y489" s="10"/>
      <c r="Z489" s="10"/>
      <c r="AA489" s="2"/>
      <c r="AB489" s="7"/>
      <c r="AC489" s="14"/>
      <c r="AE489" s="7"/>
      <c r="AG489" s="15"/>
      <c r="AJ489" s="2"/>
    </row>
    <row r="490" spans="1:36" s="12" customFormat="1" ht="14" customHeight="1" x14ac:dyDescent="0.2">
      <c r="A490" s="15"/>
      <c r="B490" s="10"/>
      <c r="C490" s="10"/>
      <c r="D490" s="13"/>
      <c r="E490" s="10"/>
      <c r="F490" s="10"/>
      <c r="G490" s="26"/>
      <c r="H490" s="10"/>
      <c r="I490" s="10"/>
      <c r="J490" s="10"/>
      <c r="K490" s="10"/>
      <c r="L490" s="13"/>
      <c r="M490" s="13"/>
      <c r="N490" s="9"/>
      <c r="O490" s="9"/>
      <c r="P490" s="2"/>
      <c r="Q490" s="2"/>
      <c r="R490" s="7"/>
      <c r="S490" s="13"/>
      <c r="T490" s="13"/>
      <c r="U490" s="8"/>
      <c r="V490" s="8"/>
      <c r="W490" s="8"/>
      <c r="X490" s="7"/>
      <c r="Y490" s="10"/>
      <c r="Z490" s="10"/>
      <c r="AA490" s="2"/>
      <c r="AB490" s="7"/>
      <c r="AC490" s="14"/>
      <c r="AD490" s="18"/>
      <c r="AE490" s="7"/>
      <c r="AG490" s="15"/>
      <c r="AJ490" s="2"/>
    </row>
    <row r="491" spans="1:36" s="12" customFormat="1" ht="14" customHeight="1" x14ac:dyDescent="0.2">
      <c r="B491" s="10"/>
      <c r="C491" s="10"/>
      <c r="D491" s="13"/>
      <c r="E491" s="10"/>
      <c r="F491" s="10"/>
      <c r="G491" s="26"/>
      <c r="H491" s="10"/>
      <c r="I491" s="10"/>
      <c r="J491" s="10"/>
      <c r="K491" s="10"/>
      <c r="L491" s="13"/>
      <c r="M491" s="6"/>
      <c r="N491" s="7"/>
      <c r="O491" s="7"/>
      <c r="P491" s="2"/>
      <c r="Q491" s="2"/>
      <c r="R491" s="7"/>
      <c r="S491" s="13"/>
      <c r="T491" s="13"/>
      <c r="U491" s="8"/>
      <c r="V491" s="8"/>
      <c r="W491" s="8"/>
      <c r="X491" s="7"/>
      <c r="Y491" s="10"/>
      <c r="Z491" s="10"/>
      <c r="AA491" s="2"/>
      <c r="AB491" s="7"/>
      <c r="AC491" s="14"/>
      <c r="AD491" s="15"/>
      <c r="AE491" s="7"/>
      <c r="AG491" s="15"/>
      <c r="AJ491" s="2"/>
    </row>
    <row r="492" spans="1:36" s="12" customFormat="1" ht="14" customHeight="1" x14ac:dyDescent="0.2">
      <c r="A492" s="15"/>
      <c r="B492" s="10"/>
      <c r="C492" s="10"/>
      <c r="D492" s="13"/>
      <c r="E492" s="10"/>
      <c r="F492" s="10"/>
      <c r="G492" s="26"/>
      <c r="H492" s="10"/>
      <c r="I492" s="10"/>
      <c r="J492" s="10"/>
      <c r="K492" s="10"/>
      <c r="L492" s="13"/>
      <c r="M492" s="13"/>
      <c r="N492" s="9"/>
      <c r="O492" s="9"/>
      <c r="P492" s="2"/>
      <c r="Q492" s="2"/>
      <c r="R492" s="7"/>
      <c r="S492" s="13"/>
      <c r="T492" s="13"/>
      <c r="U492" s="8"/>
      <c r="V492" s="8"/>
      <c r="W492" s="8"/>
      <c r="X492" s="7"/>
      <c r="Y492" s="10"/>
      <c r="Z492" s="10"/>
      <c r="AA492" s="2"/>
      <c r="AB492" s="7"/>
      <c r="AC492" s="14"/>
      <c r="AD492" s="15"/>
      <c r="AE492" s="7"/>
      <c r="AG492" s="15"/>
      <c r="AJ492" s="2"/>
    </row>
    <row r="493" spans="1:36" s="12" customFormat="1" ht="14" customHeight="1" x14ac:dyDescent="0.2">
      <c r="A493" s="15"/>
      <c r="B493" s="10"/>
      <c r="C493" s="10"/>
      <c r="D493" s="13"/>
      <c r="E493" s="10"/>
      <c r="F493" s="10"/>
      <c r="G493" s="26"/>
      <c r="H493" s="10"/>
      <c r="I493" s="10"/>
      <c r="J493" s="10"/>
      <c r="K493" s="10"/>
      <c r="L493" s="13"/>
      <c r="M493" s="13"/>
      <c r="N493" s="9"/>
      <c r="O493" s="9"/>
      <c r="P493" s="2"/>
      <c r="Q493" s="2"/>
      <c r="R493" s="7"/>
      <c r="S493" s="13"/>
      <c r="T493" s="13"/>
      <c r="U493" s="8"/>
      <c r="V493" s="8"/>
      <c r="W493" s="8"/>
      <c r="X493" s="7"/>
      <c r="Y493" s="10"/>
      <c r="Z493" s="10"/>
      <c r="AA493" s="2"/>
      <c r="AB493" s="7"/>
      <c r="AC493" s="14"/>
      <c r="AD493" s="15"/>
      <c r="AE493" s="7"/>
      <c r="AG493" s="15"/>
      <c r="AJ493" s="2"/>
    </row>
    <row r="494" spans="1:36" s="12" customFormat="1" ht="14" customHeight="1" x14ac:dyDescent="0.2">
      <c r="A494" s="15"/>
      <c r="B494" s="10"/>
      <c r="C494" s="10"/>
      <c r="D494" s="13"/>
      <c r="E494" s="10"/>
      <c r="F494" s="10"/>
      <c r="G494" s="26"/>
      <c r="H494" s="10"/>
      <c r="I494" s="10"/>
      <c r="J494" s="10"/>
      <c r="K494" s="10"/>
      <c r="L494" s="6"/>
      <c r="M494" s="6"/>
      <c r="N494" s="7"/>
      <c r="O494" s="7"/>
      <c r="P494" s="2"/>
      <c r="Q494" s="2"/>
      <c r="R494" s="7"/>
      <c r="S494" s="13"/>
      <c r="T494" s="13"/>
      <c r="U494" s="8"/>
      <c r="V494" s="8"/>
      <c r="W494" s="8"/>
      <c r="X494" s="7"/>
      <c r="Y494" s="10"/>
      <c r="Z494" s="10"/>
      <c r="AA494" s="2"/>
      <c r="AB494" s="7"/>
      <c r="AC494" s="14"/>
      <c r="AD494" s="18"/>
      <c r="AE494" s="7"/>
      <c r="AG494" s="15"/>
      <c r="AJ494" s="2"/>
    </row>
    <row r="495" spans="1:36" s="12" customFormat="1" ht="14" customHeight="1" x14ac:dyDescent="0.2">
      <c r="A495" s="15"/>
      <c r="B495" s="10"/>
      <c r="C495" s="10"/>
      <c r="D495" s="13"/>
      <c r="E495" s="10"/>
      <c r="F495" s="10"/>
      <c r="G495" s="26"/>
      <c r="H495" s="10"/>
      <c r="I495" s="10"/>
      <c r="J495" s="10"/>
      <c r="K495" s="10"/>
      <c r="L495" s="13"/>
      <c r="M495" s="13"/>
      <c r="N495" s="9"/>
      <c r="O495" s="9"/>
      <c r="P495" s="2"/>
      <c r="Q495" s="2"/>
      <c r="R495" s="7"/>
      <c r="S495" s="13"/>
      <c r="T495" s="13"/>
      <c r="U495" s="8"/>
      <c r="V495" s="8"/>
      <c r="W495" s="8"/>
      <c r="X495" s="7"/>
      <c r="Y495" s="10"/>
      <c r="Z495" s="10"/>
      <c r="AA495" s="2"/>
      <c r="AB495" s="7"/>
      <c r="AC495" s="14"/>
      <c r="AD495" s="15"/>
      <c r="AE495" s="7"/>
      <c r="AG495" s="15"/>
      <c r="AJ495" s="2"/>
    </row>
    <row r="496" spans="1:36" s="12" customFormat="1" ht="14" customHeight="1" x14ac:dyDescent="0.2">
      <c r="B496" s="10"/>
      <c r="C496" s="10"/>
      <c r="D496" s="13"/>
      <c r="E496" s="10"/>
      <c r="F496" s="10"/>
      <c r="G496" s="26"/>
      <c r="H496" s="10"/>
      <c r="I496" s="10"/>
      <c r="J496" s="10"/>
      <c r="K496" s="9"/>
      <c r="L496" s="13"/>
      <c r="M496" s="13"/>
      <c r="N496" s="9"/>
      <c r="O496" s="9"/>
      <c r="P496" s="2"/>
      <c r="Q496" s="2"/>
      <c r="R496" s="7"/>
      <c r="S496" s="13"/>
      <c r="T496" s="13"/>
      <c r="U496" s="8"/>
      <c r="V496" s="8"/>
      <c r="W496" s="8"/>
      <c r="X496" s="7"/>
      <c r="Y496" s="10"/>
      <c r="Z496" s="10"/>
      <c r="AA496" s="2"/>
      <c r="AB496" s="7"/>
      <c r="AC496" s="14"/>
      <c r="AD496" s="15"/>
      <c r="AE496" s="7"/>
      <c r="AG496" s="15"/>
      <c r="AJ496" s="2"/>
    </row>
    <row r="497" spans="1:36" s="12" customFormat="1" ht="14" customHeight="1" x14ac:dyDescent="0.2">
      <c r="A497" s="15"/>
      <c r="B497" s="10"/>
      <c r="C497" s="10"/>
      <c r="D497" s="13"/>
      <c r="E497" s="10"/>
      <c r="F497" s="10"/>
      <c r="G497" s="26"/>
      <c r="H497" s="10"/>
      <c r="I497" s="10"/>
      <c r="J497" s="10"/>
      <c r="K497" s="10"/>
      <c r="L497" s="13"/>
      <c r="M497" s="13"/>
      <c r="N497" s="9"/>
      <c r="O497" s="9"/>
      <c r="P497" s="2"/>
      <c r="Q497" s="2"/>
      <c r="R497" s="7"/>
      <c r="S497" s="13"/>
      <c r="T497" s="13"/>
      <c r="U497" s="8"/>
      <c r="V497" s="8"/>
      <c r="W497" s="8"/>
      <c r="X497" s="7"/>
      <c r="Y497" s="10"/>
      <c r="Z497" s="10"/>
      <c r="AA497" s="2"/>
      <c r="AB497" s="7"/>
      <c r="AC497" s="14"/>
      <c r="AD497" s="15"/>
      <c r="AE497" s="7"/>
      <c r="AG497" s="15"/>
      <c r="AJ497" s="2"/>
    </row>
    <row r="498" spans="1:36" s="12" customFormat="1" ht="14" customHeight="1" x14ac:dyDescent="0.2">
      <c r="A498" s="15"/>
      <c r="B498" s="10"/>
      <c r="C498" s="10"/>
      <c r="D498" s="13"/>
      <c r="E498" s="10"/>
      <c r="F498" s="10"/>
      <c r="G498" s="26"/>
      <c r="H498" s="10"/>
      <c r="I498" s="10"/>
      <c r="J498" s="10"/>
      <c r="K498" s="10"/>
      <c r="L498" s="13"/>
      <c r="M498" s="13"/>
      <c r="N498" s="9"/>
      <c r="O498" s="9"/>
      <c r="P498" s="2"/>
      <c r="Q498" s="2"/>
      <c r="R498" s="7"/>
      <c r="S498" s="13"/>
      <c r="T498" s="13"/>
      <c r="U498" s="8"/>
      <c r="V498" s="8"/>
      <c r="W498" s="8"/>
      <c r="X498" s="7"/>
      <c r="Y498" s="10"/>
      <c r="Z498" s="10"/>
      <c r="AA498" s="2"/>
      <c r="AB498" s="7"/>
      <c r="AC498" s="14"/>
      <c r="AD498" s="15"/>
      <c r="AE498" s="7"/>
      <c r="AG498" s="15"/>
      <c r="AJ498" s="2"/>
    </row>
    <row r="499" spans="1:36" s="12" customFormat="1" ht="14" customHeight="1" x14ac:dyDescent="0.2">
      <c r="A499" s="15"/>
      <c r="B499" s="10"/>
      <c r="C499" s="10"/>
      <c r="D499" s="13"/>
      <c r="E499" s="10"/>
      <c r="F499" s="10"/>
      <c r="G499" s="26"/>
      <c r="H499" s="10"/>
      <c r="I499" s="10"/>
      <c r="J499" s="10"/>
      <c r="K499" s="10"/>
      <c r="L499" s="13"/>
      <c r="M499" s="13"/>
      <c r="N499" s="9"/>
      <c r="O499" s="9"/>
      <c r="P499" s="2"/>
      <c r="Q499" s="2"/>
      <c r="R499" s="7"/>
      <c r="S499" s="13"/>
      <c r="T499" s="13"/>
      <c r="U499" s="8"/>
      <c r="V499" s="8"/>
      <c r="W499" s="8"/>
      <c r="X499" s="7"/>
      <c r="Y499" s="10"/>
      <c r="Z499" s="10"/>
      <c r="AA499" s="2"/>
      <c r="AB499" s="7"/>
      <c r="AC499" s="14"/>
      <c r="AD499" s="15"/>
      <c r="AE499" s="7"/>
      <c r="AG499" s="15"/>
      <c r="AJ499" s="2"/>
    </row>
    <row r="500" spans="1:36" s="12" customFormat="1" ht="14" customHeight="1" x14ac:dyDescent="0.2">
      <c r="B500" s="10"/>
      <c r="C500" s="10"/>
      <c r="D500" s="13"/>
      <c r="E500" s="10"/>
      <c r="F500" s="10"/>
      <c r="G500" s="26"/>
      <c r="H500" s="10"/>
      <c r="I500" s="10"/>
      <c r="J500" s="10"/>
      <c r="K500" s="7"/>
      <c r="L500" s="13"/>
      <c r="M500" s="13"/>
      <c r="N500" s="9"/>
      <c r="O500" s="9"/>
      <c r="P500" s="2"/>
      <c r="Q500" s="2"/>
      <c r="R500" s="7"/>
      <c r="S500" s="13"/>
      <c r="T500" s="13"/>
      <c r="U500" s="8"/>
      <c r="V500" s="8"/>
      <c r="W500" s="8"/>
      <c r="X500" s="7"/>
      <c r="Y500" s="10"/>
      <c r="Z500" s="10"/>
      <c r="AA500" s="2"/>
      <c r="AB500" s="7"/>
      <c r="AC500" s="14"/>
      <c r="AD500" s="15"/>
      <c r="AE500" s="7"/>
      <c r="AG500" s="15"/>
      <c r="AJ500" s="2"/>
    </row>
    <row r="501" spans="1:36" s="12" customFormat="1" ht="14" customHeight="1" x14ac:dyDescent="0.2">
      <c r="A501" s="15"/>
      <c r="B501" s="10"/>
      <c r="C501" s="10"/>
      <c r="D501" s="13"/>
      <c r="E501" s="10"/>
      <c r="F501" s="10"/>
      <c r="G501" s="26"/>
      <c r="H501" s="10"/>
      <c r="I501" s="10"/>
      <c r="J501" s="10"/>
      <c r="K501" s="10"/>
      <c r="L501" s="13"/>
      <c r="M501" s="13"/>
      <c r="N501" s="9"/>
      <c r="O501" s="9"/>
      <c r="P501" s="2"/>
      <c r="Q501" s="2"/>
      <c r="R501" s="7"/>
      <c r="S501" s="13"/>
      <c r="T501" s="13"/>
      <c r="U501" s="8"/>
      <c r="V501" s="8"/>
      <c r="W501" s="8"/>
      <c r="X501" s="7"/>
      <c r="Y501" s="10"/>
      <c r="Z501" s="10"/>
      <c r="AA501" s="2"/>
      <c r="AB501" s="7"/>
      <c r="AC501" s="14"/>
      <c r="AD501" s="15"/>
      <c r="AE501" s="7"/>
      <c r="AG501" s="15"/>
      <c r="AJ501" s="2"/>
    </row>
    <row r="502" spans="1:36" s="12" customFormat="1" ht="14" customHeight="1" x14ac:dyDescent="0.2">
      <c r="A502" s="15"/>
      <c r="B502" s="10"/>
      <c r="C502" s="10"/>
      <c r="D502" s="13"/>
      <c r="E502" s="10"/>
      <c r="F502" s="10"/>
      <c r="G502" s="26"/>
      <c r="H502" s="10"/>
      <c r="I502" s="10"/>
      <c r="J502" s="10"/>
      <c r="K502" s="10"/>
      <c r="L502" s="13"/>
      <c r="M502" s="13"/>
      <c r="N502" s="9"/>
      <c r="O502" s="9"/>
      <c r="P502" s="2"/>
      <c r="Q502" s="2"/>
      <c r="R502" s="7"/>
      <c r="S502" s="13"/>
      <c r="T502" s="13"/>
      <c r="U502" s="8"/>
      <c r="V502" s="8"/>
      <c r="W502" s="8"/>
      <c r="X502" s="7"/>
      <c r="Y502" s="10"/>
      <c r="Z502" s="10"/>
      <c r="AA502" s="2"/>
      <c r="AB502" s="7"/>
      <c r="AC502" s="14"/>
      <c r="AD502" s="15"/>
      <c r="AE502" s="7"/>
      <c r="AG502" s="15"/>
      <c r="AJ502" s="2"/>
    </row>
    <row r="503" spans="1:36" s="12" customFormat="1" ht="14" customHeight="1" x14ac:dyDescent="0.2">
      <c r="A503" s="15"/>
      <c r="B503" s="10"/>
      <c r="C503" s="10"/>
      <c r="D503" s="13"/>
      <c r="E503" s="10"/>
      <c r="F503" s="10"/>
      <c r="G503" s="26"/>
      <c r="H503" s="10"/>
      <c r="I503" s="10"/>
      <c r="J503" s="10"/>
      <c r="K503" s="10"/>
      <c r="L503" s="13"/>
      <c r="M503" s="13"/>
      <c r="N503" s="9"/>
      <c r="O503" s="9"/>
      <c r="P503" s="2"/>
      <c r="Q503" s="2"/>
      <c r="R503" s="7"/>
      <c r="S503" s="13"/>
      <c r="T503" s="13"/>
      <c r="U503" s="8"/>
      <c r="V503" s="8"/>
      <c r="W503" s="8"/>
      <c r="X503" s="7"/>
      <c r="Y503" s="10"/>
      <c r="Z503" s="10"/>
      <c r="AA503" s="2"/>
      <c r="AB503" s="7"/>
      <c r="AC503" s="14"/>
      <c r="AD503" s="15"/>
      <c r="AE503" s="7"/>
      <c r="AG503" s="15"/>
      <c r="AJ503" s="2"/>
    </row>
    <row r="504" spans="1:36" s="12" customFormat="1" ht="14" customHeight="1" x14ac:dyDescent="0.2">
      <c r="A504" s="15"/>
      <c r="B504" s="10"/>
      <c r="C504" s="10"/>
      <c r="D504" s="13"/>
      <c r="E504" s="10"/>
      <c r="F504" s="10"/>
      <c r="G504" s="26"/>
      <c r="H504" s="10"/>
      <c r="I504" s="10"/>
      <c r="J504" s="10"/>
      <c r="K504" s="10"/>
      <c r="L504" s="13"/>
      <c r="M504" s="13"/>
      <c r="N504" s="9"/>
      <c r="O504" s="9"/>
      <c r="P504" s="2"/>
      <c r="Q504" s="2"/>
      <c r="R504" s="7"/>
      <c r="S504" s="13"/>
      <c r="T504" s="13"/>
      <c r="U504" s="8"/>
      <c r="V504" s="8"/>
      <c r="W504" s="8"/>
      <c r="X504" s="7"/>
      <c r="Y504" s="10"/>
      <c r="Z504" s="10"/>
      <c r="AA504" s="2"/>
      <c r="AB504" s="7"/>
      <c r="AC504" s="14"/>
      <c r="AD504" s="15"/>
      <c r="AE504" s="7"/>
      <c r="AG504" s="15"/>
      <c r="AJ504" s="2"/>
    </row>
    <row r="505" spans="1:36" s="12" customFormat="1" ht="14" customHeight="1" x14ac:dyDescent="0.2">
      <c r="A505" s="15"/>
      <c r="B505" s="10"/>
      <c r="C505" s="10"/>
      <c r="D505" s="13"/>
      <c r="E505" s="10"/>
      <c r="F505" s="10"/>
      <c r="G505" s="26"/>
      <c r="H505" s="10"/>
      <c r="I505" s="10"/>
      <c r="J505" s="10"/>
      <c r="K505" s="7"/>
      <c r="L505" s="13"/>
      <c r="M505" s="6"/>
      <c r="N505" s="7"/>
      <c r="O505" s="7"/>
      <c r="P505" s="2"/>
      <c r="Q505" s="2"/>
      <c r="R505" s="7"/>
      <c r="S505" s="13"/>
      <c r="T505" s="13"/>
      <c r="U505" s="8"/>
      <c r="V505" s="8"/>
      <c r="W505" s="8"/>
      <c r="X505" s="7"/>
      <c r="Y505" s="10"/>
      <c r="Z505" s="10"/>
      <c r="AA505" s="2"/>
      <c r="AB505" s="7"/>
      <c r="AC505" s="14"/>
      <c r="AD505" s="18"/>
      <c r="AE505" s="7"/>
      <c r="AG505" s="15"/>
      <c r="AJ505" s="2"/>
    </row>
    <row r="506" spans="1:36" s="12" customFormat="1" ht="14" customHeight="1" x14ac:dyDescent="0.2">
      <c r="A506" s="15"/>
      <c r="B506" s="10"/>
      <c r="C506" s="10"/>
      <c r="D506" s="13"/>
      <c r="E506" s="10"/>
      <c r="F506" s="10"/>
      <c r="G506" s="26"/>
      <c r="H506" s="10"/>
      <c r="I506" s="10"/>
      <c r="J506" s="10"/>
      <c r="K506" s="10"/>
      <c r="L506" s="13"/>
      <c r="M506" s="13"/>
      <c r="N506" s="9"/>
      <c r="O506" s="9"/>
      <c r="P506" s="2"/>
      <c r="Q506" s="2"/>
      <c r="R506" s="7"/>
      <c r="S506" s="13"/>
      <c r="T506" s="13"/>
      <c r="U506" s="8"/>
      <c r="V506" s="8"/>
      <c r="W506" s="8"/>
      <c r="X506" s="7"/>
      <c r="Y506" s="10"/>
      <c r="Z506" s="10"/>
      <c r="AA506" s="2"/>
      <c r="AB506" s="7"/>
      <c r="AC506" s="14"/>
      <c r="AD506" s="15"/>
      <c r="AE506" s="7"/>
      <c r="AG506" s="15"/>
      <c r="AJ506" s="2"/>
    </row>
    <row r="507" spans="1:36" s="12" customFormat="1" ht="14" customHeight="1" x14ac:dyDescent="0.2">
      <c r="A507" s="15"/>
      <c r="B507" s="10"/>
      <c r="C507" s="10"/>
      <c r="D507" s="13"/>
      <c r="E507" s="10"/>
      <c r="F507" s="10"/>
      <c r="G507" s="26"/>
      <c r="H507" s="10"/>
      <c r="I507" s="10"/>
      <c r="J507" s="10"/>
      <c r="K507" s="10"/>
      <c r="L507" s="13"/>
      <c r="M507" s="13"/>
      <c r="N507" s="9"/>
      <c r="O507" s="9"/>
      <c r="P507" s="2"/>
      <c r="Q507" s="2"/>
      <c r="R507" s="7"/>
      <c r="S507" s="13"/>
      <c r="T507" s="13"/>
      <c r="U507" s="8"/>
      <c r="V507" s="8"/>
      <c r="W507" s="8"/>
      <c r="X507" s="7"/>
      <c r="Y507" s="10"/>
      <c r="Z507" s="10"/>
      <c r="AA507" s="2"/>
      <c r="AB507" s="7"/>
      <c r="AC507" s="14"/>
      <c r="AD507" s="15"/>
      <c r="AE507" s="7"/>
      <c r="AG507" s="15"/>
      <c r="AJ507" s="2"/>
    </row>
    <row r="508" spans="1:36" s="12" customFormat="1" ht="14" customHeight="1" x14ac:dyDescent="0.2">
      <c r="A508" s="15"/>
      <c r="B508" s="10"/>
      <c r="C508" s="10"/>
      <c r="D508" s="13"/>
      <c r="E508" s="10"/>
      <c r="F508" s="10"/>
      <c r="G508" s="26"/>
      <c r="H508" s="10"/>
      <c r="I508" s="10"/>
      <c r="J508" s="10"/>
      <c r="K508" s="10"/>
      <c r="L508" s="13"/>
      <c r="M508" s="13"/>
      <c r="N508" s="9"/>
      <c r="O508" s="9"/>
      <c r="P508" s="2"/>
      <c r="Q508" s="2"/>
      <c r="R508" s="7"/>
      <c r="S508" s="13"/>
      <c r="T508" s="13"/>
      <c r="U508" s="8"/>
      <c r="V508" s="8"/>
      <c r="W508" s="8"/>
      <c r="X508" s="7"/>
      <c r="Y508" s="10"/>
      <c r="Z508" s="10"/>
      <c r="AA508" s="2"/>
      <c r="AB508" s="7"/>
      <c r="AC508" s="14"/>
      <c r="AD508" s="15"/>
      <c r="AE508" s="7"/>
      <c r="AG508" s="15"/>
      <c r="AJ508" s="2"/>
    </row>
    <row r="509" spans="1:36" s="12" customFormat="1" ht="14" customHeight="1" x14ac:dyDescent="0.2">
      <c r="A509" s="15"/>
      <c r="B509" s="10"/>
      <c r="C509" s="10"/>
      <c r="D509" s="13"/>
      <c r="E509" s="10"/>
      <c r="F509" s="10"/>
      <c r="G509" s="26"/>
      <c r="H509" s="10"/>
      <c r="I509" s="10"/>
      <c r="J509" s="10"/>
      <c r="K509" s="10"/>
      <c r="L509" s="13"/>
      <c r="M509" s="13"/>
      <c r="N509" s="9"/>
      <c r="O509" s="9"/>
      <c r="P509" s="2"/>
      <c r="Q509" s="2"/>
      <c r="R509" s="7"/>
      <c r="S509" s="13"/>
      <c r="T509" s="13"/>
      <c r="U509" s="8"/>
      <c r="V509" s="8"/>
      <c r="W509" s="8"/>
      <c r="X509" s="7"/>
      <c r="Y509" s="10"/>
      <c r="Z509" s="10"/>
      <c r="AA509" s="2"/>
      <c r="AB509" s="7"/>
      <c r="AC509" s="14"/>
      <c r="AD509" s="15"/>
      <c r="AE509" s="7"/>
      <c r="AG509" s="15"/>
      <c r="AJ509" s="2"/>
    </row>
    <row r="510" spans="1:36" s="12" customFormat="1" ht="14" customHeight="1" x14ac:dyDescent="0.2">
      <c r="A510" s="15"/>
      <c r="B510" s="10"/>
      <c r="C510" s="10"/>
      <c r="D510" s="13"/>
      <c r="E510" s="10"/>
      <c r="F510" s="10"/>
      <c r="G510" s="26"/>
      <c r="H510" s="10"/>
      <c r="I510" s="10"/>
      <c r="J510" s="10"/>
      <c r="K510" s="10"/>
      <c r="L510" s="13"/>
      <c r="M510" s="13"/>
      <c r="N510" s="9"/>
      <c r="O510" s="9"/>
      <c r="P510" s="2"/>
      <c r="Q510" s="2"/>
      <c r="R510" s="7"/>
      <c r="S510" s="13"/>
      <c r="T510" s="13"/>
      <c r="U510" s="8"/>
      <c r="V510" s="8"/>
      <c r="W510" s="8"/>
      <c r="X510" s="7"/>
      <c r="Y510" s="10"/>
      <c r="Z510" s="10"/>
      <c r="AA510" s="2"/>
      <c r="AB510" s="7"/>
      <c r="AC510" s="14"/>
      <c r="AD510" s="15"/>
      <c r="AE510" s="7"/>
      <c r="AG510" s="15"/>
      <c r="AJ510" s="2"/>
    </row>
    <row r="511" spans="1:36" s="12" customFormat="1" ht="14" customHeight="1" x14ac:dyDescent="0.2">
      <c r="A511" s="15"/>
      <c r="B511" s="10"/>
      <c r="C511" s="10"/>
      <c r="D511" s="13"/>
      <c r="E511" s="10"/>
      <c r="F511" s="10"/>
      <c r="G511" s="26"/>
      <c r="H511" s="10"/>
      <c r="I511" s="10"/>
      <c r="J511" s="10"/>
      <c r="K511" s="10"/>
      <c r="L511" s="13"/>
      <c r="M511" s="13"/>
      <c r="N511" s="9"/>
      <c r="O511" s="9"/>
      <c r="P511" s="2"/>
      <c r="Q511" s="2"/>
      <c r="R511" s="7"/>
      <c r="S511" s="13"/>
      <c r="T511" s="13"/>
      <c r="U511" s="8"/>
      <c r="V511" s="8"/>
      <c r="W511" s="8"/>
      <c r="X511" s="7"/>
      <c r="Y511" s="10"/>
      <c r="Z511" s="10"/>
      <c r="AA511" s="2"/>
      <c r="AB511" s="7"/>
      <c r="AC511" s="14"/>
      <c r="AD511" s="15"/>
      <c r="AE511" s="7"/>
      <c r="AG511" s="15"/>
      <c r="AJ511" s="2"/>
    </row>
    <row r="512" spans="1:36" s="12" customFormat="1" ht="14" customHeight="1" x14ac:dyDescent="0.2">
      <c r="B512" s="10"/>
      <c r="C512" s="10"/>
      <c r="D512" s="13"/>
      <c r="E512" s="10"/>
      <c r="F512" s="10"/>
      <c r="G512" s="26"/>
      <c r="H512" s="10"/>
      <c r="I512" s="10"/>
      <c r="J512" s="10"/>
      <c r="K512" s="7"/>
      <c r="L512" s="13"/>
      <c r="M512" s="6"/>
      <c r="N512" s="7"/>
      <c r="O512" s="7"/>
      <c r="P512" s="2"/>
      <c r="Q512" s="2"/>
      <c r="R512" s="7"/>
      <c r="S512" s="13"/>
      <c r="T512" s="13"/>
      <c r="U512" s="8"/>
      <c r="V512" s="8"/>
      <c r="W512" s="8"/>
      <c r="X512" s="7"/>
      <c r="Y512" s="10"/>
      <c r="Z512" s="10"/>
      <c r="AA512" s="2"/>
      <c r="AB512" s="7"/>
      <c r="AC512" s="14"/>
      <c r="AD512" s="18"/>
      <c r="AE512" s="7"/>
      <c r="AG512" s="15"/>
      <c r="AJ512" s="2"/>
    </row>
    <row r="513" spans="1:36" s="12" customFormat="1" ht="14" customHeight="1" x14ac:dyDescent="0.2">
      <c r="B513" s="10"/>
      <c r="C513" s="10"/>
      <c r="D513" s="6"/>
      <c r="E513" s="10"/>
      <c r="F513" s="10"/>
      <c r="G513" s="26"/>
      <c r="H513" s="10"/>
      <c r="I513" s="10"/>
      <c r="J513" s="10"/>
      <c r="K513" s="10"/>
      <c r="L513" s="13"/>
      <c r="M513" s="13"/>
      <c r="N513" s="9"/>
      <c r="O513" s="9"/>
      <c r="P513" s="2"/>
      <c r="Q513" s="2"/>
      <c r="R513" s="7"/>
      <c r="S513" s="13"/>
      <c r="T513" s="13"/>
      <c r="U513" s="8"/>
      <c r="V513" s="8"/>
      <c r="W513" s="8"/>
      <c r="X513" s="7"/>
      <c r="Y513" s="10"/>
      <c r="Z513" s="10"/>
      <c r="AA513" s="2"/>
      <c r="AB513" s="7"/>
      <c r="AC513" s="14"/>
      <c r="AE513" s="7"/>
      <c r="AG513" s="15"/>
      <c r="AJ513" s="2"/>
    </row>
    <row r="514" spans="1:36" s="12" customFormat="1" ht="14" customHeight="1" x14ac:dyDescent="0.2">
      <c r="A514" s="15"/>
      <c r="B514" s="10"/>
      <c r="C514" s="10"/>
      <c r="D514" s="13"/>
      <c r="E514" s="10"/>
      <c r="F514" s="10"/>
      <c r="G514" s="26"/>
      <c r="H514" s="10"/>
      <c r="I514" s="10"/>
      <c r="J514" s="10"/>
      <c r="K514" s="10"/>
      <c r="L514" s="13"/>
      <c r="M514" s="13"/>
      <c r="N514" s="9"/>
      <c r="O514" s="9"/>
      <c r="P514" s="2"/>
      <c r="Q514" s="2"/>
      <c r="R514" s="7"/>
      <c r="S514" s="13"/>
      <c r="T514" s="13"/>
      <c r="U514" s="8"/>
      <c r="V514" s="8"/>
      <c r="W514" s="8"/>
      <c r="X514" s="7"/>
      <c r="Y514" s="10"/>
      <c r="Z514" s="10"/>
      <c r="AA514" s="2"/>
      <c r="AB514" s="7"/>
      <c r="AC514" s="14"/>
      <c r="AD514" s="15"/>
      <c r="AE514" s="7"/>
      <c r="AG514" s="15"/>
      <c r="AJ514" s="2"/>
    </row>
    <row r="515" spans="1:36" s="12" customFormat="1" ht="14" customHeight="1" x14ac:dyDescent="0.2">
      <c r="A515" s="15"/>
      <c r="B515" s="10"/>
      <c r="C515" s="10"/>
      <c r="D515" s="13"/>
      <c r="E515" s="10"/>
      <c r="F515" s="10"/>
      <c r="G515" s="26"/>
      <c r="H515" s="10"/>
      <c r="I515" s="10"/>
      <c r="J515" s="10"/>
      <c r="K515" s="10"/>
      <c r="L515" s="13"/>
      <c r="M515" s="13"/>
      <c r="N515" s="9"/>
      <c r="O515" s="9"/>
      <c r="P515" s="2"/>
      <c r="Q515" s="2"/>
      <c r="R515" s="7"/>
      <c r="S515" s="13"/>
      <c r="T515" s="13"/>
      <c r="U515" s="8"/>
      <c r="V515" s="8"/>
      <c r="W515" s="8"/>
      <c r="X515" s="7"/>
      <c r="Y515" s="10"/>
      <c r="Z515" s="10"/>
      <c r="AA515" s="2"/>
      <c r="AB515" s="7"/>
      <c r="AC515" s="14"/>
      <c r="AD515" s="15"/>
      <c r="AE515" s="7"/>
      <c r="AG515" s="15"/>
      <c r="AJ515" s="2"/>
    </row>
    <row r="516" spans="1:36" s="12" customFormat="1" ht="14" customHeight="1" x14ac:dyDescent="0.2">
      <c r="A516" s="15"/>
      <c r="B516" s="10"/>
      <c r="C516" s="10"/>
      <c r="D516" s="13"/>
      <c r="E516" s="10"/>
      <c r="F516" s="10"/>
      <c r="G516" s="26"/>
      <c r="H516" s="10"/>
      <c r="I516" s="10"/>
      <c r="J516" s="10"/>
      <c r="K516" s="10"/>
      <c r="L516" s="13"/>
      <c r="M516" s="6"/>
      <c r="N516" s="7"/>
      <c r="O516" s="7"/>
      <c r="P516" s="2"/>
      <c r="Q516" s="2"/>
      <c r="R516" s="7"/>
      <c r="S516" s="13"/>
      <c r="T516" s="13"/>
      <c r="U516" s="8"/>
      <c r="V516" s="8"/>
      <c r="W516" s="8"/>
      <c r="X516" s="7"/>
      <c r="Y516" s="10"/>
      <c r="Z516" s="10"/>
      <c r="AA516" s="2"/>
      <c r="AB516" s="7"/>
      <c r="AC516" s="14"/>
      <c r="AD516" s="15"/>
      <c r="AE516" s="7"/>
      <c r="AG516" s="15"/>
      <c r="AJ516" s="2"/>
    </row>
    <row r="517" spans="1:36" s="12" customFormat="1" ht="14" customHeight="1" x14ac:dyDescent="0.2">
      <c r="B517" s="10"/>
      <c r="C517" s="10"/>
      <c r="D517" s="13"/>
      <c r="E517" s="10"/>
      <c r="F517" s="10"/>
      <c r="G517" s="26"/>
      <c r="H517" s="10"/>
      <c r="I517" s="10"/>
      <c r="J517" s="10"/>
      <c r="K517" s="10"/>
      <c r="L517" s="6"/>
      <c r="M517" s="6"/>
      <c r="N517" s="7"/>
      <c r="O517" s="7"/>
      <c r="P517" s="2"/>
      <c r="Q517" s="2"/>
      <c r="R517" s="7"/>
      <c r="S517" s="13"/>
      <c r="T517" s="13"/>
      <c r="U517" s="8"/>
      <c r="V517" s="8"/>
      <c r="W517" s="8"/>
      <c r="X517" s="7"/>
      <c r="Y517" s="10"/>
      <c r="Z517" s="10"/>
      <c r="AA517" s="2"/>
      <c r="AB517" s="7"/>
      <c r="AC517" s="14"/>
      <c r="AD517" s="15"/>
      <c r="AE517" s="7"/>
      <c r="AG517" s="15"/>
      <c r="AJ517" s="2"/>
    </row>
    <row r="518" spans="1:36" s="12" customFormat="1" ht="14" customHeight="1" x14ac:dyDescent="0.2">
      <c r="B518" s="10"/>
      <c r="C518" s="10"/>
      <c r="D518" s="13"/>
      <c r="E518" s="10"/>
      <c r="F518" s="10"/>
      <c r="G518" s="26"/>
      <c r="H518" s="10"/>
      <c r="I518" s="10"/>
      <c r="J518" s="10"/>
      <c r="K518" s="10"/>
      <c r="L518" s="13"/>
      <c r="M518" s="6"/>
      <c r="N518" s="7"/>
      <c r="O518" s="7"/>
      <c r="P518" s="2"/>
      <c r="Q518" s="2"/>
      <c r="R518" s="7"/>
      <c r="S518" s="13"/>
      <c r="T518" s="13"/>
      <c r="U518" s="8"/>
      <c r="V518" s="8"/>
      <c r="W518" s="8"/>
      <c r="X518" s="7"/>
      <c r="Y518" s="10"/>
      <c r="Z518" s="10"/>
      <c r="AA518" s="2"/>
      <c r="AB518" s="7"/>
      <c r="AC518" s="14"/>
      <c r="AD518" s="15"/>
      <c r="AE518" s="7"/>
      <c r="AG518" s="15"/>
      <c r="AJ518" s="2"/>
    </row>
    <row r="519" spans="1:36" s="12" customFormat="1" ht="14" customHeight="1" x14ac:dyDescent="0.2">
      <c r="A519" s="15"/>
      <c r="B519" s="10"/>
      <c r="C519" s="10"/>
      <c r="D519" s="13"/>
      <c r="E519" s="10"/>
      <c r="F519" s="10"/>
      <c r="G519" s="26"/>
      <c r="H519" s="10"/>
      <c r="I519" s="10"/>
      <c r="J519" s="10"/>
      <c r="K519" s="10"/>
      <c r="L519" s="13"/>
      <c r="M519" s="13"/>
      <c r="N519" s="9"/>
      <c r="O519" s="9"/>
      <c r="P519" s="2"/>
      <c r="Q519" s="2"/>
      <c r="R519" s="7"/>
      <c r="S519" s="13"/>
      <c r="T519" s="13"/>
      <c r="U519" s="8"/>
      <c r="V519" s="8"/>
      <c r="W519" s="8"/>
      <c r="X519" s="7"/>
      <c r="Y519" s="10"/>
      <c r="Z519" s="10"/>
      <c r="AA519" s="2"/>
      <c r="AB519" s="7"/>
      <c r="AC519" s="14"/>
      <c r="AD519" s="15"/>
      <c r="AE519" s="7"/>
      <c r="AG519" s="15"/>
      <c r="AJ519" s="2"/>
    </row>
    <row r="520" spans="1:36" s="12" customFormat="1" ht="14" customHeight="1" x14ac:dyDescent="0.2">
      <c r="A520" s="15"/>
      <c r="B520" s="10"/>
      <c r="C520" s="10"/>
      <c r="D520" s="13"/>
      <c r="E520" s="10"/>
      <c r="F520" s="10"/>
      <c r="G520" s="26"/>
      <c r="H520" s="10"/>
      <c r="I520" s="10"/>
      <c r="J520" s="10"/>
      <c r="K520" s="10"/>
      <c r="L520" s="6"/>
      <c r="M520" s="6"/>
      <c r="N520" s="7"/>
      <c r="O520" s="7"/>
      <c r="P520" s="2"/>
      <c r="Q520" s="2"/>
      <c r="R520" s="7"/>
      <c r="S520" s="13"/>
      <c r="T520" s="13"/>
      <c r="U520" s="8"/>
      <c r="V520" s="8"/>
      <c r="W520" s="8"/>
      <c r="X520" s="7"/>
      <c r="Y520" s="10"/>
      <c r="Z520" s="10"/>
      <c r="AA520" s="2"/>
      <c r="AB520" s="7"/>
      <c r="AC520" s="14"/>
      <c r="AD520" s="15"/>
      <c r="AE520" s="7"/>
      <c r="AG520" s="15"/>
      <c r="AJ520" s="2"/>
    </row>
    <row r="521" spans="1:36" s="12" customFormat="1" ht="14" customHeight="1" x14ac:dyDescent="0.2">
      <c r="B521" s="10"/>
      <c r="C521" s="10"/>
      <c r="D521" s="13"/>
      <c r="E521" s="10"/>
      <c r="F521" s="10"/>
      <c r="G521" s="26"/>
      <c r="H521" s="10"/>
      <c r="I521" s="10"/>
      <c r="J521" s="10"/>
      <c r="K521" s="7"/>
      <c r="L521" s="13"/>
      <c r="M521" s="6"/>
      <c r="N521" s="7"/>
      <c r="O521" s="7"/>
      <c r="P521" s="2"/>
      <c r="Q521" s="2"/>
      <c r="R521" s="7"/>
      <c r="S521" s="13"/>
      <c r="T521" s="13"/>
      <c r="U521" s="8"/>
      <c r="V521" s="8"/>
      <c r="W521" s="8"/>
      <c r="X521" s="7"/>
      <c r="Y521" s="10"/>
      <c r="Z521" s="10"/>
      <c r="AA521" s="2"/>
      <c r="AB521" s="7"/>
      <c r="AC521" s="14"/>
      <c r="AD521" s="15"/>
      <c r="AE521" s="7"/>
      <c r="AG521" s="15"/>
      <c r="AJ521" s="2"/>
    </row>
    <row r="522" spans="1:36" s="12" customFormat="1" ht="14" customHeight="1" x14ac:dyDescent="0.2">
      <c r="A522" s="15"/>
      <c r="B522" s="10"/>
      <c r="C522" s="10"/>
      <c r="D522" s="13"/>
      <c r="E522" s="10"/>
      <c r="F522" s="10"/>
      <c r="G522" s="26"/>
      <c r="H522" s="10"/>
      <c r="I522" s="10"/>
      <c r="J522" s="10"/>
      <c r="K522" s="10"/>
      <c r="L522" s="13"/>
      <c r="M522" s="13"/>
      <c r="N522" s="9"/>
      <c r="O522" s="9"/>
      <c r="P522" s="2"/>
      <c r="Q522" s="2"/>
      <c r="R522" s="7"/>
      <c r="S522" s="13"/>
      <c r="T522" s="13"/>
      <c r="U522" s="8"/>
      <c r="V522" s="8"/>
      <c r="W522" s="8"/>
      <c r="X522" s="7"/>
      <c r="Y522" s="10"/>
      <c r="Z522" s="10"/>
      <c r="AA522" s="2"/>
      <c r="AB522" s="7"/>
      <c r="AC522" s="14"/>
      <c r="AD522" s="15"/>
      <c r="AE522" s="7"/>
      <c r="AG522" s="15"/>
      <c r="AJ522" s="2"/>
    </row>
    <row r="523" spans="1:36" s="12" customFormat="1" ht="14" customHeight="1" x14ac:dyDescent="0.2">
      <c r="A523" s="15"/>
      <c r="B523" s="10"/>
      <c r="C523" s="10"/>
      <c r="D523" s="6"/>
      <c r="E523" s="10"/>
      <c r="F523" s="10"/>
      <c r="G523" s="26"/>
      <c r="H523" s="10"/>
      <c r="I523" s="10"/>
      <c r="J523" s="10"/>
      <c r="K523" s="10"/>
      <c r="L523" s="13"/>
      <c r="M523" s="6"/>
      <c r="N523" s="7"/>
      <c r="O523" s="7"/>
      <c r="P523" s="2"/>
      <c r="Q523" s="2"/>
      <c r="R523" s="7"/>
      <c r="S523" s="13"/>
      <c r="T523" s="13"/>
      <c r="U523" s="8"/>
      <c r="V523" s="8"/>
      <c r="W523" s="8"/>
      <c r="X523" s="7"/>
      <c r="Y523" s="10"/>
      <c r="Z523" s="10"/>
      <c r="AA523" s="2"/>
      <c r="AB523" s="7"/>
      <c r="AC523" s="14"/>
      <c r="AD523" s="15"/>
      <c r="AE523" s="7"/>
      <c r="AG523" s="15"/>
      <c r="AJ523" s="2"/>
    </row>
    <row r="524" spans="1:36" s="12" customFormat="1" ht="14" customHeight="1" x14ac:dyDescent="0.2">
      <c r="A524" s="15"/>
      <c r="B524" s="10"/>
      <c r="C524" s="10"/>
      <c r="D524" s="13"/>
      <c r="E524" s="10"/>
      <c r="F524" s="10"/>
      <c r="G524" s="26"/>
      <c r="H524" s="10"/>
      <c r="I524" s="10"/>
      <c r="J524" s="10"/>
      <c r="K524" s="10"/>
      <c r="L524" s="6"/>
      <c r="M524" s="13"/>
      <c r="N524" s="9"/>
      <c r="O524" s="9"/>
      <c r="P524" s="2"/>
      <c r="Q524" s="2"/>
      <c r="R524" s="7"/>
      <c r="S524" s="13"/>
      <c r="T524" s="13"/>
      <c r="U524" s="8"/>
      <c r="V524" s="8"/>
      <c r="W524" s="8"/>
      <c r="X524" s="7"/>
      <c r="Y524" s="10"/>
      <c r="Z524" s="10"/>
      <c r="AA524" s="2"/>
      <c r="AB524" s="7"/>
      <c r="AC524" s="14"/>
      <c r="AD524" s="15"/>
      <c r="AE524" s="7"/>
      <c r="AG524" s="15"/>
      <c r="AJ524" s="2"/>
    </row>
    <row r="525" spans="1:36" s="12" customFormat="1" ht="14" customHeight="1" x14ac:dyDescent="0.2">
      <c r="A525" s="15"/>
      <c r="B525" s="10"/>
      <c r="C525" s="10"/>
      <c r="D525" s="13"/>
      <c r="E525" s="10"/>
      <c r="F525" s="10"/>
      <c r="G525" s="26"/>
      <c r="H525" s="10"/>
      <c r="I525" s="10"/>
      <c r="J525" s="10"/>
      <c r="K525" s="10"/>
      <c r="L525" s="13"/>
      <c r="M525" s="6"/>
      <c r="N525" s="7"/>
      <c r="O525" s="7"/>
      <c r="P525" s="2"/>
      <c r="Q525" s="2"/>
      <c r="R525" s="7"/>
      <c r="S525" s="13"/>
      <c r="T525" s="13"/>
      <c r="U525" s="8"/>
      <c r="V525" s="8"/>
      <c r="W525" s="8"/>
      <c r="X525" s="7"/>
      <c r="Y525" s="10"/>
      <c r="Z525" s="10"/>
      <c r="AA525" s="2"/>
      <c r="AB525" s="7"/>
      <c r="AC525" s="14"/>
      <c r="AD525" s="15"/>
      <c r="AE525" s="7"/>
      <c r="AG525" s="15"/>
      <c r="AJ525" s="2"/>
    </row>
    <row r="526" spans="1:36" s="12" customFormat="1" ht="14" customHeight="1" x14ac:dyDescent="0.2">
      <c r="A526" s="15"/>
      <c r="B526" s="10"/>
      <c r="C526" s="10"/>
      <c r="D526" s="13"/>
      <c r="E526" s="10"/>
      <c r="F526" s="10"/>
      <c r="G526" s="26"/>
      <c r="H526" s="10"/>
      <c r="I526" s="10"/>
      <c r="J526" s="10"/>
      <c r="K526" s="10"/>
      <c r="L526" s="13"/>
      <c r="M526" s="13"/>
      <c r="N526" s="9"/>
      <c r="O526" s="9"/>
      <c r="P526" s="2"/>
      <c r="Q526" s="2"/>
      <c r="R526" s="7"/>
      <c r="S526" s="13"/>
      <c r="T526" s="13"/>
      <c r="U526" s="8"/>
      <c r="V526" s="8"/>
      <c r="W526" s="8"/>
      <c r="X526" s="7"/>
      <c r="Y526" s="10"/>
      <c r="Z526" s="10"/>
      <c r="AA526" s="2"/>
      <c r="AB526" s="7"/>
      <c r="AC526" s="14"/>
      <c r="AD526" s="15"/>
      <c r="AE526" s="7"/>
      <c r="AG526" s="15"/>
      <c r="AJ526" s="2"/>
    </row>
    <row r="527" spans="1:36" s="12" customFormat="1" ht="14" customHeight="1" x14ac:dyDescent="0.2">
      <c r="A527" s="15"/>
      <c r="B527" s="10"/>
      <c r="C527" s="10"/>
      <c r="D527" s="13"/>
      <c r="E527" s="10"/>
      <c r="F527" s="10"/>
      <c r="G527" s="26"/>
      <c r="H527" s="10"/>
      <c r="I527" s="10"/>
      <c r="J527" s="10"/>
      <c r="K527" s="10"/>
      <c r="L527" s="13"/>
      <c r="M527" s="13"/>
      <c r="N527" s="9"/>
      <c r="O527" s="9"/>
      <c r="P527" s="2"/>
      <c r="Q527" s="2"/>
      <c r="R527" s="7"/>
      <c r="S527" s="13"/>
      <c r="T527" s="13"/>
      <c r="U527" s="8"/>
      <c r="V527" s="8"/>
      <c r="W527" s="8"/>
      <c r="X527" s="7"/>
      <c r="Y527" s="10"/>
      <c r="Z527" s="10"/>
      <c r="AA527" s="2"/>
      <c r="AB527" s="7"/>
      <c r="AC527" s="14"/>
      <c r="AD527" s="15"/>
      <c r="AE527" s="7"/>
      <c r="AG527" s="15"/>
      <c r="AJ527" s="2"/>
    </row>
    <row r="528" spans="1:36" s="12" customFormat="1" ht="14" customHeight="1" x14ac:dyDescent="0.2">
      <c r="A528" s="15"/>
      <c r="B528" s="10"/>
      <c r="C528" s="10"/>
      <c r="D528" s="13"/>
      <c r="E528" s="10"/>
      <c r="F528" s="10"/>
      <c r="G528" s="26"/>
      <c r="H528" s="10"/>
      <c r="I528" s="10"/>
      <c r="J528" s="10"/>
      <c r="K528" s="10"/>
      <c r="L528" s="13"/>
      <c r="M528" s="6"/>
      <c r="N528" s="7"/>
      <c r="O528" s="7"/>
      <c r="P528" s="2"/>
      <c r="Q528" s="2"/>
      <c r="R528" s="7"/>
      <c r="S528" s="13"/>
      <c r="T528" s="13"/>
      <c r="U528" s="8"/>
      <c r="V528" s="8"/>
      <c r="W528" s="8"/>
      <c r="X528" s="7"/>
      <c r="Y528" s="10"/>
      <c r="Z528" s="10"/>
      <c r="AA528" s="2"/>
      <c r="AB528" s="7"/>
      <c r="AC528" s="14"/>
      <c r="AD528" s="15"/>
      <c r="AE528" s="7"/>
      <c r="AG528" s="15"/>
      <c r="AJ528" s="2"/>
    </row>
    <row r="529" spans="1:36" s="12" customFormat="1" ht="14" customHeight="1" x14ac:dyDescent="0.2">
      <c r="A529" s="15"/>
      <c r="B529" s="10"/>
      <c r="C529" s="10"/>
      <c r="D529" s="13"/>
      <c r="E529" s="10"/>
      <c r="F529" s="10"/>
      <c r="G529" s="26"/>
      <c r="H529" s="10"/>
      <c r="I529" s="10"/>
      <c r="J529" s="10"/>
      <c r="K529" s="10"/>
      <c r="L529" s="13"/>
      <c r="M529" s="13"/>
      <c r="N529" s="9"/>
      <c r="O529" s="9"/>
      <c r="P529" s="2"/>
      <c r="Q529" s="2"/>
      <c r="R529" s="7"/>
      <c r="S529" s="13"/>
      <c r="T529" s="13"/>
      <c r="U529" s="8"/>
      <c r="V529" s="8"/>
      <c r="W529" s="8"/>
      <c r="X529" s="7"/>
      <c r="Y529" s="10"/>
      <c r="Z529" s="10"/>
      <c r="AA529" s="2"/>
      <c r="AB529" s="7"/>
      <c r="AC529" s="14"/>
      <c r="AD529" s="15"/>
      <c r="AE529" s="7"/>
      <c r="AG529" s="15"/>
      <c r="AJ529" s="2"/>
    </row>
    <row r="530" spans="1:36" s="12" customFormat="1" ht="14" customHeight="1" x14ac:dyDescent="0.2">
      <c r="A530" s="15"/>
      <c r="B530" s="10"/>
      <c r="C530" s="10"/>
      <c r="D530" s="13"/>
      <c r="E530" s="10"/>
      <c r="F530" s="10"/>
      <c r="G530" s="26"/>
      <c r="H530" s="10"/>
      <c r="I530" s="10"/>
      <c r="J530" s="10"/>
      <c r="K530" s="10"/>
      <c r="L530" s="6"/>
      <c r="M530" s="6"/>
      <c r="N530" s="7"/>
      <c r="O530" s="7"/>
      <c r="P530" s="2"/>
      <c r="Q530" s="2"/>
      <c r="R530" s="7"/>
      <c r="S530" s="13"/>
      <c r="T530" s="13"/>
      <c r="U530" s="8"/>
      <c r="V530" s="8"/>
      <c r="W530" s="8"/>
      <c r="X530" s="7"/>
      <c r="Y530" s="10"/>
      <c r="Z530" s="10"/>
      <c r="AA530" s="2"/>
      <c r="AB530" s="7"/>
      <c r="AC530" s="14"/>
      <c r="AD530" s="18"/>
      <c r="AE530" s="7"/>
      <c r="AG530" s="15"/>
      <c r="AJ530" s="2"/>
    </row>
    <row r="531" spans="1:36" s="12" customFormat="1" ht="14" customHeight="1" x14ac:dyDescent="0.2">
      <c r="A531" s="15"/>
      <c r="B531" s="10"/>
      <c r="C531" s="10"/>
      <c r="D531" s="13"/>
      <c r="E531" s="10"/>
      <c r="F531" s="10"/>
      <c r="G531" s="26"/>
      <c r="H531" s="10"/>
      <c r="I531" s="10"/>
      <c r="J531" s="10"/>
      <c r="K531" s="10"/>
      <c r="L531" s="13"/>
      <c r="M531" s="13"/>
      <c r="N531" s="9"/>
      <c r="O531" s="9"/>
      <c r="P531" s="2"/>
      <c r="Q531" s="2"/>
      <c r="R531" s="7"/>
      <c r="S531" s="13"/>
      <c r="T531" s="13"/>
      <c r="U531" s="8"/>
      <c r="V531" s="8"/>
      <c r="W531" s="8"/>
      <c r="X531" s="7"/>
      <c r="Y531" s="10"/>
      <c r="Z531" s="10"/>
      <c r="AA531" s="2"/>
      <c r="AB531" s="7"/>
      <c r="AC531" s="14"/>
      <c r="AD531" s="15"/>
      <c r="AE531" s="7"/>
      <c r="AG531" s="15"/>
      <c r="AJ531" s="2"/>
    </row>
    <row r="532" spans="1:36" s="12" customFormat="1" ht="14" customHeight="1" x14ac:dyDescent="0.2">
      <c r="B532" s="10"/>
      <c r="C532" s="10"/>
      <c r="D532" s="13"/>
      <c r="E532" s="10"/>
      <c r="F532" s="10"/>
      <c r="G532" s="26"/>
      <c r="H532" s="10"/>
      <c r="I532" s="10"/>
      <c r="J532" s="10"/>
      <c r="K532" s="7"/>
      <c r="L532" s="13"/>
      <c r="M532" s="6"/>
      <c r="N532" s="7"/>
      <c r="O532" s="7"/>
      <c r="P532" s="2"/>
      <c r="Q532" s="2"/>
      <c r="R532" s="7"/>
      <c r="S532" s="13"/>
      <c r="T532" s="13"/>
      <c r="U532" s="8"/>
      <c r="V532" s="8"/>
      <c r="W532" s="8"/>
      <c r="X532" s="7"/>
      <c r="Y532" s="10"/>
      <c r="Z532" s="10"/>
      <c r="AA532" s="2"/>
      <c r="AB532" s="7"/>
      <c r="AC532" s="14"/>
      <c r="AD532" s="15"/>
      <c r="AE532" s="7"/>
      <c r="AG532" s="15"/>
      <c r="AJ532" s="2"/>
    </row>
    <row r="533" spans="1:36" s="12" customFormat="1" ht="14" customHeight="1" x14ac:dyDescent="0.2">
      <c r="B533" s="10"/>
      <c r="C533" s="10"/>
      <c r="D533" s="6"/>
      <c r="E533" s="10"/>
      <c r="F533" s="10"/>
      <c r="G533" s="26"/>
      <c r="H533" s="10"/>
      <c r="I533" s="10"/>
      <c r="J533" s="10"/>
      <c r="K533" s="10"/>
      <c r="L533" s="13"/>
      <c r="M533" s="13"/>
      <c r="N533" s="9"/>
      <c r="O533" s="9"/>
      <c r="P533" s="2"/>
      <c r="Q533" s="2"/>
      <c r="R533" s="7"/>
      <c r="S533" s="13"/>
      <c r="T533" s="13"/>
      <c r="U533" s="8"/>
      <c r="V533" s="8"/>
      <c r="W533" s="8"/>
      <c r="X533" s="7"/>
      <c r="Y533" s="10"/>
      <c r="Z533" s="10"/>
      <c r="AA533" s="2"/>
      <c r="AB533" s="7"/>
      <c r="AC533" s="14"/>
      <c r="AE533" s="7"/>
      <c r="AG533" s="15"/>
      <c r="AJ533" s="2"/>
    </row>
    <row r="534" spans="1:36" s="12" customFormat="1" ht="14" customHeight="1" x14ac:dyDescent="0.2">
      <c r="A534" s="15"/>
      <c r="B534" s="10"/>
      <c r="C534" s="10"/>
      <c r="D534" s="13"/>
      <c r="E534" s="10"/>
      <c r="F534" s="10"/>
      <c r="G534" s="26"/>
      <c r="H534" s="10"/>
      <c r="I534" s="10"/>
      <c r="J534" s="10"/>
      <c r="K534" s="10"/>
      <c r="L534" s="13"/>
      <c r="M534" s="6"/>
      <c r="N534" s="7"/>
      <c r="O534" s="7"/>
      <c r="P534" s="2"/>
      <c r="Q534" s="2"/>
      <c r="R534" s="7"/>
      <c r="S534" s="13"/>
      <c r="T534" s="13"/>
      <c r="U534" s="8"/>
      <c r="V534" s="8"/>
      <c r="W534" s="8"/>
      <c r="X534" s="7"/>
      <c r="Y534" s="10"/>
      <c r="Z534" s="10"/>
      <c r="AA534" s="2"/>
      <c r="AB534" s="7"/>
      <c r="AC534" s="14"/>
      <c r="AD534" s="15"/>
      <c r="AE534" s="7"/>
      <c r="AG534" s="15"/>
      <c r="AJ534" s="2"/>
    </row>
    <row r="535" spans="1:36" s="12" customFormat="1" ht="14" customHeight="1" x14ac:dyDescent="0.2">
      <c r="B535" s="10"/>
      <c r="C535" s="10"/>
      <c r="D535" s="13"/>
      <c r="E535" s="10"/>
      <c r="F535" s="10"/>
      <c r="G535" s="26"/>
      <c r="H535" s="10"/>
      <c r="I535" s="10"/>
      <c r="J535" s="10"/>
      <c r="K535" s="7"/>
      <c r="L535" s="13"/>
      <c r="M535" s="6"/>
      <c r="N535" s="7"/>
      <c r="O535" s="7"/>
      <c r="P535" s="2"/>
      <c r="Q535" s="2"/>
      <c r="R535" s="7"/>
      <c r="S535" s="13"/>
      <c r="T535" s="13"/>
      <c r="U535" s="8"/>
      <c r="V535" s="8"/>
      <c r="W535" s="8"/>
      <c r="X535" s="7"/>
      <c r="Y535" s="10"/>
      <c r="Z535" s="10"/>
      <c r="AA535" s="2"/>
      <c r="AB535" s="7"/>
      <c r="AC535" s="14"/>
      <c r="AD535" s="15"/>
      <c r="AE535" s="7"/>
      <c r="AG535" s="15"/>
      <c r="AJ535" s="2"/>
    </row>
    <row r="536" spans="1:36" s="12" customFormat="1" ht="14" customHeight="1" x14ac:dyDescent="0.2">
      <c r="B536" s="10"/>
      <c r="C536" s="10"/>
      <c r="D536" s="13"/>
      <c r="E536" s="10"/>
      <c r="F536" s="10"/>
      <c r="G536" s="26"/>
      <c r="H536" s="10"/>
      <c r="I536" s="10"/>
      <c r="J536" s="10"/>
      <c r="K536" s="10"/>
      <c r="L536" s="13"/>
      <c r="M536" s="13"/>
      <c r="N536" s="9"/>
      <c r="O536" s="9"/>
      <c r="P536" s="2"/>
      <c r="Q536" s="2"/>
      <c r="R536" s="7"/>
      <c r="S536" s="13"/>
      <c r="T536" s="13"/>
      <c r="U536" s="8"/>
      <c r="V536" s="8"/>
      <c r="W536" s="8"/>
      <c r="X536" s="7"/>
      <c r="Y536" s="10"/>
      <c r="Z536" s="10"/>
      <c r="AA536" s="2"/>
      <c r="AB536" s="7"/>
      <c r="AC536" s="14"/>
      <c r="AD536" s="15"/>
      <c r="AE536" s="7"/>
      <c r="AG536" s="15"/>
      <c r="AJ536" s="2"/>
    </row>
    <row r="537" spans="1:36" s="12" customFormat="1" ht="14" customHeight="1" x14ac:dyDescent="0.2">
      <c r="B537" s="10"/>
      <c r="C537" s="10"/>
      <c r="D537" s="13"/>
      <c r="E537" s="10"/>
      <c r="F537" s="10"/>
      <c r="G537" s="26"/>
      <c r="H537" s="10"/>
      <c r="I537" s="10"/>
      <c r="J537" s="10"/>
      <c r="K537" s="7"/>
      <c r="L537" s="6"/>
      <c r="M537" s="13"/>
      <c r="N537" s="9"/>
      <c r="O537" s="9"/>
      <c r="P537" s="2"/>
      <c r="Q537" s="2"/>
      <c r="R537" s="7"/>
      <c r="S537" s="13"/>
      <c r="T537" s="13"/>
      <c r="U537" s="8"/>
      <c r="V537" s="8"/>
      <c r="W537" s="8"/>
      <c r="X537" s="7"/>
      <c r="Y537" s="10"/>
      <c r="Z537" s="10"/>
      <c r="AA537" s="2"/>
      <c r="AB537" s="7"/>
      <c r="AC537" s="14"/>
      <c r="AD537" s="15"/>
      <c r="AE537" s="7"/>
      <c r="AG537" s="15"/>
      <c r="AJ537" s="2"/>
    </row>
    <row r="538" spans="1:36" s="12" customFormat="1" ht="14" customHeight="1" x14ac:dyDescent="0.2">
      <c r="A538" s="15"/>
      <c r="B538" s="10"/>
      <c r="C538" s="10"/>
      <c r="D538" s="13"/>
      <c r="E538" s="10"/>
      <c r="F538" s="10"/>
      <c r="G538" s="26"/>
      <c r="H538" s="10"/>
      <c r="I538" s="10"/>
      <c r="J538" s="10"/>
      <c r="K538" s="7"/>
      <c r="L538" s="13"/>
      <c r="M538" s="13"/>
      <c r="N538" s="9"/>
      <c r="O538" s="9"/>
      <c r="P538" s="2"/>
      <c r="Q538" s="2"/>
      <c r="R538" s="7"/>
      <c r="S538" s="13"/>
      <c r="T538" s="13"/>
      <c r="U538" s="8"/>
      <c r="V538" s="8"/>
      <c r="W538" s="8"/>
      <c r="X538" s="7"/>
      <c r="Y538" s="10"/>
      <c r="Z538" s="10"/>
      <c r="AA538" s="2"/>
      <c r="AB538" s="7"/>
      <c r="AC538" s="14"/>
      <c r="AE538" s="7"/>
      <c r="AG538" s="15"/>
      <c r="AJ538" s="2"/>
    </row>
    <row r="539" spans="1:36" s="12" customFormat="1" ht="14" customHeight="1" x14ac:dyDescent="0.2">
      <c r="A539" s="15"/>
      <c r="B539" s="10"/>
      <c r="C539" s="10"/>
      <c r="D539" s="13"/>
      <c r="E539" s="10"/>
      <c r="F539" s="10"/>
      <c r="G539" s="26"/>
      <c r="H539" s="10"/>
      <c r="I539" s="10"/>
      <c r="J539" s="10"/>
      <c r="K539" s="9"/>
      <c r="L539" s="13"/>
      <c r="M539" s="6"/>
      <c r="N539" s="7"/>
      <c r="O539" s="7"/>
      <c r="P539" s="2"/>
      <c r="Q539" s="2"/>
      <c r="R539" s="7"/>
      <c r="S539" s="13"/>
      <c r="T539" s="13"/>
      <c r="U539" s="8"/>
      <c r="V539" s="8"/>
      <c r="W539" s="8"/>
      <c r="X539" s="7"/>
      <c r="Y539" s="10"/>
      <c r="Z539" s="10"/>
      <c r="AA539" s="2"/>
      <c r="AB539" s="7"/>
      <c r="AC539" s="14"/>
      <c r="AE539" s="7"/>
      <c r="AG539" s="15"/>
      <c r="AJ539" s="2"/>
    </row>
    <row r="540" spans="1:36" s="12" customFormat="1" ht="14" customHeight="1" x14ac:dyDescent="0.2">
      <c r="B540" s="10"/>
      <c r="C540" s="10"/>
      <c r="D540" s="13"/>
      <c r="E540" s="10"/>
      <c r="F540" s="10"/>
      <c r="G540" s="26"/>
      <c r="H540" s="10"/>
      <c r="I540" s="10"/>
      <c r="J540" s="10"/>
      <c r="K540" s="10"/>
      <c r="L540" s="6"/>
      <c r="M540" s="6"/>
      <c r="N540" s="7"/>
      <c r="O540" s="7"/>
      <c r="P540" s="2"/>
      <c r="Q540" s="2"/>
      <c r="R540" s="7"/>
      <c r="S540" s="13"/>
      <c r="T540" s="13"/>
      <c r="U540" s="8"/>
      <c r="V540" s="8"/>
      <c r="W540" s="8"/>
      <c r="X540" s="7"/>
      <c r="Y540" s="10"/>
      <c r="Z540" s="10"/>
      <c r="AA540" s="2"/>
      <c r="AB540" s="7"/>
      <c r="AC540" s="14"/>
      <c r="AD540" s="15"/>
      <c r="AE540" s="7"/>
      <c r="AG540" s="15"/>
      <c r="AJ540" s="2"/>
    </row>
    <row r="541" spans="1:36" s="12" customFormat="1" ht="14" customHeight="1" x14ac:dyDescent="0.2">
      <c r="A541" s="15"/>
      <c r="B541" s="10"/>
      <c r="C541" s="10"/>
      <c r="D541" s="13"/>
      <c r="E541" s="10"/>
      <c r="F541" s="10"/>
      <c r="G541" s="26"/>
      <c r="H541" s="10"/>
      <c r="I541" s="10"/>
      <c r="J541" s="10"/>
      <c r="K541" s="10"/>
      <c r="L541" s="13"/>
      <c r="M541" s="6"/>
      <c r="N541" s="7"/>
      <c r="O541" s="7"/>
      <c r="P541" s="2"/>
      <c r="Q541" s="2"/>
      <c r="R541" s="7"/>
      <c r="S541" s="13"/>
      <c r="T541" s="13"/>
      <c r="U541" s="8"/>
      <c r="V541" s="8"/>
      <c r="W541" s="8"/>
      <c r="X541" s="7"/>
      <c r="Y541" s="10"/>
      <c r="Z541" s="10"/>
      <c r="AA541" s="2"/>
      <c r="AB541" s="7"/>
      <c r="AC541" s="14"/>
      <c r="AD541" s="15"/>
      <c r="AE541" s="7"/>
      <c r="AG541" s="15"/>
      <c r="AJ541" s="2"/>
    </row>
    <row r="542" spans="1:36" s="12" customFormat="1" ht="14" customHeight="1" x14ac:dyDescent="0.2">
      <c r="A542" s="15"/>
      <c r="B542" s="10"/>
      <c r="C542" s="10"/>
      <c r="D542" s="13"/>
      <c r="E542" s="10"/>
      <c r="F542" s="10"/>
      <c r="G542" s="26"/>
      <c r="H542" s="10"/>
      <c r="I542" s="10"/>
      <c r="J542" s="10"/>
      <c r="K542" s="7"/>
      <c r="L542" s="6"/>
      <c r="M542" s="6"/>
      <c r="N542" s="7"/>
      <c r="O542" s="7"/>
      <c r="P542" s="2"/>
      <c r="Q542" s="2"/>
      <c r="R542" s="7"/>
      <c r="S542" s="13"/>
      <c r="T542" s="13"/>
      <c r="U542" s="8"/>
      <c r="V542" s="8"/>
      <c r="W542" s="8"/>
      <c r="X542" s="7"/>
      <c r="Y542" s="10"/>
      <c r="Z542" s="10"/>
      <c r="AA542" s="2"/>
      <c r="AB542" s="7"/>
      <c r="AC542" s="14"/>
      <c r="AE542" s="7"/>
      <c r="AG542" s="15"/>
      <c r="AJ542" s="2"/>
    </row>
    <row r="543" spans="1:36" s="12" customFormat="1" ht="14" customHeight="1" x14ac:dyDescent="0.2">
      <c r="A543" s="15"/>
      <c r="B543" s="10"/>
      <c r="C543" s="10"/>
      <c r="D543" s="13"/>
      <c r="E543" s="10"/>
      <c r="F543" s="10"/>
      <c r="G543" s="26"/>
      <c r="H543" s="10"/>
      <c r="I543" s="10"/>
      <c r="J543" s="10"/>
      <c r="K543" s="7"/>
      <c r="L543" s="13"/>
      <c r="M543" s="6"/>
      <c r="N543" s="7"/>
      <c r="O543" s="7"/>
      <c r="P543" s="2"/>
      <c r="Q543" s="2"/>
      <c r="R543" s="7"/>
      <c r="S543" s="13"/>
      <c r="T543" s="13"/>
      <c r="U543" s="8"/>
      <c r="V543" s="8"/>
      <c r="W543" s="8"/>
      <c r="X543" s="7"/>
      <c r="Y543" s="10"/>
      <c r="Z543" s="10"/>
      <c r="AA543" s="2"/>
      <c r="AB543" s="7"/>
      <c r="AC543" s="14"/>
      <c r="AE543" s="7"/>
      <c r="AG543" s="15"/>
      <c r="AJ543" s="2"/>
    </row>
    <row r="544" spans="1:36" s="12" customFormat="1" ht="14" customHeight="1" x14ac:dyDescent="0.2">
      <c r="A544" s="15"/>
      <c r="B544" s="10"/>
      <c r="C544" s="10"/>
      <c r="D544" s="13"/>
      <c r="E544" s="10"/>
      <c r="F544" s="10"/>
      <c r="G544" s="26"/>
      <c r="H544" s="10"/>
      <c r="I544" s="10"/>
      <c r="J544" s="10"/>
      <c r="K544" s="10"/>
      <c r="L544" s="13"/>
      <c r="M544" s="13"/>
      <c r="N544" s="9"/>
      <c r="O544" s="9"/>
      <c r="P544" s="2"/>
      <c r="Q544" s="2"/>
      <c r="R544" s="7"/>
      <c r="S544" s="13"/>
      <c r="T544" s="13"/>
      <c r="U544" s="8"/>
      <c r="V544" s="8"/>
      <c r="W544" s="8"/>
      <c r="X544" s="7"/>
      <c r="Y544" s="10"/>
      <c r="Z544" s="10"/>
      <c r="AA544" s="2"/>
      <c r="AB544" s="7"/>
      <c r="AC544" s="14"/>
      <c r="AD544" s="15"/>
      <c r="AE544" s="7"/>
      <c r="AG544" s="15"/>
      <c r="AJ544" s="2"/>
    </row>
    <row r="545" spans="1:36" s="12" customFormat="1" ht="14" customHeight="1" x14ac:dyDescent="0.2">
      <c r="B545" s="10"/>
      <c r="C545" s="10"/>
      <c r="D545" s="13"/>
      <c r="E545" s="10"/>
      <c r="F545" s="10"/>
      <c r="G545" s="26"/>
      <c r="H545" s="10"/>
      <c r="I545" s="10"/>
      <c r="J545" s="10"/>
      <c r="K545" s="10"/>
      <c r="L545" s="13"/>
      <c r="M545" s="6"/>
      <c r="N545" s="7"/>
      <c r="O545" s="7"/>
      <c r="P545" s="2"/>
      <c r="Q545" s="2"/>
      <c r="R545" s="7"/>
      <c r="S545" s="13"/>
      <c r="T545" s="13"/>
      <c r="U545" s="8"/>
      <c r="V545" s="8"/>
      <c r="W545" s="8"/>
      <c r="X545" s="7"/>
      <c r="Y545" s="10"/>
      <c r="Z545" s="10"/>
      <c r="AA545" s="2"/>
      <c r="AB545" s="7"/>
      <c r="AC545" s="14"/>
      <c r="AD545" s="15"/>
      <c r="AE545" s="7"/>
      <c r="AG545" s="15"/>
      <c r="AJ545" s="2"/>
    </row>
    <row r="546" spans="1:36" s="12" customFormat="1" ht="14" customHeight="1" x14ac:dyDescent="0.2">
      <c r="A546" s="15"/>
      <c r="B546" s="10"/>
      <c r="C546" s="10"/>
      <c r="D546" s="13"/>
      <c r="E546" s="10"/>
      <c r="F546" s="10"/>
      <c r="G546" s="26"/>
      <c r="H546" s="10"/>
      <c r="I546" s="10"/>
      <c r="J546" s="10"/>
      <c r="K546" s="10"/>
      <c r="L546" s="13"/>
      <c r="M546" s="6"/>
      <c r="N546" s="7"/>
      <c r="O546" s="7"/>
      <c r="P546" s="2"/>
      <c r="Q546" s="2"/>
      <c r="R546" s="7"/>
      <c r="S546" s="13"/>
      <c r="T546" s="13"/>
      <c r="U546" s="8"/>
      <c r="V546" s="8"/>
      <c r="W546" s="8"/>
      <c r="X546" s="7"/>
      <c r="Y546" s="10"/>
      <c r="Z546" s="10"/>
      <c r="AA546" s="2"/>
      <c r="AB546" s="7"/>
      <c r="AC546" s="14"/>
      <c r="AD546" s="15"/>
      <c r="AE546" s="7"/>
      <c r="AG546" s="15"/>
      <c r="AJ546" s="2"/>
    </row>
    <row r="547" spans="1:36" s="12" customFormat="1" ht="14" customHeight="1" x14ac:dyDescent="0.2">
      <c r="A547" s="15"/>
      <c r="B547" s="10"/>
      <c r="C547" s="10"/>
      <c r="D547" s="6"/>
      <c r="E547" s="10"/>
      <c r="F547" s="10"/>
      <c r="G547" s="26"/>
      <c r="H547" s="10"/>
      <c r="I547" s="10"/>
      <c r="J547" s="10"/>
      <c r="K547" s="10"/>
      <c r="L547" s="13"/>
      <c r="M547" s="13"/>
      <c r="N547" s="9"/>
      <c r="O547" s="9"/>
      <c r="P547" s="2"/>
      <c r="Q547" s="2"/>
      <c r="R547" s="7"/>
      <c r="S547" s="13"/>
      <c r="T547" s="13"/>
      <c r="U547" s="8"/>
      <c r="V547" s="8"/>
      <c r="W547" s="8"/>
      <c r="X547" s="7"/>
      <c r="Y547" s="10"/>
      <c r="Z547" s="10"/>
      <c r="AA547" s="2"/>
      <c r="AB547" s="7"/>
      <c r="AC547" s="14"/>
      <c r="AD547" s="18"/>
      <c r="AE547" s="7"/>
      <c r="AG547" s="15"/>
      <c r="AJ547" s="2"/>
    </row>
    <row r="548" spans="1:36" s="12" customFormat="1" ht="14" customHeight="1" x14ac:dyDescent="0.2">
      <c r="A548" s="15"/>
      <c r="B548" s="10"/>
      <c r="C548" s="10"/>
      <c r="D548" s="13"/>
      <c r="E548" s="10"/>
      <c r="F548" s="10"/>
      <c r="G548" s="26"/>
      <c r="H548" s="10"/>
      <c r="I548" s="10"/>
      <c r="J548" s="10"/>
      <c r="K548" s="9"/>
      <c r="L548" s="6"/>
      <c r="M548" s="6"/>
      <c r="N548" s="7"/>
      <c r="O548" s="7"/>
      <c r="P548" s="2"/>
      <c r="Q548" s="2"/>
      <c r="R548" s="7"/>
      <c r="S548" s="13"/>
      <c r="T548" s="13"/>
      <c r="U548" s="8"/>
      <c r="V548" s="8"/>
      <c r="W548" s="8"/>
      <c r="X548" s="7"/>
      <c r="Y548" s="10"/>
      <c r="Z548" s="10"/>
      <c r="AA548" s="2"/>
      <c r="AB548" s="7"/>
      <c r="AC548" s="14"/>
      <c r="AE548" s="7"/>
      <c r="AG548" s="15"/>
      <c r="AJ548" s="2"/>
    </row>
    <row r="549" spans="1:36" s="12" customFormat="1" ht="14" customHeight="1" x14ac:dyDescent="0.2">
      <c r="A549" s="15"/>
      <c r="B549" s="10"/>
      <c r="C549" s="10"/>
      <c r="D549" s="13"/>
      <c r="E549" s="10"/>
      <c r="F549" s="10"/>
      <c r="G549" s="26"/>
      <c r="H549" s="10"/>
      <c r="I549" s="10"/>
      <c r="J549" s="10"/>
      <c r="K549" s="7"/>
      <c r="L549" s="13"/>
      <c r="M549" s="6"/>
      <c r="N549" s="7"/>
      <c r="O549" s="7"/>
      <c r="P549" s="2"/>
      <c r="Q549" s="2"/>
      <c r="R549" s="7"/>
      <c r="S549" s="13"/>
      <c r="T549" s="13"/>
      <c r="U549" s="8"/>
      <c r="V549" s="8"/>
      <c r="W549" s="8"/>
      <c r="X549" s="7"/>
      <c r="Y549" s="10"/>
      <c r="Z549" s="10"/>
      <c r="AA549" s="2"/>
      <c r="AB549" s="7"/>
      <c r="AC549" s="14"/>
      <c r="AE549" s="7"/>
      <c r="AG549" s="15"/>
      <c r="AJ549" s="2"/>
    </row>
    <row r="550" spans="1:36" s="12" customFormat="1" ht="14" customHeight="1" x14ac:dyDescent="0.2">
      <c r="B550" s="10"/>
      <c r="C550" s="10"/>
      <c r="D550" s="13"/>
      <c r="E550" s="10"/>
      <c r="F550" s="10"/>
      <c r="G550" s="26"/>
      <c r="H550" s="10"/>
      <c r="I550" s="10"/>
      <c r="J550" s="10"/>
      <c r="K550" s="10"/>
      <c r="L550" s="13"/>
      <c r="M550" s="13"/>
      <c r="N550" s="9"/>
      <c r="O550" s="9"/>
      <c r="P550" s="2"/>
      <c r="Q550" s="2"/>
      <c r="R550" s="7"/>
      <c r="S550" s="13"/>
      <c r="T550" s="13"/>
      <c r="U550" s="8"/>
      <c r="V550" s="8"/>
      <c r="W550" s="8"/>
      <c r="X550" s="7"/>
      <c r="Y550" s="10"/>
      <c r="Z550" s="10"/>
      <c r="AA550" s="2"/>
      <c r="AB550" s="7"/>
      <c r="AC550" s="14"/>
      <c r="AD550" s="15"/>
      <c r="AE550" s="7"/>
      <c r="AG550" s="15"/>
      <c r="AJ550" s="2"/>
    </row>
    <row r="551" spans="1:36" s="12" customFormat="1" ht="14" customHeight="1" x14ac:dyDescent="0.2">
      <c r="B551" s="10"/>
      <c r="C551" s="10"/>
      <c r="D551" s="13"/>
      <c r="E551" s="10"/>
      <c r="F551" s="10"/>
      <c r="G551" s="26"/>
      <c r="H551" s="10"/>
      <c r="I551" s="10"/>
      <c r="J551" s="10"/>
      <c r="K551" s="10"/>
      <c r="L551" s="6"/>
      <c r="M551" s="6"/>
      <c r="N551" s="7"/>
      <c r="O551" s="7"/>
      <c r="P551" s="2"/>
      <c r="Q551" s="2"/>
      <c r="R551" s="7"/>
      <c r="S551" s="13"/>
      <c r="T551" s="13"/>
      <c r="U551" s="8"/>
      <c r="V551" s="8"/>
      <c r="W551" s="8"/>
      <c r="X551" s="7"/>
      <c r="Y551" s="10"/>
      <c r="Z551" s="10"/>
      <c r="AA551" s="2"/>
      <c r="AB551" s="7"/>
      <c r="AC551" s="14"/>
      <c r="AD551" s="18"/>
      <c r="AE551" s="7"/>
      <c r="AG551" s="15"/>
      <c r="AJ551" s="2"/>
    </row>
    <row r="552" spans="1:36" s="12" customFormat="1" ht="14" customHeight="1" x14ac:dyDescent="0.2">
      <c r="B552" s="10"/>
      <c r="C552" s="10"/>
      <c r="D552" s="13"/>
      <c r="E552" s="10"/>
      <c r="F552" s="10"/>
      <c r="G552" s="26"/>
      <c r="H552" s="10"/>
      <c r="I552" s="10"/>
      <c r="J552" s="10"/>
      <c r="K552" s="10"/>
      <c r="L552" s="13"/>
      <c r="M552" s="6"/>
      <c r="N552" s="7"/>
      <c r="O552" s="7"/>
      <c r="P552" s="2"/>
      <c r="Q552" s="2"/>
      <c r="R552" s="7"/>
      <c r="S552" s="13"/>
      <c r="T552" s="13"/>
      <c r="U552" s="8"/>
      <c r="V552" s="8"/>
      <c r="W552" s="8"/>
      <c r="X552" s="7"/>
      <c r="Y552" s="10"/>
      <c r="Z552" s="10"/>
      <c r="AA552" s="2"/>
      <c r="AB552" s="7"/>
      <c r="AC552" s="14"/>
      <c r="AD552" s="15"/>
      <c r="AE552" s="7"/>
      <c r="AG552" s="15"/>
      <c r="AJ552" s="2"/>
    </row>
    <row r="553" spans="1:36" s="12" customFormat="1" ht="14" customHeight="1" x14ac:dyDescent="0.2">
      <c r="B553" s="10"/>
      <c r="C553" s="10"/>
      <c r="D553" s="13"/>
      <c r="E553" s="10"/>
      <c r="F553" s="10"/>
      <c r="G553" s="26"/>
      <c r="H553" s="10"/>
      <c r="I553" s="10"/>
      <c r="J553" s="10"/>
      <c r="K553" s="10"/>
      <c r="L553" s="13"/>
      <c r="M553" s="6"/>
      <c r="N553" s="7"/>
      <c r="O553" s="7"/>
      <c r="P553" s="2"/>
      <c r="Q553" s="2"/>
      <c r="R553" s="7"/>
      <c r="S553" s="13"/>
      <c r="T553" s="13"/>
      <c r="U553" s="8"/>
      <c r="V553" s="8"/>
      <c r="W553" s="8"/>
      <c r="X553" s="7"/>
      <c r="Y553" s="10"/>
      <c r="Z553" s="10"/>
      <c r="AA553" s="2"/>
      <c r="AB553" s="7"/>
      <c r="AC553" s="14"/>
      <c r="AD553" s="15"/>
      <c r="AE553" s="7"/>
      <c r="AG553" s="15"/>
      <c r="AJ553" s="2"/>
    </row>
    <row r="554" spans="1:36" s="12" customFormat="1" ht="14" customHeight="1" x14ac:dyDescent="0.2">
      <c r="B554" s="10"/>
      <c r="C554" s="10"/>
      <c r="D554" s="13"/>
      <c r="E554" s="10"/>
      <c r="F554" s="10"/>
      <c r="G554" s="26"/>
      <c r="H554" s="10"/>
      <c r="I554" s="10"/>
      <c r="J554" s="10"/>
      <c r="K554" s="10"/>
      <c r="L554" s="13"/>
      <c r="M554" s="6"/>
      <c r="N554" s="7"/>
      <c r="O554" s="7"/>
      <c r="P554" s="2"/>
      <c r="Q554" s="2"/>
      <c r="R554" s="7"/>
      <c r="S554" s="13"/>
      <c r="T554" s="13"/>
      <c r="U554" s="8"/>
      <c r="V554" s="8"/>
      <c r="W554" s="8"/>
      <c r="X554" s="7"/>
      <c r="Y554" s="10"/>
      <c r="Z554" s="10"/>
      <c r="AA554" s="2"/>
      <c r="AB554" s="7"/>
      <c r="AC554" s="14"/>
      <c r="AD554" s="15"/>
      <c r="AE554" s="7"/>
      <c r="AG554" s="15"/>
      <c r="AJ554" s="2"/>
    </row>
    <row r="555" spans="1:36" s="12" customFormat="1" ht="14" customHeight="1" x14ac:dyDescent="0.2">
      <c r="B555" s="10"/>
      <c r="C555" s="10"/>
      <c r="D555" s="13"/>
      <c r="E555" s="10"/>
      <c r="F555" s="10"/>
      <c r="G555" s="26"/>
      <c r="H555" s="10"/>
      <c r="I555" s="10"/>
      <c r="J555" s="10"/>
      <c r="K555" s="10"/>
      <c r="L555" s="13"/>
      <c r="M555" s="6"/>
      <c r="N555" s="7"/>
      <c r="O555" s="7"/>
      <c r="P555" s="2"/>
      <c r="Q555" s="2"/>
      <c r="R555" s="7"/>
      <c r="S555" s="13"/>
      <c r="T555" s="13"/>
      <c r="U555" s="8"/>
      <c r="V555" s="8"/>
      <c r="W555" s="8"/>
      <c r="X555" s="7"/>
      <c r="Y555" s="10"/>
      <c r="Z555" s="10"/>
      <c r="AA555" s="2"/>
      <c r="AB555" s="7"/>
      <c r="AC555" s="14"/>
      <c r="AD555" s="15"/>
      <c r="AE555" s="7"/>
      <c r="AG555" s="15"/>
      <c r="AJ555" s="2"/>
    </row>
    <row r="556" spans="1:36" s="12" customFormat="1" ht="14" customHeight="1" x14ac:dyDescent="0.2">
      <c r="A556" s="15"/>
      <c r="B556" s="10"/>
      <c r="C556" s="10"/>
      <c r="D556" s="13"/>
      <c r="E556" s="10"/>
      <c r="F556" s="10"/>
      <c r="G556" s="26"/>
      <c r="H556" s="10"/>
      <c r="I556" s="10"/>
      <c r="J556" s="10"/>
      <c r="K556" s="10"/>
      <c r="L556" s="13"/>
      <c r="M556" s="6"/>
      <c r="N556" s="7"/>
      <c r="O556" s="7"/>
      <c r="P556" s="2"/>
      <c r="Q556" s="2"/>
      <c r="R556" s="7"/>
      <c r="S556" s="13"/>
      <c r="T556" s="13"/>
      <c r="U556" s="8"/>
      <c r="V556" s="8"/>
      <c r="W556" s="8"/>
      <c r="X556" s="7"/>
      <c r="Y556" s="10"/>
      <c r="Z556" s="10"/>
      <c r="AA556" s="2"/>
      <c r="AB556" s="7"/>
      <c r="AC556" s="14"/>
      <c r="AD556" s="15"/>
      <c r="AE556" s="7"/>
      <c r="AG556" s="15"/>
      <c r="AJ556" s="2"/>
    </row>
    <row r="557" spans="1:36" s="12" customFormat="1" ht="14" customHeight="1" x14ac:dyDescent="0.2">
      <c r="B557" s="10"/>
      <c r="C557" s="10"/>
      <c r="D557" s="13"/>
      <c r="E557" s="10"/>
      <c r="F557" s="10"/>
      <c r="G557" s="26"/>
      <c r="H557" s="10"/>
      <c r="I557" s="10"/>
      <c r="J557" s="10"/>
      <c r="K557" s="10"/>
      <c r="L557" s="13"/>
      <c r="M557" s="6"/>
      <c r="N557" s="7"/>
      <c r="O557" s="7"/>
      <c r="P557" s="2"/>
      <c r="Q557" s="2"/>
      <c r="R557" s="7"/>
      <c r="S557" s="13"/>
      <c r="T557" s="13"/>
      <c r="U557" s="8"/>
      <c r="V557" s="8"/>
      <c r="W557" s="8"/>
      <c r="X557" s="7"/>
      <c r="Y557" s="10"/>
      <c r="Z557" s="10"/>
      <c r="AA557" s="2"/>
      <c r="AB557" s="7"/>
      <c r="AC557" s="14"/>
      <c r="AD557" s="15"/>
      <c r="AE557" s="7"/>
      <c r="AG557" s="15"/>
      <c r="AJ557" s="2"/>
    </row>
    <row r="558" spans="1:36" s="12" customFormat="1" ht="14" customHeight="1" x14ac:dyDescent="0.2">
      <c r="B558" s="10"/>
      <c r="C558" s="10"/>
      <c r="D558" s="13"/>
      <c r="E558" s="10"/>
      <c r="F558" s="10"/>
      <c r="G558" s="26"/>
      <c r="H558" s="10"/>
      <c r="I558" s="10"/>
      <c r="J558" s="10"/>
      <c r="K558" s="10"/>
      <c r="L558" s="6"/>
      <c r="M558" s="6"/>
      <c r="N558" s="7"/>
      <c r="O558" s="7"/>
      <c r="P558" s="2"/>
      <c r="Q558" s="2"/>
      <c r="R558" s="7"/>
      <c r="S558" s="13"/>
      <c r="T558" s="13"/>
      <c r="U558" s="8"/>
      <c r="V558" s="8"/>
      <c r="W558" s="8"/>
      <c r="X558" s="7"/>
      <c r="Y558" s="10"/>
      <c r="Z558" s="10"/>
      <c r="AA558" s="2"/>
      <c r="AB558" s="7"/>
      <c r="AC558" s="14"/>
      <c r="AE558" s="7"/>
      <c r="AG558" s="15"/>
      <c r="AJ558" s="2"/>
    </row>
    <row r="559" spans="1:36" s="12" customFormat="1" ht="14" customHeight="1" x14ac:dyDescent="0.2">
      <c r="B559" s="10"/>
      <c r="C559" s="10"/>
      <c r="D559" s="13"/>
      <c r="E559" s="10"/>
      <c r="F559" s="10"/>
      <c r="G559" s="26"/>
      <c r="H559" s="10"/>
      <c r="I559" s="10"/>
      <c r="J559" s="10"/>
      <c r="K559" s="10"/>
      <c r="L559" s="13"/>
      <c r="M559" s="6"/>
      <c r="N559" s="7"/>
      <c r="O559" s="7"/>
      <c r="P559" s="2"/>
      <c r="Q559" s="2"/>
      <c r="R559" s="7"/>
      <c r="S559" s="13"/>
      <c r="T559" s="13"/>
      <c r="U559" s="8"/>
      <c r="V559" s="8"/>
      <c r="W559" s="8"/>
      <c r="X559" s="7"/>
      <c r="Y559" s="10"/>
      <c r="Z559" s="10"/>
      <c r="AA559" s="2"/>
      <c r="AB559" s="7"/>
      <c r="AC559" s="14"/>
      <c r="AD559" s="15"/>
      <c r="AE559" s="7"/>
      <c r="AG559" s="15"/>
      <c r="AJ559" s="2"/>
    </row>
    <row r="560" spans="1:36" s="12" customFormat="1" ht="14" customHeight="1" x14ac:dyDescent="0.2">
      <c r="B560" s="10"/>
      <c r="C560" s="10"/>
      <c r="D560" s="13"/>
      <c r="E560" s="10"/>
      <c r="F560" s="10"/>
      <c r="G560" s="26"/>
      <c r="H560" s="10"/>
      <c r="I560" s="10"/>
      <c r="J560" s="10"/>
      <c r="K560" s="10"/>
      <c r="L560" s="13"/>
      <c r="M560" s="13"/>
      <c r="N560" s="9"/>
      <c r="O560" s="9"/>
      <c r="P560" s="2"/>
      <c r="Q560" s="2"/>
      <c r="R560" s="7"/>
      <c r="S560" s="13"/>
      <c r="T560" s="13"/>
      <c r="U560" s="8"/>
      <c r="V560" s="8"/>
      <c r="W560" s="8"/>
      <c r="X560" s="7"/>
      <c r="Y560" s="10"/>
      <c r="Z560" s="10"/>
      <c r="AA560" s="2"/>
      <c r="AB560" s="7"/>
      <c r="AC560" s="14"/>
      <c r="AE560" s="7"/>
      <c r="AG560" s="15"/>
      <c r="AJ560" s="2"/>
    </row>
    <row r="561" spans="1:36" s="12" customFormat="1" ht="14" customHeight="1" x14ac:dyDescent="0.2">
      <c r="B561" s="10"/>
      <c r="C561" s="10"/>
      <c r="D561" s="13"/>
      <c r="E561" s="10"/>
      <c r="F561" s="10"/>
      <c r="G561" s="26"/>
      <c r="H561" s="10"/>
      <c r="I561" s="10"/>
      <c r="J561" s="10"/>
      <c r="K561" s="10"/>
      <c r="L561" s="13"/>
      <c r="M561" s="6"/>
      <c r="N561" s="7"/>
      <c r="O561" s="7"/>
      <c r="P561" s="2"/>
      <c r="Q561" s="2"/>
      <c r="R561" s="7"/>
      <c r="S561" s="13"/>
      <c r="T561" s="13"/>
      <c r="U561" s="8"/>
      <c r="V561" s="8"/>
      <c r="W561" s="8"/>
      <c r="X561" s="7"/>
      <c r="Y561" s="10"/>
      <c r="Z561" s="10"/>
      <c r="AA561" s="2"/>
      <c r="AB561" s="7"/>
      <c r="AC561" s="14"/>
      <c r="AD561" s="15"/>
      <c r="AE561" s="7"/>
      <c r="AG561" s="15"/>
      <c r="AJ561" s="2"/>
    </row>
    <row r="562" spans="1:36" s="12" customFormat="1" ht="14" customHeight="1" x14ac:dyDescent="0.2">
      <c r="A562" s="15"/>
      <c r="B562" s="10"/>
      <c r="C562" s="10"/>
      <c r="D562" s="13"/>
      <c r="E562" s="10"/>
      <c r="F562" s="10"/>
      <c r="G562" s="26"/>
      <c r="H562" s="10"/>
      <c r="I562" s="10"/>
      <c r="J562" s="10"/>
      <c r="K562" s="7"/>
      <c r="L562" s="6"/>
      <c r="M562" s="6"/>
      <c r="N562" s="7"/>
      <c r="O562" s="7"/>
      <c r="P562" s="2"/>
      <c r="Q562" s="2"/>
      <c r="R562" s="7"/>
      <c r="S562" s="13"/>
      <c r="T562" s="13"/>
      <c r="U562" s="8"/>
      <c r="V562" s="8"/>
      <c r="W562" s="8"/>
      <c r="X562" s="7"/>
      <c r="Y562" s="10"/>
      <c r="Z562" s="10"/>
      <c r="AA562" s="2"/>
      <c r="AB562" s="7"/>
      <c r="AC562" s="14"/>
      <c r="AE562" s="7"/>
      <c r="AG562" s="15"/>
      <c r="AJ562" s="2"/>
    </row>
    <row r="563" spans="1:36" s="12" customFormat="1" ht="14" customHeight="1" x14ac:dyDescent="0.2">
      <c r="B563" s="10"/>
      <c r="C563" s="10"/>
      <c r="D563" s="13"/>
      <c r="E563" s="10"/>
      <c r="F563" s="10"/>
      <c r="G563" s="26"/>
      <c r="H563" s="10"/>
      <c r="I563" s="10"/>
      <c r="J563" s="10"/>
      <c r="K563" s="10"/>
      <c r="L563" s="13"/>
      <c r="M563" s="6"/>
      <c r="N563" s="7"/>
      <c r="O563" s="7"/>
      <c r="P563" s="2"/>
      <c r="Q563" s="2"/>
      <c r="R563" s="7"/>
      <c r="S563" s="13"/>
      <c r="T563" s="13"/>
      <c r="U563" s="8"/>
      <c r="V563" s="8"/>
      <c r="W563" s="8"/>
      <c r="X563" s="7"/>
      <c r="Y563" s="10"/>
      <c r="Z563" s="10"/>
      <c r="AA563" s="2"/>
      <c r="AB563" s="7"/>
      <c r="AC563" s="14"/>
      <c r="AD563" s="15"/>
      <c r="AE563" s="7"/>
      <c r="AG563" s="15"/>
      <c r="AJ563" s="2"/>
    </row>
    <row r="564" spans="1:36" s="12" customFormat="1" ht="14" customHeight="1" x14ac:dyDescent="0.2">
      <c r="A564" s="15"/>
      <c r="B564" s="10"/>
      <c r="C564" s="10"/>
      <c r="D564" s="13"/>
      <c r="E564" s="10"/>
      <c r="F564" s="10"/>
      <c r="G564" s="26"/>
      <c r="H564" s="10"/>
      <c r="I564" s="10"/>
      <c r="J564" s="10"/>
      <c r="K564" s="10"/>
      <c r="L564" s="6"/>
      <c r="M564" s="6"/>
      <c r="N564" s="7"/>
      <c r="O564" s="7"/>
      <c r="P564" s="2"/>
      <c r="Q564" s="2"/>
      <c r="R564" s="7"/>
      <c r="S564" s="13"/>
      <c r="T564" s="13"/>
      <c r="U564" s="8"/>
      <c r="V564" s="8"/>
      <c r="W564" s="8"/>
      <c r="X564" s="7"/>
      <c r="Y564" s="10"/>
      <c r="Z564" s="10"/>
      <c r="AA564" s="2"/>
      <c r="AB564" s="7"/>
      <c r="AC564" s="14"/>
      <c r="AD564" s="15"/>
      <c r="AE564" s="7"/>
      <c r="AG564" s="15"/>
      <c r="AJ564" s="2"/>
    </row>
    <row r="565" spans="1:36" s="12" customFormat="1" ht="14" customHeight="1" x14ac:dyDescent="0.2">
      <c r="A565" s="15"/>
      <c r="B565" s="10"/>
      <c r="C565" s="10"/>
      <c r="D565" s="13"/>
      <c r="E565" s="10"/>
      <c r="F565" s="10"/>
      <c r="G565" s="26"/>
      <c r="H565" s="10"/>
      <c r="I565" s="10"/>
      <c r="J565" s="10"/>
      <c r="K565" s="10"/>
      <c r="L565" s="13"/>
      <c r="M565" s="6"/>
      <c r="N565" s="7"/>
      <c r="O565" s="7"/>
      <c r="P565" s="2"/>
      <c r="Q565" s="2"/>
      <c r="R565" s="7"/>
      <c r="S565" s="13"/>
      <c r="T565" s="13"/>
      <c r="U565" s="8"/>
      <c r="V565" s="8"/>
      <c r="W565" s="8"/>
      <c r="X565" s="7"/>
      <c r="Y565" s="10"/>
      <c r="Z565" s="10"/>
      <c r="AA565" s="2"/>
      <c r="AB565" s="7"/>
      <c r="AC565" s="14"/>
      <c r="AD565" s="15"/>
      <c r="AE565" s="7"/>
      <c r="AG565" s="15"/>
      <c r="AJ565" s="2"/>
    </row>
    <row r="566" spans="1:36" s="12" customFormat="1" ht="14" customHeight="1" x14ac:dyDescent="0.2">
      <c r="B566" s="10"/>
      <c r="C566" s="10"/>
      <c r="D566" s="13"/>
      <c r="E566" s="10"/>
      <c r="F566" s="10"/>
      <c r="G566" s="26"/>
      <c r="H566" s="10"/>
      <c r="I566" s="10"/>
      <c r="J566" s="10"/>
      <c r="K566" s="10"/>
      <c r="L566" s="13"/>
      <c r="M566" s="6"/>
      <c r="N566" s="7"/>
      <c r="O566" s="7"/>
      <c r="P566" s="2"/>
      <c r="Q566" s="2"/>
      <c r="R566" s="7"/>
      <c r="S566" s="13"/>
      <c r="T566" s="13"/>
      <c r="U566" s="8"/>
      <c r="V566" s="8"/>
      <c r="W566" s="8"/>
      <c r="X566" s="7"/>
      <c r="Y566" s="10"/>
      <c r="Z566" s="10"/>
      <c r="AA566" s="2"/>
      <c r="AB566" s="7"/>
      <c r="AC566" s="14"/>
      <c r="AE566" s="7"/>
      <c r="AG566" s="15"/>
      <c r="AJ566" s="2"/>
    </row>
    <row r="567" spans="1:36" s="12" customFormat="1" ht="14" customHeight="1" x14ac:dyDescent="0.2">
      <c r="B567" s="10"/>
      <c r="C567" s="10"/>
      <c r="D567" s="13"/>
      <c r="E567" s="10"/>
      <c r="F567" s="10"/>
      <c r="G567" s="26"/>
      <c r="H567" s="10"/>
      <c r="I567" s="10"/>
      <c r="J567" s="10"/>
      <c r="K567" s="10"/>
      <c r="L567" s="13"/>
      <c r="M567" s="13"/>
      <c r="N567" s="9"/>
      <c r="O567" s="9"/>
      <c r="P567" s="2"/>
      <c r="Q567" s="2"/>
      <c r="R567" s="7"/>
      <c r="S567" s="13"/>
      <c r="T567" s="13"/>
      <c r="U567" s="8"/>
      <c r="V567" s="8"/>
      <c r="W567" s="8"/>
      <c r="X567" s="7"/>
      <c r="Y567" s="10"/>
      <c r="Z567" s="10"/>
      <c r="AA567" s="2"/>
      <c r="AB567" s="7"/>
      <c r="AC567" s="14"/>
      <c r="AD567" s="15"/>
      <c r="AE567" s="7"/>
      <c r="AG567" s="15"/>
      <c r="AJ567" s="2"/>
    </row>
    <row r="568" spans="1:36" s="12" customFormat="1" ht="13" x14ac:dyDescent="0.2">
      <c r="A568" s="15"/>
      <c r="B568" s="7"/>
      <c r="C568" s="7"/>
      <c r="D568" s="6"/>
      <c r="E568" s="7"/>
      <c r="F568" s="7"/>
      <c r="G568" s="6"/>
      <c r="H568" s="7"/>
      <c r="I568" s="7"/>
      <c r="J568" s="7"/>
      <c r="K568" s="7"/>
      <c r="L568" s="6"/>
      <c r="M568" s="6"/>
      <c r="N568" s="7"/>
      <c r="O568" s="7"/>
      <c r="P568" s="2"/>
      <c r="Q568" s="2"/>
      <c r="R568" s="7"/>
      <c r="S568" s="13"/>
      <c r="T568" s="13"/>
      <c r="U568" s="8"/>
      <c r="V568" s="8"/>
      <c r="W568" s="8"/>
      <c r="X568" s="7"/>
      <c r="Y568" s="10"/>
      <c r="Z568" s="10"/>
      <c r="AA568" s="2"/>
      <c r="AB568" s="7"/>
      <c r="AC568" s="14"/>
      <c r="AE568" s="7"/>
      <c r="AG568" s="15"/>
      <c r="AJ568" s="2"/>
    </row>
    <row r="569" spans="1:36" s="12" customFormat="1" ht="13" x14ac:dyDescent="0.2">
      <c r="A569" s="15"/>
      <c r="B569" s="7"/>
      <c r="C569" s="7"/>
      <c r="D569" s="6"/>
      <c r="E569" s="7"/>
      <c r="F569" s="7"/>
      <c r="G569" s="6"/>
      <c r="H569" s="7"/>
      <c r="I569" s="7"/>
      <c r="J569" s="7"/>
      <c r="K569" s="7"/>
      <c r="L569" s="6"/>
      <c r="M569" s="6"/>
      <c r="N569" s="7"/>
      <c r="O569" s="7"/>
      <c r="P569" s="2"/>
      <c r="Q569" s="2"/>
      <c r="R569" s="7"/>
      <c r="S569" s="13"/>
      <c r="T569" s="13"/>
      <c r="U569" s="8"/>
      <c r="V569" s="8"/>
      <c r="W569" s="8"/>
      <c r="X569" s="7"/>
      <c r="Y569" s="10"/>
      <c r="Z569" s="10"/>
      <c r="AA569" s="2"/>
      <c r="AB569" s="7"/>
      <c r="AC569" s="14"/>
      <c r="AE569" s="7"/>
      <c r="AG569" s="15"/>
      <c r="AJ569" s="2"/>
    </row>
    <row r="570" spans="1:36" s="12" customFormat="1" ht="13" x14ac:dyDescent="0.2">
      <c r="A570" s="15"/>
      <c r="B570" s="7"/>
      <c r="C570" s="7"/>
      <c r="D570" s="13"/>
      <c r="E570" s="7"/>
      <c r="F570" s="7"/>
      <c r="G570" s="6"/>
      <c r="H570" s="7"/>
      <c r="I570" s="7"/>
      <c r="J570" s="7"/>
      <c r="K570" s="7"/>
      <c r="L570" s="6"/>
      <c r="M570" s="6"/>
      <c r="N570" s="7"/>
      <c r="O570" s="7"/>
      <c r="P570" s="2"/>
      <c r="Q570" s="2"/>
      <c r="R570" s="7"/>
      <c r="S570" s="13"/>
      <c r="T570" s="13"/>
      <c r="U570" s="8"/>
      <c r="V570" s="8"/>
      <c r="W570" s="8"/>
      <c r="X570" s="7"/>
      <c r="Y570" s="10"/>
      <c r="Z570" s="10"/>
      <c r="AA570" s="2"/>
      <c r="AB570" s="7"/>
      <c r="AC570" s="14"/>
      <c r="AE570" s="7"/>
      <c r="AG570" s="15"/>
      <c r="AJ570" s="2"/>
    </row>
    <row r="571" spans="1:36" s="12" customFormat="1" ht="13" x14ac:dyDescent="0.2">
      <c r="A571" s="15"/>
      <c r="B571" s="7"/>
      <c r="C571" s="7"/>
      <c r="D571" s="13"/>
      <c r="E571" s="7"/>
      <c r="F571" s="7"/>
      <c r="G571" s="6"/>
      <c r="H571" s="7"/>
      <c r="I571" s="7"/>
      <c r="J571" s="7"/>
      <c r="K571" s="7"/>
      <c r="L571" s="6"/>
      <c r="M571" s="6"/>
      <c r="N571" s="7"/>
      <c r="O571" s="7"/>
      <c r="P571" s="2"/>
      <c r="Q571" s="2"/>
      <c r="R571" s="7"/>
      <c r="S571" s="13"/>
      <c r="T571" s="13"/>
      <c r="U571" s="8"/>
      <c r="V571" s="8"/>
      <c r="W571" s="8"/>
      <c r="X571" s="7"/>
      <c r="Y571" s="10"/>
      <c r="Z571" s="10"/>
      <c r="AA571" s="2"/>
      <c r="AB571" s="7"/>
      <c r="AC571" s="14"/>
      <c r="AE571" s="7"/>
      <c r="AG571" s="15"/>
      <c r="AJ571" s="2"/>
    </row>
    <row r="572" spans="1:36" s="12" customFormat="1" ht="13" x14ac:dyDescent="0.2">
      <c r="A572" s="15"/>
      <c r="B572" s="7"/>
      <c r="C572" s="7"/>
      <c r="D572" s="6"/>
      <c r="E572" s="7"/>
      <c r="F572" s="7"/>
      <c r="G572" s="6"/>
      <c r="H572" s="7"/>
      <c r="I572" s="7"/>
      <c r="J572" s="7"/>
      <c r="K572" s="7"/>
      <c r="L572" s="6"/>
      <c r="M572" s="6"/>
      <c r="N572" s="7"/>
      <c r="O572" s="7"/>
      <c r="P572" s="2"/>
      <c r="Q572" s="2"/>
      <c r="R572" s="7"/>
      <c r="S572" s="13"/>
      <c r="T572" s="13"/>
      <c r="U572" s="8"/>
      <c r="V572" s="8"/>
      <c r="W572" s="8"/>
      <c r="X572" s="7"/>
      <c r="Y572" s="10"/>
      <c r="Z572" s="10"/>
      <c r="AA572" s="2"/>
      <c r="AB572" s="7"/>
      <c r="AC572" s="14"/>
      <c r="AE572" s="7"/>
      <c r="AG572" s="15"/>
      <c r="AJ572" s="2"/>
    </row>
    <row r="573" spans="1:36" s="12" customFormat="1" ht="13" x14ac:dyDescent="0.2">
      <c r="A573" s="15"/>
      <c r="B573" s="7"/>
      <c r="C573" s="7"/>
      <c r="D573" s="6"/>
      <c r="E573" s="7"/>
      <c r="F573" s="7"/>
      <c r="G573" s="6"/>
      <c r="H573" s="7"/>
      <c r="I573" s="7"/>
      <c r="J573" s="7"/>
      <c r="K573" s="7"/>
      <c r="L573" s="6"/>
      <c r="M573" s="6"/>
      <c r="N573" s="7"/>
      <c r="O573" s="7"/>
      <c r="P573" s="2"/>
      <c r="Q573" s="2"/>
      <c r="R573" s="7"/>
      <c r="S573" s="13"/>
      <c r="T573" s="13"/>
      <c r="U573" s="8"/>
      <c r="V573" s="8"/>
      <c r="W573" s="8"/>
      <c r="X573" s="7"/>
      <c r="Y573" s="10"/>
      <c r="Z573" s="10"/>
      <c r="AA573" s="2"/>
      <c r="AB573" s="7"/>
      <c r="AC573" s="14"/>
      <c r="AE573" s="7"/>
      <c r="AG573" s="15"/>
      <c r="AJ573" s="2"/>
    </row>
    <row r="574" spans="1:36" s="12" customFormat="1" ht="13" x14ac:dyDescent="0.2">
      <c r="A574" s="15"/>
      <c r="B574" s="9"/>
      <c r="C574" s="9"/>
      <c r="D574" s="6"/>
      <c r="E574" s="7"/>
      <c r="F574" s="7"/>
      <c r="G574" s="6"/>
      <c r="H574" s="7"/>
      <c r="I574" s="7"/>
      <c r="J574" s="7"/>
      <c r="K574" s="7"/>
      <c r="L574" s="13"/>
      <c r="M574" s="6"/>
      <c r="N574" s="7"/>
      <c r="O574" s="7"/>
      <c r="P574" s="2"/>
      <c r="Q574" s="2"/>
      <c r="R574" s="7"/>
      <c r="S574" s="13"/>
      <c r="T574" s="13"/>
      <c r="U574" s="8"/>
      <c r="V574" s="8"/>
      <c r="W574" s="8"/>
      <c r="X574" s="7"/>
      <c r="Y574" s="10"/>
      <c r="Z574" s="10"/>
      <c r="AA574" s="2"/>
      <c r="AB574" s="7"/>
      <c r="AC574" s="14"/>
      <c r="AE574" s="7"/>
      <c r="AG574" s="15"/>
      <c r="AJ574" s="2"/>
    </row>
    <row r="575" spans="1:36" s="12" customFormat="1" ht="13" x14ac:dyDescent="0.2">
      <c r="A575" s="15"/>
      <c r="B575" s="9"/>
      <c r="C575" s="9"/>
      <c r="D575" s="13"/>
      <c r="E575" s="7"/>
      <c r="F575" s="7"/>
      <c r="G575" s="6"/>
      <c r="H575" s="7"/>
      <c r="I575" s="7"/>
      <c r="J575" s="7"/>
      <c r="K575" s="7"/>
      <c r="L575" s="6"/>
      <c r="M575" s="13"/>
      <c r="N575" s="7"/>
      <c r="O575" s="7"/>
      <c r="P575" s="2"/>
      <c r="Q575" s="2"/>
      <c r="R575" s="7"/>
      <c r="S575" s="13"/>
      <c r="T575" s="13"/>
      <c r="U575" s="8"/>
      <c r="V575" s="8"/>
      <c r="W575" s="8"/>
      <c r="X575" s="7"/>
      <c r="Y575" s="10"/>
      <c r="Z575" s="10"/>
      <c r="AA575" s="2"/>
      <c r="AB575" s="7"/>
      <c r="AC575" s="14"/>
      <c r="AE575" s="7"/>
      <c r="AG575" s="15"/>
      <c r="AJ575" s="2"/>
    </row>
    <row r="576" spans="1:36" s="12" customFormat="1" ht="13" x14ac:dyDescent="0.2">
      <c r="A576" s="15"/>
      <c r="B576" s="9"/>
      <c r="C576" s="9"/>
      <c r="D576" s="6"/>
      <c r="E576" s="7"/>
      <c r="F576" s="7"/>
      <c r="G576" s="6"/>
      <c r="H576" s="7"/>
      <c r="I576" s="7"/>
      <c r="J576" s="7"/>
      <c r="K576" s="7"/>
      <c r="L576" s="6"/>
      <c r="M576" s="6"/>
      <c r="N576" s="7"/>
      <c r="O576" s="7"/>
      <c r="P576" s="2"/>
      <c r="Q576" s="2"/>
      <c r="R576" s="7"/>
      <c r="S576" s="13"/>
      <c r="T576" s="13"/>
      <c r="U576" s="8"/>
      <c r="V576" s="8"/>
      <c r="W576" s="8"/>
      <c r="X576" s="7"/>
      <c r="Y576" s="10"/>
      <c r="Z576" s="10"/>
      <c r="AA576" s="2"/>
      <c r="AB576" s="7"/>
      <c r="AC576" s="14"/>
      <c r="AE576" s="7"/>
      <c r="AG576" s="15"/>
      <c r="AJ576" s="2"/>
    </row>
    <row r="577" spans="1:36" s="12" customFormat="1" ht="13" x14ac:dyDescent="0.2">
      <c r="A577" s="15"/>
      <c r="B577" s="10"/>
      <c r="C577" s="10"/>
      <c r="D577" s="26"/>
      <c r="E577" s="10"/>
      <c r="F577" s="10"/>
      <c r="G577" s="26"/>
      <c r="H577" s="10"/>
      <c r="I577" s="10"/>
      <c r="J577" s="10"/>
      <c r="K577" s="10"/>
      <c r="L577" s="26"/>
      <c r="M577" s="26"/>
      <c r="N577" s="10"/>
      <c r="O577" s="10"/>
      <c r="P577" s="2"/>
      <c r="Q577" s="2"/>
      <c r="R577" s="7"/>
      <c r="S577" s="13"/>
      <c r="T577" s="13"/>
      <c r="U577" s="8"/>
      <c r="V577" s="8"/>
      <c r="W577" s="8"/>
      <c r="X577" s="7"/>
      <c r="Y577" s="10"/>
      <c r="Z577" s="10"/>
      <c r="AA577" s="2"/>
      <c r="AB577" s="7"/>
      <c r="AC577" s="14"/>
      <c r="AE577" s="7"/>
      <c r="AG577" s="15"/>
      <c r="AJ577" s="2"/>
    </row>
    <row r="578" spans="1:36" s="12" customFormat="1" ht="13" x14ac:dyDescent="0.2">
      <c r="A578" s="15"/>
      <c r="B578" s="10"/>
      <c r="C578" s="10"/>
      <c r="D578" s="26"/>
      <c r="E578" s="10"/>
      <c r="F578" s="10"/>
      <c r="G578" s="26"/>
      <c r="H578" s="10"/>
      <c r="I578" s="10"/>
      <c r="J578" s="10"/>
      <c r="K578" s="10"/>
      <c r="L578" s="26"/>
      <c r="M578" s="26"/>
      <c r="N578" s="10"/>
      <c r="O578" s="10"/>
      <c r="P578" s="2"/>
      <c r="Q578" s="2"/>
      <c r="R578" s="7"/>
      <c r="S578" s="13"/>
      <c r="T578" s="13"/>
      <c r="U578" s="8"/>
      <c r="V578" s="8"/>
      <c r="W578" s="8"/>
      <c r="X578" s="7"/>
      <c r="Y578" s="10"/>
      <c r="Z578" s="10"/>
      <c r="AA578" s="2"/>
      <c r="AB578" s="7"/>
      <c r="AC578" s="14"/>
      <c r="AE578" s="7"/>
      <c r="AG578" s="15"/>
      <c r="AJ578" s="2"/>
    </row>
    <row r="579" spans="1:36" s="12" customFormat="1" ht="13" x14ac:dyDescent="0.2">
      <c r="A579" s="15"/>
      <c r="B579" s="10"/>
      <c r="C579" s="10"/>
      <c r="D579" s="26"/>
      <c r="E579" s="10"/>
      <c r="F579" s="10"/>
      <c r="G579" s="26"/>
      <c r="H579" s="10"/>
      <c r="I579" s="10"/>
      <c r="J579" s="10"/>
      <c r="K579" s="10"/>
      <c r="L579" s="26"/>
      <c r="M579" s="26"/>
      <c r="N579" s="10"/>
      <c r="O579" s="10"/>
      <c r="P579" s="2"/>
      <c r="Q579" s="2"/>
      <c r="R579" s="7"/>
      <c r="S579" s="13"/>
      <c r="T579" s="13"/>
      <c r="U579" s="8"/>
      <c r="V579" s="8"/>
      <c r="W579" s="8"/>
      <c r="X579" s="7"/>
      <c r="Y579" s="10"/>
      <c r="Z579" s="10"/>
      <c r="AA579" s="2"/>
      <c r="AB579" s="7"/>
      <c r="AC579" s="14"/>
      <c r="AE579" s="7"/>
      <c r="AG579" s="15"/>
      <c r="AJ579" s="2"/>
    </row>
    <row r="580" spans="1:36" s="12" customFormat="1" ht="13" x14ac:dyDescent="0.2">
      <c r="B580" s="10"/>
      <c r="C580" s="10"/>
      <c r="D580" s="26"/>
      <c r="E580" s="10"/>
      <c r="F580" s="10"/>
      <c r="G580" s="26"/>
      <c r="H580" s="10"/>
      <c r="I580" s="10"/>
      <c r="J580" s="10"/>
      <c r="K580" s="10"/>
      <c r="L580" s="26"/>
      <c r="M580" s="26"/>
      <c r="N580" s="10"/>
      <c r="O580" s="10"/>
      <c r="P580" s="2"/>
      <c r="Q580" s="2"/>
      <c r="R580" s="7"/>
      <c r="S580" s="13"/>
      <c r="T580" s="13"/>
      <c r="U580" s="8"/>
      <c r="V580" s="8"/>
      <c r="W580" s="8"/>
      <c r="X580" s="7"/>
      <c r="Y580" s="10"/>
      <c r="Z580" s="10"/>
      <c r="AA580" s="2"/>
      <c r="AB580" s="7"/>
      <c r="AC580" s="14"/>
      <c r="AE580" s="7"/>
      <c r="AG580" s="15"/>
      <c r="AJ580" s="2"/>
    </row>
    <row r="581" spans="1:36" s="12" customFormat="1" ht="13" x14ac:dyDescent="0.2">
      <c r="B581" s="10"/>
      <c r="C581" s="10"/>
      <c r="D581" s="26"/>
      <c r="E581" s="10"/>
      <c r="F581" s="10"/>
      <c r="G581" s="26"/>
      <c r="H581" s="10"/>
      <c r="I581" s="10"/>
      <c r="J581" s="10"/>
      <c r="K581" s="10"/>
      <c r="L581" s="26"/>
      <c r="M581" s="26"/>
      <c r="N581" s="10"/>
      <c r="O581" s="10"/>
      <c r="P581" s="2"/>
      <c r="Q581" s="2"/>
      <c r="R581" s="7"/>
      <c r="S581" s="13"/>
      <c r="T581" s="13"/>
      <c r="U581" s="8"/>
      <c r="V581" s="8"/>
      <c r="W581" s="8"/>
      <c r="X581" s="7"/>
      <c r="Y581" s="10"/>
      <c r="Z581" s="10"/>
      <c r="AA581" s="2"/>
      <c r="AB581" s="7"/>
      <c r="AC581" s="14"/>
      <c r="AE581" s="7"/>
      <c r="AG581" s="15"/>
      <c r="AJ581" s="2"/>
    </row>
    <row r="582" spans="1:36" s="12" customFormat="1" ht="13" x14ac:dyDescent="0.2">
      <c r="B582" s="10"/>
      <c r="C582" s="10"/>
      <c r="D582" s="26"/>
      <c r="E582" s="10"/>
      <c r="F582" s="10"/>
      <c r="G582" s="26"/>
      <c r="H582" s="10"/>
      <c r="I582" s="10"/>
      <c r="J582" s="10"/>
      <c r="K582" s="10"/>
      <c r="L582" s="26"/>
      <c r="M582" s="26"/>
      <c r="N582" s="10"/>
      <c r="O582" s="10"/>
      <c r="P582" s="2"/>
      <c r="Q582" s="2"/>
      <c r="R582" s="7"/>
      <c r="S582" s="13"/>
      <c r="T582" s="13"/>
      <c r="U582" s="8"/>
      <c r="V582" s="8"/>
      <c r="W582" s="8"/>
      <c r="X582" s="7"/>
      <c r="Y582" s="10"/>
      <c r="Z582" s="10"/>
      <c r="AA582" s="2"/>
      <c r="AB582" s="7"/>
      <c r="AC582" s="14"/>
      <c r="AE582" s="7"/>
      <c r="AG582" s="15"/>
      <c r="AJ582" s="2"/>
    </row>
    <row r="583" spans="1:36" s="12" customFormat="1" ht="13" x14ac:dyDescent="0.2">
      <c r="B583" s="10"/>
      <c r="C583" s="10"/>
      <c r="D583" s="26"/>
      <c r="E583" s="10"/>
      <c r="F583" s="10"/>
      <c r="G583" s="26"/>
      <c r="H583" s="10"/>
      <c r="I583" s="10"/>
      <c r="J583" s="10"/>
      <c r="K583" s="10"/>
      <c r="L583" s="26"/>
      <c r="M583" s="26"/>
      <c r="N583" s="10"/>
      <c r="O583" s="10"/>
      <c r="P583" s="2"/>
      <c r="Q583" s="2"/>
      <c r="R583" s="7"/>
      <c r="S583" s="13"/>
      <c r="T583" s="13"/>
      <c r="U583" s="8"/>
      <c r="V583" s="8"/>
      <c r="W583" s="8"/>
      <c r="X583" s="7"/>
      <c r="Y583" s="10"/>
      <c r="Z583" s="10"/>
      <c r="AA583" s="2"/>
      <c r="AB583" s="7"/>
      <c r="AC583" s="14"/>
      <c r="AE583" s="7"/>
      <c r="AG583" s="15"/>
      <c r="AJ583" s="2"/>
    </row>
    <row r="584" spans="1:36" s="12" customFormat="1" ht="13" x14ac:dyDescent="0.2">
      <c r="B584" s="10"/>
      <c r="C584" s="10"/>
      <c r="D584" s="26"/>
      <c r="E584" s="10"/>
      <c r="F584" s="10"/>
      <c r="G584" s="26"/>
      <c r="H584" s="10"/>
      <c r="I584" s="10"/>
      <c r="J584" s="10"/>
      <c r="K584" s="10"/>
      <c r="L584" s="26"/>
      <c r="M584" s="26"/>
      <c r="N584" s="10"/>
      <c r="O584" s="10"/>
      <c r="P584" s="2"/>
      <c r="Q584" s="2"/>
      <c r="R584" s="7"/>
      <c r="S584" s="13"/>
      <c r="T584" s="13"/>
      <c r="U584" s="8"/>
      <c r="V584" s="8"/>
      <c r="W584" s="8"/>
      <c r="X584" s="7"/>
      <c r="Y584" s="10"/>
      <c r="Z584" s="10"/>
      <c r="AA584" s="2"/>
      <c r="AB584" s="7"/>
      <c r="AC584" s="14"/>
      <c r="AE584" s="7"/>
      <c r="AG584" s="15"/>
      <c r="AJ584" s="2"/>
    </row>
    <row r="585" spans="1:36" s="12" customFormat="1" ht="13" x14ac:dyDescent="0.2">
      <c r="B585" s="10"/>
      <c r="C585" s="10"/>
      <c r="D585" s="26"/>
      <c r="E585" s="10"/>
      <c r="F585" s="10"/>
      <c r="G585" s="26"/>
      <c r="H585" s="10"/>
      <c r="I585" s="10"/>
      <c r="J585" s="10"/>
      <c r="K585" s="10"/>
      <c r="L585" s="26"/>
      <c r="M585" s="26"/>
      <c r="N585" s="10"/>
      <c r="O585" s="10"/>
      <c r="P585" s="2"/>
      <c r="Q585" s="2"/>
      <c r="R585" s="7"/>
      <c r="S585" s="13"/>
      <c r="T585" s="13"/>
      <c r="U585" s="8"/>
      <c r="V585" s="8"/>
      <c r="W585" s="8"/>
      <c r="X585" s="7"/>
      <c r="Y585" s="10"/>
      <c r="Z585" s="10"/>
      <c r="AA585" s="2"/>
      <c r="AB585" s="7"/>
      <c r="AC585" s="14"/>
      <c r="AE585" s="7"/>
      <c r="AG585" s="15"/>
      <c r="AJ585" s="2"/>
    </row>
    <row r="586" spans="1:36" s="12" customFormat="1" ht="13" x14ac:dyDescent="0.2">
      <c r="B586" s="10"/>
      <c r="C586" s="10"/>
      <c r="D586" s="26"/>
      <c r="E586" s="10"/>
      <c r="F586" s="10"/>
      <c r="G586" s="26"/>
      <c r="H586" s="10"/>
      <c r="I586" s="10"/>
      <c r="J586" s="10"/>
      <c r="K586" s="10"/>
      <c r="L586" s="26"/>
      <c r="M586" s="26"/>
      <c r="N586" s="10"/>
      <c r="O586" s="10"/>
      <c r="P586" s="2"/>
      <c r="Q586" s="2"/>
      <c r="R586" s="7"/>
      <c r="S586" s="13"/>
      <c r="T586" s="13"/>
      <c r="U586" s="8"/>
      <c r="V586" s="8"/>
      <c r="W586" s="8"/>
      <c r="X586" s="7"/>
      <c r="Y586" s="10"/>
      <c r="Z586" s="10"/>
      <c r="AA586" s="2"/>
      <c r="AB586" s="7"/>
      <c r="AC586" s="14"/>
      <c r="AE586" s="7"/>
      <c r="AG586" s="15"/>
      <c r="AJ586" s="2"/>
    </row>
    <row r="587" spans="1:36" s="12" customFormat="1" ht="13" x14ac:dyDescent="0.2">
      <c r="B587" s="10"/>
      <c r="C587" s="10"/>
      <c r="D587" s="26"/>
      <c r="E587" s="10"/>
      <c r="F587" s="10"/>
      <c r="G587" s="26"/>
      <c r="H587" s="10"/>
      <c r="I587" s="10"/>
      <c r="J587" s="10"/>
      <c r="K587" s="10"/>
      <c r="L587" s="26"/>
      <c r="M587" s="26"/>
      <c r="N587" s="10"/>
      <c r="O587" s="10"/>
      <c r="P587" s="2"/>
      <c r="Q587" s="2"/>
      <c r="R587" s="7"/>
      <c r="S587" s="13"/>
      <c r="T587" s="13"/>
      <c r="U587" s="8"/>
      <c r="V587" s="8"/>
      <c r="W587" s="8"/>
      <c r="X587" s="7"/>
      <c r="Y587" s="10"/>
      <c r="Z587" s="10"/>
      <c r="AA587" s="2"/>
      <c r="AB587" s="7"/>
      <c r="AC587" s="14"/>
      <c r="AE587" s="7"/>
      <c r="AG587" s="15"/>
      <c r="AJ587" s="2"/>
    </row>
    <row r="588" spans="1:36" s="12" customFormat="1" ht="13" x14ac:dyDescent="0.2">
      <c r="B588" s="10"/>
      <c r="C588" s="10"/>
      <c r="D588" s="26"/>
      <c r="E588" s="10"/>
      <c r="F588" s="10"/>
      <c r="G588" s="26"/>
      <c r="H588" s="10"/>
      <c r="I588" s="10"/>
      <c r="J588" s="10"/>
      <c r="K588" s="10"/>
      <c r="L588" s="26"/>
      <c r="M588" s="26"/>
      <c r="N588" s="10"/>
      <c r="O588" s="10"/>
      <c r="P588" s="2"/>
      <c r="Q588" s="2"/>
      <c r="R588" s="7"/>
      <c r="S588" s="13"/>
      <c r="T588" s="13"/>
      <c r="U588" s="8"/>
      <c r="V588" s="8"/>
      <c r="W588" s="8"/>
      <c r="X588" s="7"/>
      <c r="Y588" s="10"/>
      <c r="Z588" s="10"/>
      <c r="AA588" s="2"/>
      <c r="AB588" s="7"/>
      <c r="AC588" s="14"/>
      <c r="AE588" s="7"/>
      <c r="AG588" s="15"/>
      <c r="AJ588" s="2"/>
    </row>
  </sheetData>
  <mergeCells count="3">
    <mergeCell ref="B2:C2"/>
    <mergeCell ref="H2:I2"/>
    <mergeCell ref="A1:AA1"/>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178166-0C3F-9C44-A010-AEF0D7DA8BC2}">
  <dimension ref="A1:AH588"/>
  <sheetViews>
    <sheetView tabSelected="1" workbookViewId="0">
      <selection activeCell="T17" sqref="T17"/>
    </sheetView>
  </sheetViews>
  <sheetFormatPr baseColWidth="10" defaultRowHeight="15" x14ac:dyDescent="0.2"/>
  <cols>
    <col min="1" max="1" width="33.83203125" style="1" customWidth="1"/>
    <col min="2" max="2" width="12.1640625" style="3" customWidth="1"/>
    <col min="3" max="3" width="11" style="3" customWidth="1"/>
    <col min="4" max="4" width="8.1640625" style="24" customWidth="1"/>
    <col min="5" max="6" width="8.6640625" style="3" customWidth="1"/>
    <col min="7" max="7" width="6.1640625" style="24" customWidth="1"/>
    <col min="8" max="8" width="7.5" style="3" customWidth="1"/>
    <col min="9" max="9" width="6.5" style="3" customWidth="1"/>
    <col min="10" max="11" width="7.5" style="3" customWidth="1"/>
    <col min="12" max="12" width="7" style="24" customWidth="1"/>
    <col min="13" max="13" width="6.5" style="24" customWidth="1"/>
    <col min="14" max="14" width="5.6640625" style="3" customWidth="1"/>
    <col min="15" max="15" width="5.1640625" style="3" customWidth="1"/>
    <col min="16" max="16" width="8.1640625" style="21" customWidth="1"/>
    <col min="17" max="17" width="9.33203125" style="20" customWidth="1"/>
    <col min="18" max="18" width="7.5" style="7" customWidth="1"/>
    <col min="19" max="20" width="9.1640625" style="13" customWidth="1"/>
    <col min="21" max="23" width="9.1640625" style="8" customWidth="1"/>
    <col min="24" max="24" width="13.1640625" style="5" customWidth="1"/>
    <col min="25" max="25" width="6" style="3" customWidth="1"/>
    <col min="26" max="26" width="6.33203125" style="3" customWidth="1"/>
    <col min="27" max="27" width="9.1640625" style="2" customWidth="1"/>
    <col min="28" max="28" width="9.1640625" style="5" customWidth="1"/>
    <col min="29" max="29" width="28" style="25" customWidth="1"/>
    <col min="30" max="30" width="7.1640625" style="1" customWidth="1"/>
    <col min="31" max="31" width="9.6640625" style="5" bestFit="1" customWidth="1"/>
    <col min="32" max="32" width="35.1640625" style="1" customWidth="1"/>
    <col min="33" max="33" width="49" style="4" customWidth="1"/>
    <col min="34" max="34" width="42.83203125" style="1" customWidth="1"/>
  </cols>
  <sheetData>
    <row r="1" spans="1:34" ht="16" x14ac:dyDescent="0.2">
      <c r="A1" s="54" t="s">
        <v>983</v>
      </c>
      <c r="B1" s="54"/>
      <c r="C1" s="54"/>
      <c r="D1" s="54"/>
      <c r="E1" s="54"/>
      <c r="F1" s="54"/>
      <c r="G1" s="54"/>
      <c r="H1" s="54"/>
      <c r="I1" s="54"/>
      <c r="J1" s="54"/>
      <c r="K1" s="54"/>
      <c r="L1" s="54"/>
      <c r="M1" s="54"/>
      <c r="N1" s="54"/>
      <c r="O1" s="54"/>
      <c r="P1" s="54"/>
      <c r="Q1" s="54"/>
      <c r="R1" s="54"/>
      <c r="S1" s="54"/>
      <c r="T1" s="54"/>
      <c r="U1" s="54"/>
      <c r="V1" s="54"/>
      <c r="W1" s="54"/>
      <c r="X1" s="54"/>
      <c r="Y1" s="54"/>
      <c r="Z1" s="54"/>
      <c r="AA1" s="54"/>
    </row>
    <row r="2" spans="1:34" x14ac:dyDescent="0.2">
      <c r="A2" s="12"/>
      <c r="B2" s="53"/>
      <c r="C2" s="53"/>
      <c r="D2" s="26"/>
      <c r="E2" s="10"/>
      <c r="F2" s="10"/>
      <c r="G2" s="26"/>
      <c r="H2" s="53"/>
      <c r="I2" s="53"/>
      <c r="J2" s="10"/>
      <c r="K2" s="10"/>
      <c r="L2" s="26"/>
      <c r="M2" s="26"/>
      <c r="N2" s="10"/>
      <c r="O2" s="10"/>
      <c r="Q2" s="23"/>
      <c r="S2" s="6"/>
      <c r="T2" s="6"/>
      <c r="U2" s="2"/>
      <c r="V2" s="2"/>
      <c r="W2" s="2"/>
      <c r="X2" s="7"/>
      <c r="Y2" s="10"/>
      <c r="Z2" s="10"/>
      <c r="AB2" s="7"/>
      <c r="AC2" s="27"/>
      <c r="AD2" s="22"/>
      <c r="AE2" s="7"/>
      <c r="AF2" s="12"/>
      <c r="AG2" s="15"/>
      <c r="AH2" s="12"/>
    </row>
    <row r="3" spans="1:34" ht="17" thickBot="1" x14ac:dyDescent="0.25">
      <c r="A3" s="35" t="s">
        <v>0</v>
      </c>
      <c r="B3" s="35" t="s">
        <v>1</v>
      </c>
      <c r="C3" s="35" t="s">
        <v>2</v>
      </c>
      <c r="D3" s="35" t="s">
        <v>3</v>
      </c>
      <c r="E3" s="35" t="s">
        <v>4</v>
      </c>
      <c r="F3" s="35" t="s">
        <v>5</v>
      </c>
      <c r="G3" s="35" t="s">
        <v>6</v>
      </c>
      <c r="H3" s="35" t="s">
        <v>7</v>
      </c>
      <c r="I3" s="35" t="s">
        <v>8</v>
      </c>
      <c r="J3" s="35" t="s">
        <v>9</v>
      </c>
      <c r="K3" s="35" t="s">
        <v>10</v>
      </c>
      <c r="L3" s="35" t="s">
        <v>11</v>
      </c>
      <c r="M3" s="35" t="s">
        <v>12</v>
      </c>
      <c r="N3" s="35" t="s">
        <v>13</v>
      </c>
      <c r="O3" s="35" t="s">
        <v>14</v>
      </c>
      <c r="P3" s="35" t="s">
        <v>29</v>
      </c>
      <c r="Q3" s="35" t="s">
        <v>30</v>
      </c>
      <c r="R3" s="35" t="s">
        <v>15</v>
      </c>
      <c r="S3" s="35" t="s">
        <v>947</v>
      </c>
      <c r="T3" s="35" t="s">
        <v>948</v>
      </c>
      <c r="U3" s="35" t="s">
        <v>26</v>
      </c>
      <c r="V3" s="35" t="s">
        <v>27</v>
      </c>
      <c r="W3" s="35" t="s">
        <v>28</v>
      </c>
      <c r="X3" s="35" t="s">
        <v>16</v>
      </c>
      <c r="Y3" s="35" t="s">
        <v>17</v>
      </c>
      <c r="Z3" s="35" t="s">
        <v>18</v>
      </c>
      <c r="AA3" s="35" t="s">
        <v>24</v>
      </c>
      <c r="AB3" s="35" t="s">
        <v>25</v>
      </c>
      <c r="AC3" s="35" t="s">
        <v>946</v>
      </c>
      <c r="AD3" s="35" t="s">
        <v>19</v>
      </c>
      <c r="AE3" s="35" t="s">
        <v>23</v>
      </c>
      <c r="AF3" s="35" t="s">
        <v>22</v>
      </c>
      <c r="AG3" s="35" t="s">
        <v>20</v>
      </c>
      <c r="AH3" s="35" t="s">
        <v>21</v>
      </c>
    </row>
    <row r="4" spans="1:34" x14ac:dyDescent="0.2">
      <c r="A4" s="10" t="s">
        <v>32</v>
      </c>
      <c r="B4" s="28">
        <v>0</v>
      </c>
      <c r="C4" s="28">
        <v>5.0000000000000001E-3</v>
      </c>
      <c r="D4" s="29">
        <f t="shared" ref="D4:D67" si="0">AVERAGE(B4,C4)</f>
        <v>2.5000000000000001E-3</v>
      </c>
      <c r="E4" s="7">
        <v>-38.909999999999997</v>
      </c>
      <c r="F4" s="7">
        <v>288.26</v>
      </c>
      <c r="G4" s="34">
        <v>18</v>
      </c>
      <c r="H4" s="10"/>
      <c r="I4" s="10"/>
      <c r="J4" s="10"/>
      <c r="K4" s="10"/>
      <c r="L4" s="13">
        <v>-85.569218116584096</v>
      </c>
      <c r="M4" s="13">
        <v>162.84142741312797</v>
      </c>
      <c r="N4" s="9">
        <v>50.284982478793502</v>
      </c>
      <c r="O4" s="9">
        <v>4.9226414579968303</v>
      </c>
      <c r="P4" s="9"/>
      <c r="Q4" s="9"/>
      <c r="R4" s="7">
        <v>290</v>
      </c>
      <c r="S4" s="13">
        <v>-85.569348163316207</v>
      </c>
      <c r="T4" s="13">
        <v>162.83780514937001</v>
      </c>
      <c r="U4" s="9">
        <v>60.350000000000797</v>
      </c>
      <c r="V4" s="9">
        <v>-38.740000000000897</v>
      </c>
      <c r="W4" s="9">
        <v>7.1474773609306796E-4</v>
      </c>
      <c r="X4" s="7" t="s">
        <v>824</v>
      </c>
      <c r="Y4" s="10"/>
      <c r="Z4" s="7"/>
      <c r="AA4" s="10" t="b">
        <v>1</v>
      </c>
      <c r="AB4" s="7">
        <v>0</v>
      </c>
      <c r="AC4" s="10" t="s">
        <v>33</v>
      </c>
      <c r="AD4" s="7"/>
      <c r="AE4" s="7" t="s">
        <v>31</v>
      </c>
      <c r="AF4" s="10"/>
      <c r="AG4" s="14"/>
      <c r="AH4" s="10"/>
    </row>
    <row r="5" spans="1:34" x14ac:dyDescent="0.2">
      <c r="A5" s="10" t="s">
        <v>34</v>
      </c>
      <c r="B5" s="28">
        <v>2E-3</v>
      </c>
      <c r="C5" s="28">
        <v>8.0000000000000002E-3</v>
      </c>
      <c r="D5" s="29">
        <f t="shared" si="0"/>
        <v>5.0000000000000001E-3</v>
      </c>
      <c r="E5" s="7">
        <v>38.590000000000003</v>
      </c>
      <c r="F5" s="7">
        <v>331.22</v>
      </c>
      <c r="G5" s="34">
        <v>12</v>
      </c>
      <c r="H5" s="10"/>
      <c r="I5" s="10"/>
      <c r="J5" s="10"/>
      <c r="K5" s="10"/>
      <c r="L5" s="13">
        <v>-88.980387415062495</v>
      </c>
      <c r="M5" s="13">
        <v>146.96170726744498</v>
      </c>
      <c r="N5" s="9">
        <v>75.7795020504973</v>
      </c>
      <c r="O5" s="9">
        <v>5.0181507111444903</v>
      </c>
      <c r="P5" s="9"/>
      <c r="Q5" s="9"/>
      <c r="R5" s="7">
        <v>301</v>
      </c>
      <c r="S5" s="13">
        <v>-88.980259634727801</v>
      </c>
      <c r="T5" s="13">
        <v>146.92989485750601</v>
      </c>
      <c r="U5" s="9">
        <v>21.037123349769999</v>
      </c>
      <c r="V5" s="9">
        <v>-20.423397802509701</v>
      </c>
      <c r="W5" s="9">
        <v>6.2608811991202498E-4</v>
      </c>
      <c r="X5" s="7" t="s">
        <v>824</v>
      </c>
      <c r="Y5" s="10"/>
      <c r="Z5" s="7"/>
      <c r="AA5" s="10" t="b">
        <v>1</v>
      </c>
      <c r="AB5" s="7">
        <v>0</v>
      </c>
      <c r="AC5" s="14" t="s">
        <v>35</v>
      </c>
      <c r="AD5" s="7"/>
      <c r="AE5" s="7" t="s">
        <v>31</v>
      </c>
      <c r="AF5" s="10"/>
      <c r="AG5" s="14"/>
      <c r="AH5" s="10"/>
    </row>
    <row r="6" spans="1:34" x14ac:dyDescent="0.2">
      <c r="A6" s="10" t="s">
        <v>36</v>
      </c>
      <c r="B6" s="28">
        <v>0</v>
      </c>
      <c r="C6" s="28">
        <v>1.4999999999999999E-2</v>
      </c>
      <c r="D6" s="29">
        <f t="shared" si="0"/>
        <v>7.4999999999999997E-3</v>
      </c>
      <c r="E6" s="7">
        <v>28.18</v>
      </c>
      <c r="F6" s="7">
        <v>343.95</v>
      </c>
      <c r="G6" s="34">
        <v>39</v>
      </c>
      <c r="H6" s="10"/>
      <c r="I6" s="10"/>
      <c r="J6" s="10"/>
      <c r="K6" s="10"/>
      <c r="L6" s="13">
        <v>-86.411048926513104</v>
      </c>
      <c r="M6" s="13">
        <v>329.646720589192</v>
      </c>
      <c r="N6" s="9">
        <v>61.148738933230099</v>
      </c>
      <c r="O6" s="9">
        <v>2.9533487270263801</v>
      </c>
      <c r="P6" s="9"/>
      <c r="Q6" s="9"/>
      <c r="R6" s="7">
        <v>714</v>
      </c>
      <c r="S6" s="13">
        <v>-86.411048926513104</v>
      </c>
      <c r="T6" s="13">
        <v>329.646720589192</v>
      </c>
      <c r="U6" s="9">
        <v>0</v>
      </c>
      <c r="V6" s="9">
        <v>0</v>
      </c>
      <c r="W6" s="9">
        <v>0</v>
      </c>
      <c r="X6" s="7" t="s">
        <v>824</v>
      </c>
      <c r="Y6" s="10"/>
      <c r="Z6" s="7"/>
      <c r="AA6" s="10" t="b">
        <v>1</v>
      </c>
      <c r="AB6" s="7">
        <v>0</v>
      </c>
      <c r="AC6" s="14" t="s">
        <v>37</v>
      </c>
      <c r="AD6" s="7"/>
      <c r="AE6" s="7" t="s">
        <v>31</v>
      </c>
      <c r="AF6" s="10"/>
      <c r="AG6" s="14"/>
      <c r="AH6" s="10"/>
    </row>
    <row r="7" spans="1:34" x14ac:dyDescent="0.2">
      <c r="A7" s="10" t="s">
        <v>38</v>
      </c>
      <c r="B7" s="28">
        <v>8.0000000000000002E-3</v>
      </c>
      <c r="C7" s="28">
        <v>1.2E-2</v>
      </c>
      <c r="D7" s="29">
        <f t="shared" si="0"/>
        <v>0.01</v>
      </c>
      <c r="E7" s="7">
        <v>45.52</v>
      </c>
      <c r="F7" s="7">
        <v>2.81</v>
      </c>
      <c r="G7" s="34">
        <v>6</v>
      </c>
      <c r="H7" s="10"/>
      <c r="I7" s="10"/>
      <c r="J7" s="10"/>
      <c r="K7" s="10"/>
      <c r="L7" s="13">
        <v>-87.193378668650297</v>
      </c>
      <c r="M7" s="13">
        <v>73.015923173315002</v>
      </c>
      <c r="N7" s="9">
        <v>21.426889986875601</v>
      </c>
      <c r="O7" s="9">
        <v>14.8063057657615</v>
      </c>
      <c r="P7" s="9"/>
      <c r="Q7" s="9"/>
      <c r="R7" s="7">
        <v>301</v>
      </c>
      <c r="S7" s="13">
        <v>-87.192212055455798</v>
      </c>
      <c r="T7" s="13">
        <v>73.014943218907803</v>
      </c>
      <c r="U7" s="9">
        <v>21.037036560058699</v>
      </c>
      <c r="V7" s="9">
        <v>-20.422853176542301</v>
      </c>
      <c r="W7" s="9">
        <v>1.2521762397733401E-3</v>
      </c>
      <c r="X7" s="7" t="s">
        <v>824</v>
      </c>
      <c r="Y7" s="10"/>
      <c r="Z7" s="7"/>
      <c r="AA7" s="10" t="b">
        <v>1</v>
      </c>
      <c r="AB7" s="7">
        <v>0</v>
      </c>
      <c r="AC7" s="14" t="s">
        <v>39</v>
      </c>
      <c r="AD7" s="7"/>
      <c r="AE7" s="7" t="s">
        <v>31</v>
      </c>
      <c r="AF7" s="10"/>
      <c r="AG7" s="14"/>
      <c r="AH7" s="10"/>
    </row>
    <row r="8" spans="1:34" x14ac:dyDescent="0.2">
      <c r="A8" s="10" t="s">
        <v>40</v>
      </c>
      <c r="B8" s="28">
        <v>0</v>
      </c>
      <c r="C8" s="28">
        <v>2.1000000000000001E-2</v>
      </c>
      <c r="D8" s="29">
        <f t="shared" si="0"/>
        <v>1.0500000000000001E-2</v>
      </c>
      <c r="E8" s="7">
        <v>-38.159999999999997</v>
      </c>
      <c r="F8" s="7">
        <v>176.5</v>
      </c>
      <c r="G8" s="34">
        <v>13</v>
      </c>
      <c r="H8" s="36"/>
      <c r="I8" s="36"/>
      <c r="J8" s="10"/>
      <c r="K8" s="10"/>
      <c r="L8" s="13">
        <v>-88.854547708906196</v>
      </c>
      <c r="M8" s="13">
        <v>35.98359677201401</v>
      </c>
      <c r="N8" s="9">
        <v>16.0931997330778</v>
      </c>
      <c r="O8" s="9">
        <v>10.6590312839456</v>
      </c>
      <c r="P8" s="9"/>
      <c r="Q8" s="9"/>
      <c r="R8" s="7">
        <v>801</v>
      </c>
      <c r="S8" s="13">
        <v>-88.852633812508799</v>
      </c>
      <c r="T8" s="13">
        <v>35.682249466666299</v>
      </c>
      <c r="U8" s="9">
        <v>-12.764688409430001</v>
      </c>
      <c r="V8" s="9">
        <v>-126.480272674331</v>
      </c>
      <c r="W8" s="9">
        <v>6.45918614287777E-3</v>
      </c>
      <c r="X8" s="7" t="s">
        <v>824</v>
      </c>
      <c r="Y8" s="10"/>
      <c r="Z8" s="7"/>
      <c r="AA8" s="10" t="b">
        <v>1</v>
      </c>
      <c r="AB8" s="7">
        <v>0</v>
      </c>
      <c r="AC8" s="10" t="s">
        <v>41</v>
      </c>
      <c r="AD8" s="7"/>
      <c r="AE8" s="7" t="s">
        <v>31</v>
      </c>
      <c r="AF8" s="10"/>
      <c r="AG8" s="14"/>
      <c r="AH8" s="10"/>
    </row>
    <row r="9" spans="1:34" x14ac:dyDescent="0.2">
      <c r="A9" s="10" t="s">
        <v>42</v>
      </c>
      <c r="B9" s="28">
        <v>0</v>
      </c>
      <c r="C9" s="28">
        <v>2.9000000000000001E-2</v>
      </c>
      <c r="D9" s="29">
        <f t="shared" si="0"/>
        <v>1.4500000000000001E-2</v>
      </c>
      <c r="E9" s="7">
        <v>19.350000000000001</v>
      </c>
      <c r="F9" s="7">
        <v>259.67</v>
      </c>
      <c r="G9" s="34">
        <v>11</v>
      </c>
      <c r="H9" s="10"/>
      <c r="I9" s="10"/>
      <c r="J9" s="10"/>
      <c r="K9" s="10"/>
      <c r="L9" s="13">
        <v>-82.400210955862093</v>
      </c>
      <c r="M9" s="13">
        <v>68.933344056824012</v>
      </c>
      <c r="N9" s="9">
        <v>9.0108605843538108</v>
      </c>
      <c r="O9" s="9">
        <v>16.094174427012899</v>
      </c>
      <c r="P9" s="9"/>
      <c r="Q9" s="9"/>
      <c r="R9" s="7">
        <v>101</v>
      </c>
      <c r="S9" s="13">
        <v>-82.399812650472001</v>
      </c>
      <c r="T9" s="13">
        <v>68.940464429164706</v>
      </c>
      <c r="U9" s="9">
        <v>78.980000000001297</v>
      </c>
      <c r="V9" s="9">
        <v>30.830000000000101</v>
      </c>
      <c r="W9" s="9">
        <v>3.3764553686933701E-3</v>
      </c>
      <c r="X9" s="7" t="s">
        <v>824</v>
      </c>
      <c r="Y9" s="10"/>
      <c r="Z9" s="7"/>
      <c r="AA9" s="10" t="b">
        <v>1</v>
      </c>
      <c r="AB9" s="7">
        <v>0</v>
      </c>
      <c r="AC9" s="10" t="s">
        <v>43</v>
      </c>
      <c r="AD9" s="7"/>
      <c r="AE9" s="7" t="s">
        <v>31</v>
      </c>
      <c r="AF9" s="10"/>
      <c r="AG9" s="14"/>
      <c r="AH9" s="10"/>
    </row>
    <row r="10" spans="1:34" x14ac:dyDescent="0.2">
      <c r="A10" s="10" t="s">
        <v>44</v>
      </c>
      <c r="B10" s="28">
        <v>3.0000000000000001E-3</v>
      </c>
      <c r="C10" s="28">
        <v>2.8000000000000001E-2</v>
      </c>
      <c r="D10" s="29">
        <f t="shared" si="0"/>
        <v>1.55E-2</v>
      </c>
      <c r="E10" s="7">
        <v>19.53</v>
      </c>
      <c r="F10" s="7">
        <v>204.76</v>
      </c>
      <c r="G10" s="34">
        <v>8</v>
      </c>
      <c r="H10" s="10"/>
      <c r="I10" s="10"/>
      <c r="J10" s="10"/>
      <c r="K10" s="10"/>
      <c r="L10" s="13">
        <v>-79.772293490605904</v>
      </c>
      <c r="M10" s="13">
        <v>298.38196571408798</v>
      </c>
      <c r="N10" s="9">
        <v>34.366206230905703</v>
      </c>
      <c r="O10" s="9">
        <v>9.5830781291273599</v>
      </c>
      <c r="P10" s="9"/>
      <c r="Q10" s="9"/>
      <c r="R10" s="7">
        <v>901</v>
      </c>
      <c r="S10" s="13">
        <v>-79.771363389225499</v>
      </c>
      <c r="T10" s="13">
        <v>298.43565200186498</v>
      </c>
      <c r="U10" s="9">
        <v>57.9050253502188</v>
      </c>
      <c r="V10" s="9">
        <v>-68.651346681968306</v>
      </c>
      <c r="W10" s="9">
        <v>1.4242248780698699E-2</v>
      </c>
      <c r="X10" s="7" t="s">
        <v>824</v>
      </c>
      <c r="Y10" s="10"/>
      <c r="Z10" s="7"/>
      <c r="AA10" s="10" t="b">
        <v>1</v>
      </c>
      <c r="AB10" s="7">
        <v>0</v>
      </c>
      <c r="AC10" s="10" t="s">
        <v>45</v>
      </c>
      <c r="AD10" s="7"/>
      <c r="AE10" s="7" t="s">
        <v>31</v>
      </c>
      <c r="AF10" s="10"/>
      <c r="AG10" s="14"/>
      <c r="AH10" s="10"/>
    </row>
    <row r="11" spans="1:34" x14ac:dyDescent="0.2">
      <c r="A11" s="10" t="s">
        <v>46</v>
      </c>
      <c r="B11" s="28">
        <v>2E-3</v>
      </c>
      <c r="C11" s="28">
        <v>3.9E-2</v>
      </c>
      <c r="D11" s="29">
        <f t="shared" si="0"/>
        <v>2.0500000000000001E-2</v>
      </c>
      <c r="E11" s="7">
        <v>19.14</v>
      </c>
      <c r="F11" s="7">
        <v>260.77</v>
      </c>
      <c r="G11" s="34">
        <v>7</v>
      </c>
      <c r="H11" s="10"/>
      <c r="I11" s="10"/>
      <c r="J11" s="10"/>
      <c r="K11" s="10"/>
      <c r="L11" s="13">
        <v>-85.5909684945306</v>
      </c>
      <c r="M11" s="13">
        <v>268.99513671977019</v>
      </c>
      <c r="N11" s="9">
        <v>39.197761734586898</v>
      </c>
      <c r="O11" s="9">
        <v>9.7610448257798108</v>
      </c>
      <c r="P11" s="9"/>
      <c r="Q11" s="9"/>
      <c r="R11" s="7">
        <v>101</v>
      </c>
      <c r="S11" s="13">
        <v>-85.591743708097098</v>
      </c>
      <c r="T11" s="13">
        <v>268.99357929902999</v>
      </c>
      <c r="U11" s="9">
        <v>78.980000000000899</v>
      </c>
      <c r="V11" s="9">
        <v>30.8300000000003</v>
      </c>
      <c r="W11" s="9">
        <v>4.7736093143596198E-3</v>
      </c>
      <c r="X11" s="7" t="s">
        <v>824</v>
      </c>
      <c r="Y11" s="10"/>
      <c r="Z11" s="7"/>
      <c r="AA11" s="10" t="b">
        <v>1</v>
      </c>
      <c r="AB11" s="7">
        <v>0</v>
      </c>
      <c r="AC11" s="10" t="s">
        <v>47</v>
      </c>
      <c r="AD11" s="7"/>
      <c r="AE11" s="7" t="s">
        <v>31</v>
      </c>
      <c r="AF11" s="10"/>
      <c r="AG11" s="14"/>
      <c r="AH11" s="10"/>
    </row>
    <row r="12" spans="1:34" x14ac:dyDescent="0.2">
      <c r="A12" s="10" t="s">
        <v>48</v>
      </c>
      <c r="B12" s="28">
        <v>8.9999999999999993E-3</v>
      </c>
      <c r="C12" s="28">
        <v>0.09</v>
      </c>
      <c r="D12" s="29">
        <f t="shared" si="0"/>
        <v>4.9499999999999995E-2</v>
      </c>
      <c r="E12" s="7">
        <v>-21.22</v>
      </c>
      <c r="F12" s="7">
        <v>55.66</v>
      </c>
      <c r="G12" s="34">
        <v>23</v>
      </c>
      <c r="H12" s="9"/>
      <c r="I12" s="9"/>
      <c r="J12" s="9"/>
      <c r="K12" s="9"/>
      <c r="L12" s="13">
        <v>-81.206778813805499</v>
      </c>
      <c r="M12" s="13">
        <v>87.175837753601002</v>
      </c>
      <c r="N12" s="9">
        <v>47.9653156448258</v>
      </c>
      <c r="O12" s="9">
        <v>4.4156568058421497</v>
      </c>
      <c r="P12" s="9"/>
      <c r="Q12" s="9"/>
      <c r="R12" s="30">
        <v>709</v>
      </c>
      <c r="S12" s="13">
        <v>-81.204830971858399</v>
      </c>
      <c r="T12" s="13">
        <v>87.175520367059207</v>
      </c>
      <c r="U12" s="9">
        <v>-40.120000000000097</v>
      </c>
      <c r="V12" s="9">
        <v>3.2199999999998399</v>
      </c>
      <c r="W12" s="9">
        <v>2.5614489003880901E-3</v>
      </c>
      <c r="X12" s="7" t="s">
        <v>824</v>
      </c>
      <c r="Y12" s="10"/>
      <c r="Z12" s="7"/>
      <c r="AA12" s="7" t="b">
        <v>1</v>
      </c>
      <c r="AB12" s="7">
        <v>0</v>
      </c>
      <c r="AC12" s="10" t="s">
        <v>49</v>
      </c>
      <c r="AD12" s="7"/>
      <c r="AE12" s="7" t="s">
        <v>31</v>
      </c>
      <c r="AF12" s="10"/>
      <c r="AG12" s="14"/>
      <c r="AH12" s="10"/>
    </row>
    <row r="13" spans="1:34" x14ac:dyDescent="0.2">
      <c r="A13" s="10" t="s">
        <v>50</v>
      </c>
      <c r="B13" s="28">
        <v>0</v>
      </c>
      <c r="C13" s="28">
        <v>0.1</v>
      </c>
      <c r="D13" s="29">
        <f t="shared" si="0"/>
        <v>0.05</v>
      </c>
      <c r="E13" s="7">
        <v>-62.95</v>
      </c>
      <c r="F13" s="7">
        <v>299.33</v>
      </c>
      <c r="G13" s="34">
        <v>17</v>
      </c>
      <c r="H13" s="10"/>
      <c r="I13" s="10"/>
      <c r="J13" s="10"/>
      <c r="K13" s="10"/>
      <c r="L13" s="13">
        <v>-80.688444702588697</v>
      </c>
      <c r="M13" s="13">
        <v>29.269858056325006</v>
      </c>
      <c r="N13" s="9">
        <v>36.516746822170198</v>
      </c>
      <c r="O13" s="9">
        <v>5.9831757983567897</v>
      </c>
      <c r="P13" s="9"/>
      <c r="Q13" s="9"/>
      <c r="R13" s="7">
        <v>802</v>
      </c>
      <c r="S13" s="13">
        <v>-80.682097513399796</v>
      </c>
      <c r="T13" s="13">
        <v>29.289318372011099</v>
      </c>
      <c r="U13" s="9">
        <v>-5.0599999999999898</v>
      </c>
      <c r="V13" s="9">
        <v>-33.28</v>
      </c>
      <c r="W13" s="9">
        <v>7.1798188874514796E-3</v>
      </c>
      <c r="X13" s="7" t="s">
        <v>824</v>
      </c>
      <c r="Y13" s="10"/>
      <c r="Z13" s="7"/>
      <c r="AA13" s="10" t="b">
        <v>1</v>
      </c>
      <c r="AB13" s="7">
        <v>0</v>
      </c>
      <c r="AC13" s="10" t="s">
        <v>51</v>
      </c>
      <c r="AD13" s="7"/>
      <c r="AE13" s="7" t="s">
        <v>31</v>
      </c>
      <c r="AF13" s="10"/>
      <c r="AG13" s="14"/>
      <c r="AH13" s="10"/>
    </row>
    <row r="14" spans="1:34" x14ac:dyDescent="0.2">
      <c r="A14" s="10" t="s">
        <v>52</v>
      </c>
      <c r="B14" s="28">
        <v>2.1000000000000001E-2</v>
      </c>
      <c r="C14" s="28">
        <v>8.4000000000000005E-2</v>
      </c>
      <c r="D14" s="29">
        <f t="shared" si="0"/>
        <v>5.2500000000000005E-2</v>
      </c>
      <c r="E14" s="7">
        <v>35.909999999999997</v>
      </c>
      <c r="F14" s="7">
        <v>137.49</v>
      </c>
      <c r="G14" s="34">
        <v>35</v>
      </c>
      <c r="H14" s="36"/>
      <c r="I14" s="36"/>
      <c r="J14" s="10"/>
      <c r="K14" s="10"/>
      <c r="L14" s="13">
        <v>-86.587712656481898</v>
      </c>
      <c r="M14" s="13">
        <v>279.9358474629496</v>
      </c>
      <c r="N14" s="9">
        <v>15.079337362565999</v>
      </c>
      <c r="O14" s="9">
        <v>6.4563969148226699</v>
      </c>
      <c r="P14" s="9"/>
      <c r="Q14" s="9"/>
      <c r="R14" s="7">
        <v>601</v>
      </c>
      <c r="S14" s="13">
        <v>-86.593005876817202</v>
      </c>
      <c r="T14" s="13">
        <v>279.99029184808899</v>
      </c>
      <c r="U14" s="9">
        <v>21.036298831757598</v>
      </c>
      <c r="V14" s="9">
        <v>-20.4182238715428</v>
      </c>
      <c r="W14" s="9">
        <v>6.57392524937988E-3</v>
      </c>
      <c r="X14" s="7" t="s">
        <v>824</v>
      </c>
      <c r="Y14" s="10"/>
      <c r="Z14" s="7"/>
      <c r="AA14" s="10" t="b">
        <v>1</v>
      </c>
      <c r="AB14" s="7">
        <v>0</v>
      </c>
      <c r="AC14" s="14" t="s">
        <v>53</v>
      </c>
      <c r="AD14" s="7"/>
      <c r="AE14" s="7" t="s">
        <v>31</v>
      </c>
      <c r="AF14" s="10"/>
      <c r="AG14" s="14"/>
      <c r="AH14" s="10"/>
    </row>
    <row r="15" spans="1:34" x14ac:dyDescent="0.2">
      <c r="A15" s="14" t="s">
        <v>54</v>
      </c>
      <c r="B15" s="28">
        <v>0</v>
      </c>
      <c r="C15" s="28">
        <v>0.15</v>
      </c>
      <c r="D15" s="29">
        <f t="shared" si="0"/>
        <v>7.4999999999999997E-2</v>
      </c>
      <c r="E15" s="7">
        <v>-62.97</v>
      </c>
      <c r="F15" s="7">
        <v>299.33999999999997</v>
      </c>
      <c r="G15" s="34">
        <v>18</v>
      </c>
      <c r="H15" s="9"/>
      <c r="I15" s="9"/>
      <c r="J15" s="9"/>
      <c r="K15" s="9"/>
      <c r="L15" s="13">
        <v>-78.818934089229899</v>
      </c>
      <c r="M15" s="13">
        <v>6.7684733413049969</v>
      </c>
      <c r="N15" s="9">
        <v>9.7742394048917092</v>
      </c>
      <c r="O15" s="9">
        <v>11.6530615143601</v>
      </c>
      <c r="P15" s="9"/>
      <c r="Q15" s="9"/>
      <c r="R15" s="7">
        <v>802</v>
      </c>
      <c r="S15" s="13">
        <v>-78.812028562100593</v>
      </c>
      <c r="T15" s="13">
        <v>6.8090441434658198</v>
      </c>
      <c r="U15" s="9">
        <v>-5.0599999999999996</v>
      </c>
      <c r="V15" s="9">
        <v>-33.28</v>
      </c>
      <c r="W15" s="9">
        <v>1.0769728331177199E-2</v>
      </c>
      <c r="X15" s="7" t="s">
        <v>824</v>
      </c>
      <c r="Y15" s="10"/>
      <c r="Z15" s="7"/>
      <c r="AA15" s="7" t="b">
        <v>1</v>
      </c>
      <c r="AB15" s="7">
        <v>0</v>
      </c>
      <c r="AC15" s="10" t="s">
        <v>55</v>
      </c>
      <c r="AD15" s="7"/>
      <c r="AE15" s="7" t="s">
        <v>31</v>
      </c>
      <c r="AF15" s="10"/>
      <c r="AG15" s="46"/>
      <c r="AH15" s="10"/>
    </row>
    <row r="16" spans="1:34" x14ac:dyDescent="0.2">
      <c r="A16" s="10" t="s">
        <v>56</v>
      </c>
      <c r="B16" s="28">
        <v>7.2999999999999995E-2</v>
      </c>
      <c r="C16" s="28">
        <v>0.13100000000000001</v>
      </c>
      <c r="D16" s="29">
        <f t="shared" si="0"/>
        <v>0.10200000000000001</v>
      </c>
      <c r="E16" s="7">
        <v>-21.09</v>
      </c>
      <c r="F16" s="7">
        <v>55.47</v>
      </c>
      <c r="G16" s="34">
        <v>38</v>
      </c>
      <c r="H16" s="10"/>
      <c r="I16" s="10"/>
      <c r="J16" s="10"/>
      <c r="K16" s="10"/>
      <c r="L16" s="13">
        <v>-86.139316112657298</v>
      </c>
      <c r="M16" s="13">
        <v>125.70825994381698</v>
      </c>
      <c r="N16" s="9">
        <v>37.208656538641598</v>
      </c>
      <c r="O16" s="9">
        <v>3.8580288040672102</v>
      </c>
      <c r="P16" s="9"/>
      <c r="Q16" s="9"/>
      <c r="R16" s="7">
        <v>709</v>
      </c>
      <c r="S16" s="13">
        <v>-86.135910923016297</v>
      </c>
      <c r="T16" s="13">
        <v>125.672763301597</v>
      </c>
      <c r="U16" s="9">
        <v>-40.119999999999997</v>
      </c>
      <c r="V16" s="9">
        <v>3.21999999999993</v>
      </c>
      <c r="W16" s="9">
        <v>5.2781371280724299E-3</v>
      </c>
      <c r="X16" s="7" t="s">
        <v>824</v>
      </c>
      <c r="Y16" s="10"/>
      <c r="Z16" s="7"/>
      <c r="AA16" s="10" t="b">
        <v>1</v>
      </c>
      <c r="AB16" s="7">
        <v>0</v>
      </c>
      <c r="AC16" s="10" t="s">
        <v>57</v>
      </c>
      <c r="AD16" s="7"/>
      <c r="AE16" s="7" t="s">
        <v>31</v>
      </c>
      <c r="AF16" s="10"/>
      <c r="AG16" s="14"/>
      <c r="AH16" s="10"/>
    </row>
    <row r="17" spans="1:34" x14ac:dyDescent="0.2">
      <c r="A17" s="10" t="s">
        <v>58</v>
      </c>
      <c r="B17" s="28">
        <v>0.1</v>
      </c>
      <c r="C17" s="28">
        <v>0.13500000000000001</v>
      </c>
      <c r="D17" s="29">
        <f t="shared" si="0"/>
        <v>0.11750000000000001</v>
      </c>
      <c r="E17" s="7">
        <v>38.380000000000003</v>
      </c>
      <c r="F17" s="7">
        <v>14.97</v>
      </c>
      <c r="G17" s="34">
        <v>39</v>
      </c>
      <c r="H17" s="10"/>
      <c r="I17" s="10"/>
      <c r="J17" s="10"/>
      <c r="K17" s="10"/>
      <c r="L17" s="13">
        <v>-78.724852698111803</v>
      </c>
      <c r="M17" s="13">
        <v>318.49720838272503</v>
      </c>
      <c r="N17" s="9">
        <v>16.314196713526901</v>
      </c>
      <c r="O17" s="9">
        <v>5.8512791952488596</v>
      </c>
      <c r="P17" s="9"/>
      <c r="Q17" s="9"/>
      <c r="R17" s="7">
        <v>301</v>
      </c>
      <c r="S17" s="13">
        <v>-78.729786741505293</v>
      </c>
      <c r="T17" s="13">
        <v>318.566784819568</v>
      </c>
      <c r="U17" s="9">
        <v>21.035170486829099</v>
      </c>
      <c r="V17" s="9">
        <v>-20.411143812332401</v>
      </c>
      <c r="W17" s="9">
        <v>1.47130707084316E-2</v>
      </c>
      <c r="X17" s="7" t="s">
        <v>824</v>
      </c>
      <c r="Y17" s="10"/>
      <c r="Z17" s="7"/>
      <c r="AA17" s="10" t="b">
        <v>1</v>
      </c>
      <c r="AB17" s="7">
        <v>0</v>
      </c>
      <c r="AC17" s="14" t="s">
        <v>59</v>
      </c>
      <c r="AD17" s="7"/>
      <c r="AE17" s="7" t="s">
        <v>31</v>
      </c>
      <c r="AF17" s="10"/>
      <c r="AG17" s="14"/>
      <c r="AH17" s="10"/>
    </row>
    <row r="18" spans="1:34" x14ac:dyDescent="0.2">
      <c r="A18" s="10" t="s">
        <v>60</v>
      </c>
      <c r="B18" s="28">
        <v>2.4E-2</v>
      </c>
      <c r="C18" s="28">
        <v>0.29199999999999998</v>
      </c>
      <c r="D18" s="29">
        <f t="shared" si="0"/>
        <v>0.158</v>
      </c>
      <c r="E18" s="7">
        <v>-39.229999999999997</v>
      </c>
      <c r="F18" s="7">
        <v>175.6</v>
      </c>
      <c r="G18" s="34">
        <v>24</v>
      </c>
      <c r="H18" s="36"/>
      <c r="I18" s="36"/>
      <c r="J18" s="10"/>
      <c r="K18" s="10"/>
      <c r="L18" s="13">
        <v>-74.757400238012806</v>
      </c>
      <c r="M18" s="13">
        <v>74.512560651178006</v>
      </c>
      <c r="N18" s="9">
        <v>67.548626058795406</v>
      </c>
      <c r="O18" s="9">
        <v>3.6261488911048398</v>
      </c>
      <c r="P18" s="9"/>
      <c r="Q18" s="9"/>
      <c r="R18" s="7">
        <v>801</v>
      </c>
      <c r="S18" s="13">
        <v>-74.791092266289894</v>
      </c>
      <c r="T18" s="13">
        <v>74.165545704340303</v>
      </c>
      <c r="U18" s="9">
        <v>-12.7752205990883</v>
      </c>
      <c r="V18" s="9">
        <v>-126.48134348523401</v>
      </c>
      <c r="W18" s="9">
        <v>9.7195371804225994E-2</v>
      </c>
      <c r="X18" s="7" t="s">
        <v>824</v>
      </c>
      <c r="Y18" s="10"/>
      <c r="Z18" s="7"/>
      <c r="AA18" s="10" t="b">
        <v>1</v>
      </c>
      <c r="AB18" s="7">
        <v>0</v>
      </c>
      <c r="AC18" s="10" t="s">
        <v>61</v>
      </c>
      <c r="AD18" s="7"/>
      <c r="AE18" s="7" t="s">
        <v>31</v>
      </c>
      <c r="AF18" s="10"/>
      <c r="AG18" s="14"/>
      <c r="AH18" s="10"/>
    </row>
    <row r="19" spans="1:34" x14ac:dyDescent="0.2">
      <c r="A19" s="10" t="s">
        <v>62</v>
      </c>
      <c r="B19" s="28">
        <v>0.06</v>
      </c>
      <c r="C19" s="28">
        <v>0.4</v>
      </c>
      <c r="D19" s="29">
        <f t="shared" si="0"/>
        <v>0.23</v>
      </c>
      <c r="E19" s="28">
        <v>-27.1</v>
      </c>
      <c r="F19" s="7">
        <v>250.67</v>
      </c>
      <c r="G19" s="34">
        <v>27</v>
      </c>
      <c r="H19" s="10"/>
      <c r="I19" s="10"/>
      <c r="J19" s="10"/>
      <c r="K19" s="10"/>
      <c r="L19" s="13">
        <v>-86.983361608711604</v>
      </c>
      <c r="M19" s="13">
        <v>1.4865045481670052</v>
      </c>
      <c r="N19" s="9">
        <v>46.315918301688001</v>
      </c>
      <c r="O19" s="9">
        <v>4.1269418025182203</v>
      </c>
      <c r="P19" s="9"/>
      <c r="Q19" s="9"/>
      <c r="R19" s="7">
        <v>911</v>
      </c>
      <c r="S19" s="13">
        <v>-87.040916407315393</v>
      </c>
      <c r="T19" s="13">
        <v>2.2678914007531401</v>
      </c>
      <c r="U19" s="9">
        <v>-54.928008139931499</v>
      </c>
      <c r="V19" s="9">
        <v>53.076814924101399</v>
      </c>
      <c r="W19" s="9">
        <v>0.128521413740218</v>
      </c>
      <c r="X19" s="7" t="s">
        <v>824</v>
      </c>
      <c r="Y19" s="10"/>
      <c r="Z19" s="7"/>
      <c r="AA19" s="10" t="b">
        <v>1</v>
      </c>
      <c r="AB19" s="7">
        <v>0</v>
      </c>
      <c r="AC19" s="10" t="s">
        <v>63</v>
      </c>
      <c r="AD19" s="7"/>
      <c r="AE19" s="7" t="s">
        <v>31</v>
      </c>
      <c r="AF19" s="10"/>
      <c r="AG19" s="14"/>
      <c r="AH19" s="10"/>
    </row>
    <row r="20" spans="1:34" x14ac:dyDescent="0.2">
      <c r="A20" s="14" t="s">
        <v>64</v>
      </c>
      <c r="B20" s="28">
        <v>6.0999999999999999E-2</v>
      </c>
      <c r="C20" s="28">
        <v>0.4</v>
      </c>
      <c r="D20" s="29">
        <f t="shared" si="0"/>
        <v>0.23050000000000001</v>
      </c>
      <c r="E20" s="7">
        <v>20.14</v>
      </c>
      <c r="F20" s="7">
        <v>204.18</v>
      </c>
      <c r="G20" s="34">
        <v>10</v>
      </c>
      <c r="H20" s="9"/>
      <c r="I20" s="9"/>
      <c r="J20" s="9"/>
      <c r="K20" s="9"/>
      <c r="L20" s="13">
        <v>-83.578670363740002</v>
      </c>
      <c r="M20" s="13">
        <v>275.36473208418226</v>
      </c>
      <c r="N20" s="9">
        <v>45.856984514347502</v>
      </c>
      <c r="O20" s="9">
        <v>7.2097193273447502</v>
      </c>
      <c r="P20" s="9"/>
      <c r="Q20" s="9"/>
      <c r="R20" s="7">
        <v>901</v>
      </c>
      <c r="S20" s="13">
        <v>-83.608542747657793</v>
      </c>
      <c r="T20" s="13">
        <v>276.51069461691702</v>
      </c>
      <c r="U20" s="9">
        <v>57.896129243806698</v>
      </c>
      <c r="V20" s="9">
        <v>-68.672704332029198</v>
      </c>
      <c r="W20" s="9">
        <v>0.21179601963199299</v>
      </c>
      <c r="X20" s="7" t="s">
        <v>824</v>
      </c>
      <c r="Y20" s="10"/>
      <c r="Z20" s="7"/>
      <c r="AA20" s="7" t="b">
        <v>1</v>
      </c>
      <c r="AB20" s="7">
        <v>0</v>
      </c>
      <c r="AC20" s="14" t="s">
        <v>65</v>
      </c>
      <c r="AD20" s="7"/>
      <c r="AE20" s="7" t="s">
        <v>31</v>
      </c>
      <c r="AF20" s="10"/>
      <c r="AG20" s="46"/>
      <c r="AH20" s="10"/>
    </row>
    <row r="21" spans="1:34" x14ac:dyDescent="0.2">
      <c r="A21" s="10" t="s">
        <v>66</v>
      </c>
      <c r="B21" s="28">
        <v>0</v>
      </c>
      <c r="C21" s="28">
        <v>0.46100000000000002</v>
      </c>
      <c r="D21" s="29">
        <f t="shared" si="0"/>
        <v>0.23050000000000001</v>
      </c>
      <c r="E21" s="7">
        <v>70.95</v>
      </c>
      <c r="F21" s="7">
        <v>351.35</v>
      </c>
      <c r="G21" s="34">
        <v>23</v>
      </c>
      <c r="H21" s="10"/>
      <c r="I21" s="10"/>
      <c r="J21" s="10"/>
      <c r="K21" s="10"/>
      <c r="L21" s="13">
        <v>-83.889454016718304</v>
      </c>
      <c r="M21" s="13">
        <v>248.60435395478481</v>
      </c>
      <c r="N21" s="9">
        <v>11.7512788903603</v>
      </c>
      <c r="O21" s="9">
        <v>9.2223132076251204</v>
      </c>
      <c r="P21" s="9"/>
      <c r="Q21" s="9"/>
      <c r="R21" s="7">
        <v>301</v>
      </c>
      <c r="S21" s="13">
        <v>-83.916389580460404</v>
      </c>
      <c r="T21" s="13">
        <v>248.61033869803001</v>
      </c>
      <c r="U21" s="9">
        <v>21.033208745484</v>
      </c>
      <c r="V21" s="9">
        <v>-20.3988355579976</v>
      </c>
      <c r="W21" s="9">
        <v>2.8862661500192101E-2</v>
      </c>
      <c r="X21" s="7" t="s">
        <v>824</v>
      </c>
      <c r="Y21" s="10"/>
      <c r="Z21" s="7"/>
      <c r="AA21" s="10" t="b">
        <v>1</v>
      </c>
      <c r="AB21" s="7">
        <v>0</v>
      </c>
      <c r="AC21" s="14" t="s">
        <v>67</v>
      </c>
      <c r="AD21" s="7"/>
      <c r="AE21" s="7" t="s">
        <v>31</v>
      </c>
      <c r="AF21" s="10"/>
      <c r="AG21" s="14"/>
      <c r="AH21" s="10"/>
    </row>
    <row r="22" spans="1:34" x14ac:dyDescent="0.2">
      <c r="A22" s="10" t="s">
        <v>68</v>
      </c>
      <c r="B22" s="28">
        <v>0.27500000000000002</v>
      </c>
      <c r="C22" s="28">
        <v>0.27500000000000002</v>
      </c>
      <c r="D22" s="29">
        <f t="shared" si="0"/>
        <v>0.27500000000000002</v>
      </c>
      <c r="E22" s="7">
        <v>-35.270000000000003</v>
      </c>
      <c r="F22" s="7">
        <v>289.48</v>
      </c>
      <c r="G22" s="34">
        <v>8</v>
      </c>
      <c r="H22" s="9"/>
      <c r="I22" s="9"/>
      <c r="J22" s="9"/>
      <c r="K22" s="9"/>
      <c r="L22" s="13">
        <v>-84.717444946291806</v>
      </c>
      <c r="M22" s="13">
        <v>121.92591821280598</v>
      </c>
      <c r="N22" s="9">
        <v>68.851600193867995</v>
      </c>
      <c r="O22" s="9">
        <v>6.7225417494160702</v>
      </c>
      <c r="P22" s="9"/>
      <c r="Q22" s="9"/>
      <c r="R22" s="7">
        <v>290</v>
      </c>
      <c r="S22" s="13">
        <v>-84.704462946768203</v>
      </c>
      <c r="T22" s="13">
        <v>121.59819601606701</v>
      </c>
      <c r="U22" s="9">
        <v>60.35</v>
      </c>
      <c r="V22" s="9">
        <v>-38.739999999999903</v>
      </c>
      <c r="W22" s="9">
        <v>7.8622250970245694E-2</v>
      </c>
      <c r="X22" s="7" t="s">
        <v>824</v>
      </c>
      <c r="Y22" s="7"/>
      <c r="Z22" s="7"/>
      <c r="AA22" s="7" t="b">
        <v>1</v>
      </c>
      <c r="AB22" s="7">
        <v>0</v>
      </c>
      <c r="AC22" s="10" t="s">
        <v>69</v>
      </c>
      <c r="AD22" s="7"/>
      <c r="AE22" s="7" t="s">
        <v>31</v>
      </c>
      <c r="AF22" s="10"/>
      <c r="AG22" s="14"/>
      <c r="AH22" s="10"/>
    </row>
    <row r="23" spans="1:34" x14ac:dyDescent="0.2">
      <c r="A23" s="10" t="s">
        <v>70</v>
      </c>
      <c r="B23" s="28">
        <v>1.4999999999999999E-2</v>
      </c>
      <c r="C23" s="28">
        <v>0.55000000000000004</v>
      </c>
      <c r="D23" s="29">
        <f t="shared" si="0"/>
        <v>0.28250000000000003</v>
      </c>
      <c r="E23" s="7">
        <v>18.78</v>
      </c>
      <c r="F23" s="7">
        <v>249.07</v>
      </c>
      <c r="G23" s="34">
        <v>7</v>
      </c>
      <c r="H23" s="10"/>
      <c r="I23" s="10"/>
      <c r="J23" s="10"/>
      <c r="K23" s="10"/>
      <c r="L23" s="13">
        <v>-85.223559719528694</v>
      </c>
      <c r="M23" s="13">
        <v>357.57364041424199</v>
      </c>
      <c r="N23" s="9">
        <v>13.424009600625499</v>
      </c>
      <c r="O23" s="9">
        <v>17.092225080544502</v>
      </c>
      <c r="P23" s="9"/>
      <c r="Q23" s="9"/>
      <c r="R23" s="7">
        <v>901</v>
      </c>
      <c r="S23" s="13">
        <v>-85.096862714304095</v>
      </c>
      <c r="T23" s="13">
        <v>358.43843297405698</v>
      </c>
      <c r="U23" s="9">
        <v>57.893978828245103</v>
      </c>
      <c r="V23" s="9">
        <v>-68.677870885882797</v>
      </c>
      <c r="W23" s="9">
        <v>0.25957646499569298</v>
      </c>
      <c r="X23" s="7" t="s">
        <v>824</v>
      </c>
      <c r="Y23" s="10"/>
      <c r="Z23" s="7"/>
      <c r="AA23" s="10" t="b">
        <v>1</v>
      </c>
      <c r="AB23" s="7">
        <v>0</v>
      </c>
      <c r="AC23" s="10" t="s">
        <v>71</v>
      </c>
      <c r="AD23" s="7"/>
      <c r="AE23" s="7" t="s">
        <v>31</v>
      </c>
      <c r="AF23" s="10"/>
      <c r="AG23" s="14"/>
      <c r="AH23" s="10"/>
    </row>
    <row r="24" spans="1:34" x14ac:dyDescent="0.2">
      <c r="A24" s="10" t="s">
        <v>72</v>
      </c>
      <c r="B24" s="28">
        <v>3.3000000000000002E-2</v>
      </c>
      <c r="C24" s="28">
        <v>0.67700000000000005</v>
      </c>
      <c r="D24" s="29">
        <f t="shared" si="0"/>
        <v>0.35500000000000004</v>
      </c>
      <c r="E24" s="7">
        <v>21.31</v>
      </c>
      <c r="F24" s="7">
        <v>202.21</v>
      </c>
      <c r="G24" s="34">
        <v>14</v>
      </c>
      <c r="H24" s="7"/>
      <c r="I24" s="7"/>
      <c r="J24" s="10"/>
      <c r="K24" s="10"/>
      <c r="L24" s="13">
        <v>-88.070317231822401</v>
      </c>
      <c r="M24" s="13">
        <v>269.14871685590759</v>
      </c>
      <c r="N24" s="9">
        <v>44.813264664795199</v>
      </c>
      <c r="O24" s="9">
        <v>6.0029855104619898</v>
      </c>
      <c r="P24" s="9"/>
      <c r="Q24" s="9"/>
      <c r="R24" s="7">
        <v>901</v>
      </c>
      <c r="S24" s="13">
        <v>-88.128434524209396</v>
      </c>
      <c r="T24" s="13">
        <v>274.34966114748602</v>
      </c>
      <c r="U24" s="9">
        <v>57.890981432982798</v>
      </c>
      <c r="V24" s="9">
        <v>-68.685074894083399</v>
      </c>
      <c r="W24" s="9">
        <v>0.326193430445125</v>
      </c>
      <c r="X24" s="7" t="s">
        <v>824</v>
      </c>
      <c r="Y24" s="10"/>
      <c r="Z24" s="7"/>
      <c r="AA24" s="10" t="b">
        <v>1</v>
      </c>
      <c r="AB24" s="7">
        <v>0</v>
      </c>
      <c r="AC24" s="14" t="s">
        <v>73</v>
      </c>
      <c r="AD24" s="7"/>
      <c r="AE24" s="7" t="s">
        <v>31</v>
      </c>
      <c r="AF24" s="10"/>
      <c r="AG24" s="14"/>
      <c r="AH24" s="10"/>
    </row>
    <row r="25" spans="1:34" x14ac:dyDescent="0.2">
      <c r="A25" s="10" t="s">
        <v>74</v>
      </c>
      <c r="B25" s="28">
        <v>2E-3</v>
      </c>
      <c r="C25" s="28">
        <v>0.76</v>
      </c>
      <c r="D25" s="29">
        <f t="shared" si="0"/>
        <v>0.38100000000000001</v>
      </c>
      <c r="E25" s="7">
        <v>51.47</v>
      </c>
      <c r="F25" s="7">
        <v>237.65</v>
      </c>
      <c r="G25" s="34">
        <v>51</v>
      </c>
      <c r="H25" s="10"/>
      <c r="I25" s="10"/>
      <c r="J25" s="10"/>
      <c r="K25" s="10"/>
      <c r="L25" s="13">
        <v>-86.521086730862805</v>
      </c>
      <c r="M25" s="13">
        <v>28.346011514281003</v>
      </c>
      <c r="N25" s="9">
        <v>23.244370781229598</v>
      </c>
      <c r="O25" s="9">
        <v>4.2260899222402397</v>
      </c>
      <c r="P25" s="9"/>
      <c r="Q25" s="9"/>
      <c r="R25" s="7">
        <v>101</v>
      </c>
      <c r="S25" s="13">
        <v>-86.521767636470301</v>
      </c>
      <c r="T25" s="13">
        <v>28.7118568264498</v>
      </c>
      <c r="U25" s="9">
        <v>78.98</v>
      </c>
      <c r="V25" s="9">
        <v>30.829999999999899</v>
      </c>
      <c r="W25" s="9">
        <v>8.8719275549805895E-2</v>
      </c>
      <c r="X25" s="7" t="s">
        <v>824</v>
      </c>
      <c r="Y25" s="10"/>
      <c r="Z25" s="7"/>
      <c r="AA25" s="10" t="b">
        <v>1</v>
      </c>
      <c r="AB25" s="7">
        <v>0</v>
      </c>
      <c r="AC25" s="14" t="s">
        <v>75</v>
      </c>
      <c r="AD25" s="7"/>
      <c r="AE25" s="7" t="s">
        <v>31</v>
      </c>
      <c r="AF25" s="10"/>
      <c r="AG25" s="14"/>
      <c r="AH25" s="10"/>
    </row>
    <row r="26" spans="1:34" x14ac:dyDescent="0.2">
      <c r="A26" s="10" t="s">
        <v>76</v>
      </c>
      <c r="B26" s="28">
        <v>2E-3</v>
      </c>
      <c r="C26" s="28">
        <v>0.81899999999999995</v>
      </c>
      <c r="D26" s="29">
        <f t="shared" si="0"/>
        <v>0.41049999999999998</v>
      </c>
      <c r="E26" s="7">
        <v>21.12</v>
      </c>
      <c r="F26" s="7">
        <v>252.4</v>
      </c>
      <c r="G26" s="34">
        <v>12</v>
      </c>
      <c r="H26" s="10"/>
      <c r="I26" s="10"/>
      <c r="J26" s="10"/>
      <c r="K26" s="10"/>
      <c r="L26" s="13">
        <v>-89.654776975608101</v>
      </c>
      <c r="M26" s="13">
        <v>180.60501208406379</v>
      </c>
      <c r="N26" s="9">
        <v>8.7414007142078791</v>
      </c>
      <c r="O26" s="9">
        <v>15.5646526889889</v>
      </c>
      <c r="P26" s="9"/>
      <c r="Q26" s="9"/>
      <c r="R26" s="7">
        <v>101</v>
      </c>
      <c r="S26" s="13">
        <v>-89.645240067722696</v>
      </c>
      <c r="T26" s="13">
        <v>178.146965346538</v>
      </c>
      <c r="U26" s="9">
        <v>78.979999999999905</v>
      </c>
      <c r="V26" s="9">
        <v>30.829999999999899</v>
      </c>
      <c r="W26" s="9">
        <v>9.5588615782664907E-2</v>
      </c>
      <c r="X26" s="7" t="s">
        <v>824</v>
      </c>
      <c r="Y26" s="10"/>
      <c r="Z26" s="7"/>
      <c r="AA26" s="10" t="b">
        <v>1</v>
      </c>
      <c r="AB26" s="7">
        <v>0</v>
      </c>
      <c r="AC26" s="14" t="s">
        <v>77</v>
      </c>
      <c r="AD26" s="7"/>
      <c r="AE26" s="7" t="s">
        <v>31</v>
      </c>
      <c r="AF26" s="10"/>
      <c r="AG26" s="14"/>
      <c r="AH26" s="10"/>
    </row>
    <row r="27" spans="1:34" x14ac:dyDescent="0.2">
      <c r="A27" s="10" t="s">
        <v>78</v>
      </c>
      <c r="B27" s="28">
        <v>0</v>
      </c>
      <c r="C27" s="28">
        <v>0.878</v>
      </c>
      <c r="D27" s="29">
        <f t="shared" si="0"/>
        <v>0.439</v>
      </c>
      <c r="E27" s="7">
        <v>37.81</v>
      </c>
      <c r="F27" s="7">
        <v>334.62</v>
      </c>
      <c r="G27" s="34">
        <v>33</v>
      </c>
      <c r="H27" s="10"/>
      <c r="I27" s="10"/>
      <c r="J27" s="10"/>
      <c r="K27" s="10"/>
      <c r="L27" s="13">
        <v>-83.149686414110406</v>
      </c>
      <c r="M27" s="13">
        <v>344.87592632099199</v>
      </c>
      <c r="N27" s="9">
        <v>24.448099802906299</v>
      </c>
      <c r="O27" s="9">
        <v>5.1604583086109397</v>
      </c>
      <c r="P27" s="9"/>
      <c r="Q27" s="9"/>
      <c r="R27" s="7">
        <v>301</v>
      </c>
      <c r="S27" s="13">
        <v>-83.144791414215504</v>
      </c>
      <c r="T27" s="13">
        <v>345.320653929478</v>
      </c>
      <c r="U27" s="9">
        <v>21.029588549021799</v>
      </c>
      <c r="V27" s="9">
        <v>-20.376125715463498</v>
      </c>
      <c r="W27" s="9">
        <v>5.4970531207837098E-2</v>
      </c>
      <c r="X27" s="7" t="s">
        <v>824</v>
      </c>
      <c r="Y27" s="10"/>
      <c r="Z27" s="7"/>
      <c r="AA27" s="10" t="b">
        <v>1</v>
      </c>
      <c r="AB27" s="7">
        <v>0</v>
      </c>
      <c r="AC27" s="14" t="s">
        <v>79</v>
      </c>
      <c r="AD27" s="7"/>
      <c r="AE27" s="7" t="s">
        <v>31</v>
      </c>
      <c r="AF27" s="10"/>
      <c r="AG27" s="14"/>
      <c r="AH27" s="10"/>
    </row>
    <row r="28" spans="1:34" x14ac:dyDescent="0.2">
      <c r="A28" s="14" t="s">
        <v>80</v>
      </c>
      <c r="B28" s="28">
        <v>0.45100000000000001</v>
      </c>
      <c r="C28" s="28">
        <v>0.47699999999999998</v>
      </c>
      <c r="D28" s="29">
        <f t="shared" si="0"/>
        <v>0.46399999999999997</v>
      </c>
      <c r="E28" s="7">
        <v>17.079999999999998</v>
      </c>
      <c r="F28" s="7">
        <v>334.72</v>
      </c>
      <c r="G28" s="34">
        <v>27</v>
      </c>
      <c r="H28" s="9"/>
      <c r="I28" s="9"/>
      <c r="J28" s="9"/>
      <c r="K28" s="9"/>
      <c r="L28" s="13">
        <v>-89.217219074273501</v>
      </c>
      <c r="M28" s="13">
        <v>215.4510214430326</v>
      </c>
      <c r="N28" s="9">
        <v>33.988456129996699</v>
      </c>
      <c r="O28" s="9">
        <v>4.8366153842333004</v>
      </c>
      <c r="P28" s="9"/>
      <c r="Q28" s="9"/>
      <c r="R28" s="7">
        <v>714</v>
      </c>
      <c r="S28" s="13">
        <v>-89.217219074273501</v>
      </c>
      <c r="T28" s="13">
        <v>215.451021443032</v>
      </c>
      <c r="U28" s="9">
        <v>0</v>
      </c>
      <c r="V28" s="9">
        <v>0</v>
      </c>
      <c r="W28" s="9">
        <v>0</v>
      </c>
      <c r="X28" s="7" t="s">
        <v>824</v>
      </c>
      <c r="Y28" s="7"/>
      <c r="Z28" s="7"/>
      <c r="AA28" s="7" t="b">
        <v>1</v>
      </c>
      <c r="AB28" s="7">
        <v>0</v>
      </c>
      <c r="AC28" s="10" t="s">
        <v>81</v>
      </c>
      <c r="AD28" s="7"/>
      <c r="AE28" s="7" t="s">
        <v>31</v>
      </c>
      <c r="AF28" s="10"/>
      <c r="AG28" s="14"/>
      <c r="AH28" s="10"/>
    </row>
    <row r="29" spans="1:34" x14ac:dyDescent="0.2">
      <c r="A29" s="10" t="s">
        <v>82</v>
      </c>
      <c r="B29" s="28">
        <v>0.22700000000000001</v>
      </c>
      <c r="C29" s="28">
        <v>0.82199999999999995</v>
      </c>
      <c r="D29" s="29">
        <f t="shared" si="0"/>
        <v>0.52449999999999997</v>
      </c>
      <c r="E29" s="7">
        <v>40.22</v>
      </c>
      <c r="F29" s="7">
        <v>113.73</v>
      </c>
      <c r="G29" s="34">
        <v>16</v>
      </c>
      <c r="H29" s="10"/>
      <c r="I29" s="10"/>
      <c r="J29" s="10"/>
      <c r="K29" s="10"/>
      <c r="L29" s="13">
        <v>-76.287023568970895</v>
      </c>
      <c r="M29" s="13">
        <v>189.46349394593523</v>
      </c>
      <c r="N29" s="9">
        <v>21.430316350628399</v>
      </c>
      <c r="O29" s="9">
        <v>8.1552932968795808</v>
      </c>
      <c r="P29" s="9"/>
      <c r="Q29" s="9"/>
      <c r="R29" s="7">
        <v>601</v>
      </c>
      <c r="S29" s="13">
        <v>-76.317427224295201</v>
      </c>
      <c r="T29" s="13">
        <v>189.268656308293</v>
      </c>
      <c r="U29" s="9">
        <v>21.0281038118959</v>
      </c>
      <c r="V29" s="9">
        <v>-20.366813241303799</v>
      </c>
      <c r="W29" s="9">
        <v>6.5676634022381802E-2</v>
      </c>
      <c r="X29" s="7" t="s">
        <v>824</v>
      </c>
      <c r="Y29" s="10"/>
      <c r="Z29" s="7"/>
      <c r="AA29" s="10" t="b">
        <v>1</v>
      </c>
      <c r="AB29" s="7">
        <v>0</v>
      </c>
      <c r="AC29" s="14" t="s">
        <v>83</v>
      </c>
      <c r="AD29" s="7"/>
      <c r="AE29" s="7" t="s">
        <v>31</v>
      </c>
      <c r="AF29" s="10"/>
      <c r="AG29" s="14"/>
      <c r="AH29" s="10"/>
    </row>
    <row r="30" spans="1:34" x14ac:dyDescent="0.2">
      <c r="A30" s="10" t="s">
        <v>84</v>
      </c>
      <c r="B30" s="28">
        <v>4.7E-2</v>
      </c>
      <c r="C30" s="28">
        <v>1.02</v>
      </c>
      <c r="D30" s="29">
        <f t="shared" si="0"/>
        <v>0.53349999999999997</v>
      </c>
      <c r="E30" s="7">
        <v>16.03</v>
      </c>
      <c r="F30" s="7">
        <v>298.32</v>
      </c>
      <c r="G30" s="34">
        <v>23</v>
      </c>
      <c r="H30" s="9"/>
      <c r="I30" s="9"/>
      <c r="J30" s="9"/>
      <c r="K30" s="9"/>
      <c r="L30" s="13">
        <v>-89.423783664960197</v>
      </c>
      <c r="M30" s="13">
        <v>290.58986912519003</v>
      </c>
      <c r="N30" s="9">
        <v>49.752729399233999</v>
      </c>
      <c r="O30" s="9">
        <v>4.3339898661177303</v>
      </c>
      <c r="P30" s="9"/>
      <c r="Q30" s="9"/>
      <c r="R30" s="30">
        <v>2007</v>
      </c>
      <c r="S30" s="13">
        <v>-89.455454220761894</v>
      </c>
      <c r="T30" s="13">
        <v>292.80280442836499</v>
      </c>
      <c r="U30" s="9">
        <v>54.9233028433367</v>
      </c>
      <c r="V30" s="9">
        <v>-11.997467758646501</v>
      </c>
      <c r="W30" s="9">
        <v>6.6225852101468002E-2</v>
      </c>
      <c r="X30" s="7" t="s">
        <v>824</v>
      </c>
      <c r="Y30" s="7"/>
      <c r="Z30" s="7"/>
      <c r="AA30" s="7" t="b">
        <v>1</v>
      </c>
      <c r="AB30" s="7">
        <v>0</v>
      </c>
      <c r="AC30" s="10" t="s">
        <v>85</v>
      </c>
      <c r="AD30" s="7"/>
      <c r="AE30" s="7" t="s">
        <v>31</v>
      </c>
      <c r="AF30" s="10"/>
      <c r="AG30" s="14"/>
      <c r="AH30" s="10"/>
    </row>
    <row r="31" spans="1:34" x14ac:dyDescent="0.2">
      <c r="A31" s="10" t="s">
        <v>86</v>
      </c>
      <c r="B31" s="28">
        <v>0.1</v>
      </c>
      <c r="C31" s="28">
        <v>1</v>
      </c>
      <c r="D31" s="29">
        <f t="shared" si="0"/>
        <v>0.55000000000000004</v>
      </c>
      <c r="E31" s="7">
        <v>38.159999999999997</v>
      </c>
      <c r="F31" s="7">
        <v>140.47</v>
      </c>
      <c r="G31" s="34">
        <v>9</v>
      </c>
      <c r="H31" s="10"/>
      <c r="I31" s="10"/>
      <c r="J31" s="10"/>
      <c r="K31" s="10"/>
      <c r="L31" s="13">
        <v>-82.244636239529697</v>
      </c>
      <c r="M31" s="13">
        <v>22.337862971634991</v>
      </c>
      <c r="N31" s="9">
        <v>22.021379412876001</v>
      </c>
      <c r="O31" s="9">
        <v>11.2178817373141</v>
      </c>
      <c r="P31" s="9"/>
      <c r="Q31" s="9"/>
      <c r="R31" s="7">
        <v>601</v>
      </c>
      <c r="S31" s="13">
        <v>-82.200887887606001</v>
      </c>
      <c r="T31" s="13">
        <v>22.707436611795298</v>
      </c>
      <c r="U31" s="9">
        <v>21.0276609734834</v>
      </c>
      <c r="V31" s="9">
        <v>-20.3640358586857</v>
      </c>
      <c r="W31" s="9">
        <v>6.8869681940535596E-2</v>
      </c>
      <c r="X31" s="7" t="s">
        <v>824</v>
      </c>
      <c r="Y31" s="10"/>
      <c r="Z31" s="7"/>
      <c r="AA31" s="10" t="b">
        <v>1</v>
      </c>
      <c r="AB31" s="7">
        <v>0</v>
      </c>
      <c r="AC31" s="14" t="s">
        <v>87</v>
      </c>
      <c r="AD31" s="7"/>
      <c r="AE31" s="7" t="s">
        <v>31</v>
      </c>
      <c r="AF31" s="10"/>
      <c r="AG31" s="14"/>
      <c r="AH31" s="10"/>
    </row>
    <row r="32" spans="1:34" x14ac:dyDescent="0.2">
      <c r="A32" s="10" t="s">
        <v>88</v>
      </c>
      <c r="B32" s="28">
        <v>0.39300000000000002</v>
      </c>
      <c r="C32" s="28">
        <v>0.73</v>
      </c>
      <c r="D32" s="29">
        <f t="shared" si="0"/>
        <v>0.5615</v>
      </c>
      <c r="E32" s="7">
        <v>35.869999999999997</v>
      </c>
      <c r="F32" s="7">
        <v>137.49</v>
      </c>
      <c r="G32" s="34">
        <v>20</v>
      </c>
      <c r="H32" s="36"/>
      <c r="I32" s="36"/>
      <c r="J32" s="10"/>
      <c r="K32" s="10"/>
      <c r="L32" s="13">
        <v>-82.935081249940794</v>
      </c>
      <c r="M32" s="13">
        <v>144.14102746391302</v>
      </c>
      <c r="N32" s="9">
        <v>42.548355692156697</v>
      </c>
      <c r="O32" s="9">
        <v>5.0619866897892498</v>
      </c>
      <c r="P32" s="9"/>
      <c r="Q32" s="9"/>
      <c r="R32" s="7">
        <v>601</v>
      </c>
      <c r="S32" s="13">
        <v>-82.917280197587502</v>
      </c>
      <c r="T32" s="13">
        <v>143.657219589596</v>
      </c>
      <c r="U32" s="9">
        <v>21.027461258724401</v>
      </c>
      <c r="V32" s="9">
        <v>-20.362783316883199</v>
      </c>
      <c r="W32" s="9">
        <v>7.0309683895766903E-2</v>
      </c>
      <c r="X32" s="7" t="s">
        <v>824</v>
      </c>
      <c r="Y32" s="10"/>
      <c r="Z32" s="7"/>
      <c r="AA32" s="10" t="b">
        <v>1</v>
      </c>
      <c r="AB32" s="7">
        <v>0</v>
      </c>
      <c r="AC32" s="14" t="s">
        <v>89</v>
      </c>
      <c r="AD32" s="7"/>
      <c r="AE32" s="7" t="s">
        <v>31</v>
      </c>
      <c r="AF32" s="10"/>
      <c r="AG32" s="14"/>
      <c r="AH32" s="10"/>
    </row>
    <row r="33" spans="1:34" x14ac:dyDescent="0.2">
      <c r="A33" s="10" t="s">
        <v>90</v>
      </c>
      <c r="B33" s="28">
        <v>0.115</v>
      </c>
      <c r="C33" s="28">
        <v>1.1299999999999999</v>
      </c>
      <c r="D33" s="29">
        <f t="shared" si="0"/>
        <v>0.62249999999999994</v>
      </c>
      <c r="E33" s="7">
        <v>20.84</v>
      </c>
      <c r="F33" s="7">
        <v>256.06</v>
      </c>
      <c r="G33" s="34">
        <v>16</v>
      </c>
      <c r="H33" s="9"/>
      <c r="I33" s="9"/>
      <c r="J33" s="9"/>
      <c r="K33" s="9"/>
      <c r="L33" s="13">
        <v>-83.775280096260204</v>
      </c>
      <c r="M33" s="13">
        <v>254.88143159799409</v>
      </c>
      <c r="N33" s="9">
        <v>19.8073714270263</v>
      </c>
      <c r="O33" s="9">
        <v>8.4993857126852692</v>
      </c>
      <c r="P33" s="9"/>
      <c r="Q33" s="9"/>
      <c r="R33" s="30">
        <v>101</v>
      </c>
      <c r="S33" s="13">
        <v>-83.794538759723807</v>
      </c>
      <c r="T33" s="13">
        <v>254.84078389967701</v>
      </c>
      <c r="U33" s="9">
        <v>78.979999999999905</v>
      </c>
      <c r="V33" s="9">
        <v>30.829999999999899</v>
      </c>
      <c r="W33" s="9">
        <v>0.14495472186287101</v>
      </c>
      <c r="X33" s="7" t="s">
        <v>824</v>
      </c>
      <c r="Y33" s="10"/>
      <c r="Z33" s="7"/>
      <c r="AA33" s="7" t="b">
        <v>1</v>
      </c>
      <c r="AB33" s="7">
        <v>0</v>
      </c>
      <c r="AC33" s="14" t="s">
        <v>91</v>
      </c>
      <c r="AD33" s="7"/>
      <c r="AE33" s="7" t="s">
        <v>31</v>
      </c>
      <c r="AF33" s="10"/>
      <c r="AG33" s="14"/>
      <c r="AH33" s="10"/>
    </row>
    <row r="34" spans="1:34" x14ac:dyDescent="0.2">
      <c r="A34" s="10" t="s">
        <v>92</v>
      </c>
      <c r="B34" s="28">
        <v>0.53500000000000003</v>
      </c>
      <c r="C34" s="28">
        <v>1.1399999999999999</v>
      </c>
      <c r="D34" s="29">
        <f t="shared" si="0"/>
        <v>0.83749999999999991</v>
      </c>
      <c r="E34" s="7">
        <v>45.96</v>
      </c>
      <c r="F34" s="7">
        <v>25.35</v>
      </c>
      <c r="G34" s="34">
        <v>20</v>
      </c>
      <c r="H34" s="10"/>
      <c r="I34" s="10"/>
      <c r="J34" s="10"/>
      <c r="K34" s="10"/>
      <c r="L34" s="13">
        <v>-86.158580935415202</v>
      </c>
      <c r="M34" s="13">
        <v>234.4262673614397</v>
      </c>
      <c r="N34" s="9">
        <v>30.735780187224801</v>
      </c>
      <c r="O34" s="9">
        <v>5.9828851449387104</v>
      </c>
      <c r="P34" s="9"/>
      <c r="Q34" s="9"/>
      <c r="R34" s="7">
        <v>301</v>
      </c>
      <c r="S34" s="13">
        <v>-86.2526836762313</v>
      </c>
      <c r="T34" s="13">
        <v>234.071496228504</v>
      </c>
      <c r="U34" s="9">
        <v>20.8775238165139</v>
      </c>
      <c r="V34" s="9">
        <v>-20.306819365199701</v>
      </c>
      <c r="W34" s="9">
        <v>0.104487752209834</v>
      </c>
      <c r="X34" s="7" t="s">
        <v>824</v>
      </c>
      <c r="Y34" s="10"/>
      <c r="Z34" s="7"/>
      <c r="AA34" s="10" t="b">
        <v>1</v>
      </c>
      <c r="AB34" s="7">
        <v>0</v>
      </c>
      <c r="AC34" s="14" t="s">
        <v>93</v>
      </c>
      <c r="AD34" s="7"/>
      <c r="AE34" s="7" t="s">
        <v>31</v>
      </c>
      <c r="AF34" s="10"/>
      <c r="AG34" s="14"/>
      <c r="AH34" s="10"/>
    </row>
    <row r="35" spans="1:34" x14ac:dyDescent="0.2">
      <c r="A35" s="10" t="s">
        <v>94</v>
      </c>
      <c r="B35" s="28">
        <v>7.0000000000000001E-3</v>
      </c>
      <c r="C35" s="28">
        <v>1.72</v>
      </c>
      <c r="D35" s="29">
        <f t="shared" si="0"/>
        <v>0.86349999999999993</v>
      </c>
      <c r="E35" s="7">
        <v>-36.090000000000003</v>
      </c>
      <c r="F35" s="7">
        <v>290.88</v>
      </c>
      <c r="G35" s="34">
        <v>30</v>
      </c>
      <c r="H35" s="10"/>
      <c r="I35" s="10"/>
      <c r="J35" s="10"/>
      <c r="K35" s="10"/>
      <c r="L35" s="13">
        <v>-87.999117215709603</v>
      </c>
      <c r="M35" s="13">
        <v>17.324709708983988</v>
      </c>
      <c r="N35" s="9">
        <v>29.7498003014062</v>
      </c>
      <c r="O35" s="9">
        <v>4.9000909854815697</v>
      </c>
      <c r="P35" s="9"/>
      <c r="Q35" s="9"/>
      <c r="R35" s="7">
        <v>290</v>
      </c>
      <c r="S35" s="13">
        <v>-87.896674275108097</v>
      </c>
      <c r="T35" s="13">
        <v>19.385575937412</v>
      </c>
      <c r="U35" s="9">
        <v>60.396420707990998</v>
      </c>
      <c r="V35" s="9">
        <v>-38.789776420121903</v>
      </c>
      <c r="W35" s="9">
        <v>0.24683088172234399</v>
      </c>
      <c r="X35" s="7" t="s">
        <v>824</v>
      </c>
      <c r="Y35" s="10"/>
      <c r="Z35" s="7"/>
      <c r="AA35" s="10" t="b">
        <v>1</v>
      </c>
      <c r="AB35" s="7">
        <v>0</v>
      </c>
      <c r="AC35" s="10" t="s">
        <v>95</v>
      </c>
      <c r="AD35" s="7"/>
      <c r="AE35" s="7" t="s">
        <v>31</v>
      </c>
      <c r="AF35" s="10"/>
      <c r="AG35" s="14"/>
      <c r="AH35" s="10"/>
    </row>
    <row r="36" spans="1:34" x14ac:dyDescent="0.2">
      <c r="A36" s="10" t="s">
        <v>96</v>
      </c>
      <c r="B36" s="28">
        <v>0.28000000000000003</v>
      </c>
      <c r="C36" s="28">
        <v>1.65</v>
      </c>
      <c r="D36" s="29">
        <f t="shared" si="0"/>
        <v>0.96499999999999997</v>
      </c>
      <c r="E36" s="28">
        <v>60</v>
      </c>
      <c r="F36" s="7">
        <v>193.5</v>
      </c>
      <c r="G36" s="34">
        <v>56</v>
      </c>
      <c r="H36" s="10"/>
      <c r="I36" s="10"/>
      <c r="J36" s="10"/>
      <c r="K36" s="10"/>
      <c r="L36" s="13">
        <v>-83.149751769898799</v>
      </c>
      <c r="M36" s="13">
        <v>21.389761160175993</v>
      </c>
      <c r="N36" s="9">
        <v>12.3381605699083</v>
      </c>
      <c r="O36" s="9">
        <v>5.6402463258283904</v>
      </c>
      <c r="P36" s="9"/>
      <c r="Q36" s="9"/>
      <c r="R36" s="7">
        <v>101</v>
      </c>
      <c r="S36" s="13">
        <v>-83.157290794319906</v>
      </c>
      <c r="T36" s="13">
        <v>21.9596484972698</v>
      </c>
      <c r="U36" s="9">
        <v>79.018221697287203</v>
      </c>
      <c r="V36" s="9">
        <v>31.8477287196886</v>
      </c>
      <c r="W36" s="9">
        <v>0.22406937995648499</v>
      </c>
      <c r="X36" s="7" t="s">
        <v>824</v>
      </c>
      <c r="Y36" s="10"/>
      <c r="Z36" s="7"/>
      <c r="AA36" s="10" t="b">
        <v>1</v>
      </c>
      <c r="AB36" s="7">
        <v>0</v>
      </c>
      <c r="AC36" s="14" t="s">
        <v>97</v>
      </c>
      <c r="AD36" s="7"/>
      <c r="AE36" s="7" t="s">
        <v>31</v>
      </c>
      <c r="AF36" s="10"/>
      <c r="AG36" s="14"/>
      <c r="AH36" s="10"/>
    </row>
    <row r="37" spans="1:34" x14ac:dyDescent="0.2">
      <c r="A37" s="10" t="s">
        <v>98</v>
      </c>
      <c r="B37" s="28">
        <v>0.86</v>
      </c>
      <c r="C37" s="28">
        <v>1.1200000000000001</v>
      </c>
      <c r="D37" s="29">
        <f t="shared" si="0"/>
        <v>0.99</v>
      </c>
      <c r="E37" s="7">
        <v>20.81</v>
      </c>
      <c r="F37" s="7">
        <v>203.08</v>
      </c>
      <c r="G37" s="34">
        <v>7</v>
      </c>
      <c r="H37" s="7"/>
      <c r="I37" s="7"/>
      <c r="J37" s="10"/>
      <c r="K37" s="10"/>
      <c r="L37" s="13">
        <v>-83.789315816463599</v>
      </c>
      <c r="M37" s="13">
        <v>323.288833443903</v>
      </c>
      <c r="N37" s="9">
        <v>9.0897919360608004</v>
      </c>
      <c r="O37" s="9">
        <v>21.159308563439801</v>
      </c>
      <c r="P37" s="9"/>
      <c r="Q37" s="9"/>
      <c r="R37" s="7">
        <v>901</v>
      </c>
      <c r="S37" s="13">
        <v>-83.523153388449401</v>
      </c>
      <c r="T37" s="13">
        <v>327.621109314487</v>
      </c>
      <c r="U37" s="9">
        <v>57.985347377013099</v>
      </c>
      <c r="V37" s="9">
        <v>-68.394984918458206</v>
      </c>
      <c r="W37" s="9">
        <v>0.90090602140602005</v>
      </c>
      <c r="X37" s="7" t="s">
        <v>824</v>
      </c>
      <c r="Y37" s="10"/>
      <c r="Z37" s="7"/>
      <c r="AA37" s="10" t="b">
        <v>1</v>
      </c>
      <c r="AB37" s="7">
        <v>0</v>
      </c>
      <c r="AC37" s="14" t="s">
        <v>99</v>
      </c>
      <c r="AD37" s="7"/>
      <c r="AE37" s="7" t="s">
        <v>31</v>
      </c>
      <c r="AF37" s="10"/>
      <c r="AG37" s="14"/>
      <c r="AH37" s="10"/>
    </row>
    <row r="38" spans="1:34" x14ac:dyDescent="0.2">
      <c r="A38" s="10" t="s">
        <v>100</v>
      </c>
      <c r="B38" s="28">
        <v>0</v>
      </c>
      <c r="C38" s="28">
        <v>2.1</v>
      </c>
      <c r="D38" s="29">
        <f t="shared" si="0"/>
        <v>1.05</v>
      </c>
      <c r="E38" s="7">
        <v>19.68</v>
      </c>
      <c r="F38" s="7">
        <v>258.19</v>
      </c>
      <c r="G38" s="34">
        <v>22</v>
      </c>
      <c r="H38" s="10"/>
      <c r="I38" s="10"/>
      <c r="J38" s="10"/>
      <c r="K38" s="10"/>
      <c r="L38" s="13">
        <v>-86.229267936262701</v>
      </c>
      <c r="M38" s="13">
        <v>280.82239884203199</v>
      </c>
      <c r="N38" s="9">
        <v>15.0134536113629</v>
      </c>
      <c r="O38" s="9">
        <v>8.2746956459543295</v>
      </c>
      <c r="P38" s="9"/>
      <c r="Q38" s="9"/>
      <c r="R38" s="7">
        <v>101</v>
      </c>
      <c r="S38" s="13">
        <v>-86.272433511781003</v>
      </c>
      <c r="T38" s="13">
        <v>280.80378514779699</v>
      </c>
      <c r="U38" s="9">
        <v>79.029988766096807</v>
      </c>
      <c r="V38" s="9">
        <v>32.182163015787701</v>
      </c>
      <c r="W38" s="9">
        <v>0.243579892748609</v>
      </c>
      <c r="X38" s="7" t="s">
        <v>824</v>
      </c>
      <c r="Y38" s="10"/>
      <c r="Z38" s="7"/>
      <c r="AA38" s="10" t="b">
        <v>1</v>
      </c>
      <c r="AB38" s="7">
        <v>0</v>
      </c>
      <c r="AC38" s="14" t="s">
        <v>101</v>
      </c>
      <c r="AD38" s="7"/>
      <c r="AE38" s="7" t="s">
        <v>31</v>
      </c>
      <c r="AF38" s="10"/>
      <c r="AG38" s="14"/>
      <c r="AH38" s="10"/>
    </row>
    <row r="39" spans="1:34" x14ac:dyDescent="0.2">
      <c r="A39" s="10" t="s">
        <v>102</v>
      </c>
      <c r="B39" s="28">
        <v>5.0000000000000001E-3</v>
      </c>
      <c r="C39" s="28">
        <v>2.11</v>
      </c>
      <c r="D39" s="29">
        <f t="shared" si="0"/>
        <v>1.0574999999999999</v>
      </c>
      <c r="E39" s="7">
        <v>10.14</v>
      </c>
      <c r="F39" s="7">
        <v>275.62</v>
      </c>
      <c r="G39" s="34">
        <v>30</v>
      </c>
      <c r="H39" s="10"/>
      <c r="I39" s="10"/>
      <c r="J39" s="10"/>
      <c r="K39" s="10"/>
      <c r="L39" s="13">
        <v>-86.732102829854696</v>
      </c>
      <c r="M39" s="13">
        <v>236.61908730742272</v>
      </c>
      <c r="N39" s="9">
        <v>24.073093527765401</v>
      </c>
      <c r="O39" s="9">
        <v>5.4693955187556096</v>
      </c>
      <c r="P39" s="9"/>
      <c r="Q39" s="9"/>
      <c r="R39" s="7">
        <v>2007</v>
      </c>
      <c r="S39" s="13">
        <v>-86.801056313088296</v>
      </c>
      <c r="T39" s="13">
        <v>236.23137012210901</v>
      </c>
      <c r="U39" s="9">
        <v>55.073468803591901</v>
      </c>
      <c r="V39" s="9">
        <v>-11.529618136606</v>
      </c>
      <c r="W39" s="9">
        <v>0.12993612121966799</v>
      </c>
      <c r="X39" s="7" t="s">
        <v>824</v>
      </c>
      <c r="Y39" s="10"/>
      <c r="Z39" s="7"/>
      <c r="AA39" s="10" t="b">
        <v>1</v>
      </c>
      <c r="AB39" s="7">
        <v>0</v>
      </c>
      <c r="AC39" s="10" t="s">
        <v>103</v>
      </c>
      <c r="AD39" s="7"/>
      <c r="AE39" s="7" t="s">
        <v>31</v>
      </c>
      <c r="AF39" s="10"/>
      <c r="AG39" s="14"/>
      <c r="AH39" s="10"/>
    </row>
    <row r="40" spans="1:34" x14ac:dyDescent="0.2">
      <c r="A40" s="10" t="s">
        <v>104</v>
      </c>
      <c r="B40" s="28">
        <v>7.4999999999999997E-2</v>
      </c>
      <c r="C40" s="28">
        <v>2.06</v>
      </c>
      <c r="D40" s="29">
        <f t="shared" si="0"/>
        <v>1.0675000000000001</v>
      </c>
      <c r="E40" s="7">
        <v>53.24</v>
      </c>
      <c r="F40" s="7">
        <v>190.1</v>
      </c>
      <c r="G40" s="34">
        <v>84</v>
      </c>
      <c r="H40" s="10"/>
      <c r="I40" s="10"/>
      <c r="J40" s="10"/>
      <c r="K40" s="10"/>
      <c r="L40" s="13">
        <v>-87.566859885167702</v>
      </c>
      <c r="M40" s="13">
        <v>356.705275242715</v>
      </c>
      <c r="N40" s="9">
        <v>14.478435309864899</v>
      </c>
      <c r="O40" s="9">
        <v>4.2050005889670796</v>
      </c>
      <c r="P40" s="9"/>
      <c r="Q40" s="9"/>
      <c r="R40" s="7">
        <v>101</v>
      </c>
      <c r="S40" s="13">
        <v>-87.593854060444798</v>
      </c>
      <c r="T40" s="13">
        <v>357.86199514512998</v>
      </c>
      <c r="U40" s="9">
        <v>79.032140837964207</v>
      </c>
      <c r="V40" s="9">
        <v>32.244552178343199</v>
      </c>
      <c r="W40" s="9">
        <v>0.24759679797926801</v>
      </c>
      <c r="X40" s="7" t="s">
        <v>824</v>
      </c>
      <c r="Y40" s="10"/>
      <c r="Z40" s="7"/>
      <c r="AA40" s="10" t="b">
        <v>1</v>
      </c>
      <c r="AB40" s="7">
        <v>0</v>
      </c>
      <c r="AC40" s="14" t="s">
        <v>105</v>
      </c>
      <c r="AD40" s="7"/>
      <c r="AE40" s="7" t="s">
        <v>31</v>
      </c>
      <c r="AF40" s="10"/>
      <c r="AG40" s="14"/>
      <c r="AH40" s="10"/>
    </row>
    <row r="41" spans="1:34" x14ac:dyDescent="0.2">
      <c r="A41" s="10" t="s">
        <v>106</v>
      </c>
      <c r="B41" s="28">
        <v>0.39</v>
      </c>
      <c r="C41" s="28">
        <v>1.79</v>
      </c>
      <c r="D41" s="29">
        <f t="shared" si="0"/>
        <v>1.0900000000000001</v>
      </c>
      <c r="E41" s="7">
        <v>28.78</v>
      </c>
      <c r="F41" s="7">
        <v>342.11</v>
      </c>
      <c r="G41" s="34">
        <v>22</v>
      </c>
      <c r="H41" s="10"/>
      <c r="I41" s="10"/>
      <c r="J41" s="10"/>
      <c r="K41" s="10"/>
      <c r="L41" s="13">
        <v>-86.361756921037895</v>
      </c>
      <c r="M41" s="13">
        <v>0.70065178912798842</v>
      </c>
      <c r="N41" s="9">
        <v>27.482525345221202</v>
      </c>
      <c r="O41" s="9">
        <v>6.0214089228158896</v>
      </c>
      <c r="P41" s="9"/>
      <c r="Q41" s="9"/>
      <c r="R41" s="7">
        <v>714</v>
      </c>
      <c r="S41" s="13">
        <v>-86.361756921037895</v>
      </c>
      <c r="T41" s="13">
        <v>0.70065178912798798</v>
      </c>
      <c r="U41" s="9">
        <v>0</v>
      </c>
      <c r="V41" s="9">
        <v>0</v>
      </c>
      <c r="W41" s="9">
        <v>0</v>
      </c>
      <c r="X41" s="7" t="s">
        <v>824</v>
      </c>
      <c r="Y41" s="10"/>
      <c r="Z41" s="7"/>
      <c r="AA41" s="10" t="b">
        <v>1</v>
      </c>
      <c r="AB41" s="7">
        <v>0</v>
      </c>
      <c r="AC41" s="14" t="s">
        <v>107</v>
      </c>
      <c r="AD41" s="7"/>
      <c r="AE41" s="7" t="s">
        <v>31</v>
      </c>
      <c r="AF41" s="10"/>
      <c r="AG41" s="14"/>
      <c r="AH41" s="10"/>
    </row>
    <row r="42" spans="1:34" x14ac:dyDescent="0.2">
      <c r="A42" s="10" t="s">
        <v>108</v>
      </c>
      <c r="B42" s="28">
        <v>0.01</v>
      </c>
      <c r="C42" s="28">
        <v>2.27</v>
      </c>
      <c r="D42" s="29">
        <f t="shared" si="0"/>
        <v>1.1399999999999999</v>
      </c>
      <c r="E42" s="7">
        <v>14.73</v>
      </c>
      <c r="F42" s="7">
        <v>298.66000000000003</v>
      </c>
      <c r="G42" s="34">
        <v>14</v>
      </c>
      <c r="H42" s="10"/>
      <c r="I42" s="10"/>
      <c r="J42" s="10"/>
      <c r="K42" s="10"/>
      <c r="L42" s="13">
        <v>-85.905646928538602</v>
      </c>
      <c r="M42" s="13">
        <v>322.83965772196501</v>
      </c>
      <c r="N42" s="9">
        <v>10.012399499089099</v>
      </c>
      <c r="O42" s="9">
        <v>13.2176475982832</v>
      </c>
      <c r="P42" s="9"/>
      <c r="Q42" s="9"/>
      <c r="R42" s="7">
        <v>2007</v>
      </c>
      <c r="S42" s="13">
        <v>-85.939645174335297</v>
      </c>
      <c r="T42" s="13">
        <v>323.96981040524599</v>
      </c>
      <c r="U42" s="9">
        <v>55.103502594599398</v>
      </c>
      <c r="V42" s="9">
        <v>-11.438081503432899</v>
      </c>
      <c r="W42" s="9">
        <v>0.139790149687927</v>
      </c>
      <c r="X42" s="7" t="s">
        <v>824</v>
      </c>
      <c r="Y42" s="10"/>
      <c r="Z42" s="7"/>
      <c r="AA42" s="10" t="b">
        <v>1</v>
      </c>
      <c r="AB42" s="7">
        <v>0</v>
      </c>
      <c r="AC42" s="10" t="s">
        <v>109</v>
      </c>
      <c r="AD42" s="7"/>
      <c r="AE42" s="7" t="s">
        <v>31</v>
      </c>
      <c r="AF42" s="10"/>
      <c r="AG42" s="14"/>
      <c r="AH42" s="10"/>
    </row>
    <row r="43" spans="1:34" x14ac:dyDescent="0.2">
      <c r="A43" s="10" t="s">
        <v>110</v>
      </c>
      <c r="B43" s="28">
        <v>1E-3</v>
      </c>
      <c r="C43" s="28">
        <v>2.5</v>
      </c>
      <c r="D43" s="29">
        <f t="shared" si="0"/>
        <v>1.2504999999999999</v>
      </c>
      <c r="E43" s="7">
        <v>35.32</v>
      </c>
      <c r="F43" s="7">
        <v>248.14</v>
      </c>
      <c r="G43" s="34">
        <v>27</v>
      </c>
      <c r="H43" s="10"/>
      <c r="I43" s="10"/>
      <c r="J43" s="10"/>
      <c r="K43" s="10"/>
      <c r="L43" s="13">
        <v>-86.134492841155605</v>
      </c>
      <c r="M43" s="13">
        <v>267.41922804579229</v>
      </c>
      <c r="N43" s="9">
        <v>16.136901032791499</v>
      </c>
      <c r="O43" s="9">
        <v>7.1378757080030804</v>
      </c>
      <c r="P43" s="9"/>
      <c r="Q43" s="9"/>
      <c r="R43" s="7">
        <v>101</v>
      </c>
      <c r="S43" s="13">
        <v>-86.179292574962005</v>
      </c>
      <c r="T43" s="13">
        <v>267.22838078137698</v>
      </c>
      <c r="U43" s="9">
        <v>79.050521382105799</v>
      </c>
      <c r="V43" s="9">
        <v>32.794309990741802</v>
      </c>
      <c r="W43" s="9">
        <v>0.28960270295340701</v>
      </c>
      <c r="X43" s="7" t="s">
        <v>824</v>
      </c>
      <c r="Y43" s="10"/>
      <c r="Z43" s="7"/>
      <c r="AA43" s="10" t="b">
        <v>1</v>
      </c>
      <c r="AB43" s="7">
        <v>0</v>
      </c>
      <c r="AC43" s="14" t="s">
        <v>111</v>
      </c>
      <c r="AD43" s="7"/>
      <c r="AE43" s="7" t="s">
        <v>31</v>
      </c>
      <c r="AF43" s="10"/>
      <c r="AG43" s="14"/>
      <c r="AH43" s="10"/>
    </row>
    <row r="44" spans="1:34" x14ac:dyDescent="0.2">
      <c r="A44" s="10" t="s">
        <v>114</v>
      </c>
      <c r="B44" s="28">
        <v>0.78</v>
      </c>
      <c r="C44" s="28">
        <v>1.82</v>
      </c>
      <c r="D44" s="29">
        <f t="shared" si="0"/>
        <v>1.3</v>
      </c>
      <c r="E44" s="7">
        <v>65.069999999999993</v>
      </c>
      <c r="F44" s="7">
        <v>344.48</v>
      </c>
      <c r="G44" s="34">
        <v>17</v>
      </c>
      <c r="H44" s="10"/>
      <c r="I44" s="10"/>
      <c r="J44" s="10"/>
      <c r="K44" s="10"/>
      <c r="L44" s="13">
        <v>-81.558078174560507</v>
      </c>
      <c r="M44" s="13">
        <v>213.89638041568048</v>
      </c>
      <c r="N44" s="9">
        <v>10.667491077170601</v>
      </c>
      <c r="O44" s="9">
        <v>11.456710844217101</v>
      </c>
      <c r="P44" s="9"/>
      <c r="Q44" s="9"/>
      <c r="R44" s="7">
        <v>101</v>
      </c>
      <c r="S44" s="13">
        <v>-81.559010420992493</v>
      </c>
      <c r="T44" s="13">
        <v>213.80685801692599</v>
      </c>
      <c r="U44" s="9">
        <v>79.0544774778282</v>
      </c>
      <c r="V44" s="9">
        <v>32.9168908878978</v>
      </c>
      <c r="W44" s="9">
        <v>0.300965096354679</v>
      </c>
      <c r="X44" s="7" t="s">
        <v>824</v>
      </c>
      <c r="Y44" s="10"/>
      <c r="Z44" s="7"/>
      <c r="AA44" s="10" t="b">
        <v>1</v>
      </c>
      <c r="AB44" s="7">
        <v>0</v>
      </c>
      <c r="AC44" s="14" t="s">
        <v>115</v>
      </c>
      <c r="AD44" s="7"/>
      <c r="AE44" s="7" t="s">
        <v>31</v>
      </c>
      <c r="AF44" s="10"/>
      <c r="AG44" s="14"/>
      <c r="AH44" s="10"/>
    </row>
    <row r="45" spans="1:34" x14ac:dyDescent="0.2">
      <c r="A45" s="10" t="s">
        <v>112</v>
      </c>
      <c r="B45" s="28">
        <v>0.31</v>
      </c>
      <c r="C45" s="28">
        <v>2.29</v>
      </c>
      <c r="D45" s="29">
        <f t="shared" si="0"/>
        <v>1.3</v>
      </c>
      <c r="E45" s="7">
        <v>41.68</v>
      </c>
      <c r="F45" s="7">
        <v>43.94</v>
      </c>
      <c r="G45" s="34">
        <v>41</v>
      </c>
      <c r="H45" s="10"/>
      <c r="I45" s="10"/>
      <c r="J45" s="10"/>
      <c r="K45" s="10"/>
      <c r="L45" s="13">
        <v>-84.254973763113199</v>
      </c>
      <c r="M45" s="13">
        <v>312.92440876219098</v>
      </c>
      <c r="N45" s="9">
        <v>19.090053067283201</v>
      </c>
      <c r="O45" s="9">
        <v>5.24588290927454</v>
      </c>
      <c r="P45" s="9"/>
      <c r="Q45" s="9"/>
      <c r="R45" s="7">
        <v>301</v>
      </c>
      <c r="S45" s="13">
        <v>-84.321197323797307</v>
      </c>
      <c r="T45" s="13">
        <v>314.32323388895998</v>
      </c>
      <c r="U45" s="9">
        <v>20.238420885656701</v>
      </c>
      <c r="V45" s="9">
        <v>-20.1444938961831</v>
      </c>
      <c r="W45" s="9">
        <v>0.15967410765422699</v>
      </c>
      <c r="X45" s="7" t="s">
        <v>824</v>
      </c>
      <c r="Y45" s="10"/>
      <c r="Z45" s="7"/>
      <c r="AA45" s="10" t="b">
        <v>1</v>
      </c>
      <c r="AB45" s="7">
        <v>0</v>
      </c>
      <c r="AC45" s="14" t="s">
        <v>113</v>
      </c>
      <c r="AD45" s="7"/>
      <c r="AE45" s="7" t="s">
        <v>31</v>
      </c>
      <c r="AF45" s="10"/>
      <c r="AG45" s="14"/>
      <c r="AH45" s="10"/>
    </row>
    <row r="46" spans="1:34" x14ac:dyDescent="0.2">
      <c r="A46" s="10" t="s">
        <v>116</v>
      </c>
      <c r="B46" s="28">
        <v>0</v>
      </c>
      <c r="C46" s="28">
        <v>2.65</v>
      </c>
      <c r="D46" s="29">
        <f t="shared" si="0"/>
        <v>1.325</v>
      </c>
      <c r="E46" s="7">
        <v>4.9400000000000004</v>
      </c>
      <c r="F46" s="7">
        <v>284.62</v>
      </c>
      <c r="G46" s="34">
        <v>46</v>
      </c>
      <c r="H46" s="10"/>
      <c r="I46" s="10"/>
      <c r="J46" s="10"/>
      <c r="K46" s="10"/>
      <c r="L46" s="13">
        <v>-86.069858163521801</v>
      </c>
      <c r="M46" s="13">
        <v>256.05944110912918</v>
      </c>
      <c r="N46" s="9">
        <v>34.9618699712777</v>
      </c>
      <c r="O46" s="9">
        <v>3.6075739861660301</v>
      </c>
      <c r="P46" s="9"/>
      <c r="Q46" s="9"/>
      <c r="R46" s="7">
        <v>201</v>
      </c>
      <c r="S46" s="13">
        <v>-86.237566298130105</v>
      </c>
      <c r="T46" s="13">
        <v>257.59299452684701</v>
      </c>
      <c r="U46" s="9">
        <v>60.534506878543397</v>
      </c>
      <c r="V46" s="9">
        <v>-38.938807178668</v>
      </c>
      <c r="W46" s="9">
        <v>0.37855599168257698</v>
      </c>
      <c r="X46" s="7" t="s">
        <v>824</v>
      </c>
      <c r="Y46" s="10"/>
      <c r="Z46" s="7"/>
      <c r="AA46" s="10" t="b">
        <v>1</v>
      </c>
      <c r="AB46" s="7">
        <v>0</v>
      </c>
      <c r="AC46" s="10" t="s">
        <v>117</v>
      </c>
      <c r="AD46" s="7"/>
      <c r="AE46" s="7" t="s">
        <v>31</v>
      </c>
      <c r="AF46" s="10"/>
      <c r="AG46" s="14"/>
      <c r="AH46" s="10"/>
    </row>
    <row r="47" spans="1:34" x14ac:dyDescent="0.2">
      <c r="A47" s="10" t="s">
        <v>118</v>
      </c>
      <c r="B47" s="28">
        <v>1.7999999999999999E-2</v>
      </c>
      <c r="C47" s="28">
        <v>2.71</v>
      </c>
      <c r="D47" s="29">
        <f t="shared" si="0"/>
        <v>1.3639999999999999</v>
      </c>
      <c r="E47" s="7">
        <v>-0.41</v>
      </c>
      <c r="F47" s="7">
        <v>281.73</v>
      </c>
      <c r="G47" s="34">
        <v>50</v>
      </c>
      <c r="H47" s="10"/>
      <c r="I47" s="10"/>
      <c r="J47" s="10"/>
      <c r="K47" s="10"/>
      <c r="L47" s="13">
        <v>-86.706215636929102</v>
      </c>
      <c r="M47" s="13">
        <v>266.73594099231298</v>
      </c>
      <c r="N47" s="9">
        <v>21.7315903489595</v>
      </c>
      <c r="O47" s="9">
        <v>4.4223994946530096</v>
      </c>
      <c r="P47" s="9"/>
      <c r="Q47" s="9"/>
      <c r="R47" s="7">
        <v>201</v>
      </c>
      <c r="S47" s="13">
        <v>-86.859543468901293</v>
      </c>
      <c r="T47" s="13">
        <v>269.12132886145901</v>
      </c>
      <c r="U47" s="9">
        <v>60.541893564125999</v>
      </c>
      <c r="V47" s="9">
        <v>-38.9468202341439</v>
      </c>
      <c r="W47" s="9">
        <v>0.38968777300038299</v>
      </c>
      <c r="X47" s="7" t="s">
        <v>824</v>
      </c>
      <c r="Y47" s="10"/>
      <c r="Z47" s="7"/>
      <c r="AA47" s="10" t="b">
        <v>1</v>
      </c>
      <c r="AB47" s="7">
        <v>0</v>
      </c>
      <c r="AC47" s="10" t="s">
        <v>119</v>
      </c>
      <c r="AD47" s="7"/>
      <c r="AE47" s="7" t="s">
        <v>31</v>
      </c>
      <c r="AF47" s="10"/>
      <c r="AG47" s="14"/>
      <c r="AH47" s="10"/>
    </row>
    <row r="48" spans="1:34" x14ac:dyDescent="0.2">
      <c r="A48" s="10" t="s">
        <v>120</v>
      </c>
      <c r="B48" s="28">
        <v>0</v>
      </c>
      <c r="C48" s="28">
        <v>3</v>
      </c>
      <c r="D48" s="29">
        <f t="shared" si="0"/>
        <v>1.5</v>
      </c>
      <c r="E48" s="7">
        <v>20.95</v>
      </c>
      <c r="F48" s="7">
        <v>269.94</v>
      </c>
      <c r="G48" s="34">
        <v>53</v>
      </c>
      <c r="H48" s="10"/>
      <c r="I48" s="10"/>
      <c r="J48" s="10"/>
      <c r="K48" s="10"/>
      <c r="L48" s="13">
        <v>-86.808842949040198</v>
      </c>
      <c r="M48" s="13">
        <v>71.609784766822003</v>
      </c>
      <c r="N48" s="9">
        <v>30.4442777076361</v>
      </c>
      <c r="O48" s="9">
        <v>3.6013730800336301</v>
      </c>
      <c r="P48" s="9"/>
      <c r="Q48" s="9"/>
      <c r="R48" s="7">
        <v>911</v>
      </c>
      <c r="S48" s="13">
        <v>-86.631702327997999</v>
      </c>
      <c r="T48" s="13">
        <v>79.116152940332796</v>
      </c>
      <c r="U48" s="9">
        <v>-54.562322212558797</v>
      </c>
      <c r="V48" s="9">
        <v>54.7681076229902</v>
      </c>
      <c r="W48" s="9">
        <v>0.86629872559965404</v>
      </c>
      <c r="X48" s="7" t="s">
        <v>824</v>
      </c>
      <c r="Y48" s="10"/>
      <c r="Z48" s="7"/>
      <c r="AA48" s="10" t="b">
        <v>1</v>
      </c>
      <c r="AB48" s="7">
        <v>0</v>
      </c>
      <c r="AC48" s="10" t="s">
        <v>121</v>
      </c>
      <c r="AD48" s="7"/>
      <c r="AE48" s="7" t="s">
        <v>31</v>
      </c>
      <c r="AF48" s="10"/>
      <c r="AG48" s="14"/>
      <c r="AH48" s="10"/>
    </row>
    <row r="49" spans="1:34" x14ac:dyDescent="0.2">
      <c r="A49" s="10" t="s">
        <v>122</v>
      </c>
      <c r="B49" s="28">
        <v>8.0000000000000002E-3</v>
      </c>
      <c r="C49" s="28">
        <v>3.25</v>
      </c>
      <c r="D49" s="29">
        <f t="shared" si="0"/>
        <v>1.629</v>
      </c>
      <c r="E49" s="7">
        <v>46.01</v>
      </c>
      <c r="F49" s="7">
        <v>238.23</v>
      </c>
      <c r="G49" s="34">
        <v>20</v>
      </c>
      <c r="H49" s="10"/>
      <c r="I49" s="10"/>
      <c r="J49" s="10"/>
      <c r="K49" s="10"/>
      <c r="L49" s="13">
        <v>-86.626015099396</v>
      </c>
      <c r="M49" s="13">
        <v>97.933150303155003</v>
      </c>
      <c r="N49" s="9">
        <v>35.496857871518003</v>
      </c>
      <c r="O49" s="9">
        <v>5.5549948530893998</v>
      </c>
      <c r="P49" s="9"/>
      <c r="Q49" s="9"/>
      <c r="R49" s="7">
        <v>101</v>
      </c>
      <c r="S49" s="13">
        <v>-86.561431346625398</v>
      </c>
      <c r="T49" s="13">
        <v>98.812751075679003</v>
      </c>
      <c r="U49" s="9">
        <v>79.073937969710897</v>
      </c>
      <c r="V49" s="9">
        <v>33.544941390054298</v>
      </c>
      <c r="W49" s="9">
        <v>0.37648584158563198</v>
      </c>
      <c r="X49" s="7" t="s">
        <v>824</v>
      </c>
      <c r="Y49" s="10"/>
      <c r="Z49" s="7"/>
      <c r="AA49" s="10" t="b">
        <v>1</v>
      </c>
      <c r="AB49" s="7">
        <v>0</v>
      </c>
      <c r="AC49" s="14" t="s">
        <v>123</v>
      </c>
      <c r="AD49" s="7"/>
      <c r="AE49" s="7" t="s">
        <v>31</v>
      </c>
      <c r="AF49" s="10"/>
      <c r="AG49" s="14"/>
      <c r="AH49" s="10"/>
    </row>
    <row r="50" spans="1:34" x14ac:dyDescent="0.2">
      <c r="A50" s="10" t="s">
        <v>124</v>
      </c>
      <c r="B50" s="28">
        <v>5.8999999999999997E-2</v>
      </c>
      <c r="C50" s="28">
        <v>3.2490000000000001</v>
      </c>
      <c r="D50" s="29">
        <f t="shared" si="0"/>
        <v>1.6540000000000001</v>
      </c>
      <c r="E50" s="7">
        <v>45.52</v>
      </c>
      <c r="F50" s="7">
        <v>237.7</v>
      </c>
      <c r="G50" s="34">
        <v>69</v>
      </c>
      <c r="H50" s="10"/>
      <c r="I50" s="10"/>
      <c r="J50" s="10"/>
      <c r="K50" s="10"/>
      <c r="L50" s="13">
        <v>-85.030451653650104</v>
      </c>
      <c r="M50" s="13">
        <v>218.8391077338807</v>
      </c>
      <c r="N50" s="9">
        <v>12.206656026576599</v>
      </c>
      <c r="O50" s="9">
        <v>5.0978839625485204</v>
      </c>
      <c r="P50" s="9"/>
      <c r="Q50" s="9"/>
      <c r="R50" s="7">
        <v>101</v>
      </c>
      <c r="S50" s="13">
        <v>-85.036801862801994</v>
      </c>
      <c r="T50" s="13">
        <v>218.383977253062</v>
      </c>
      <c r="U50" s="9">
        <v>79.075061653845196</v>
      </c>
      <c r="V50" s="9">
        <v>33.582588830337798</v>
      </c>
      <c r="W50" s="9">
        <v>0.382224553841712</v>
      </c>
      <c r="X50" s="7" t="s">
        <v>824</v>
      </c>
      <c r="Y50" s="10"/>
      <c r="Z50" s="7"/>
      <c r="AA50" s="10" t="b">
        <v>1</v>
      </c>
      <c r="AB50" s="7">
        <v>0</v>
      </c>
      <c r="AC50" s="14" t="s">
        <v>125</v>
      </c>
      <c r="AD50" s="7"/>
      <c r="AE50" s="7" t="s">
        <v>31</v>
      </c>
      <c r="AF50" s="10"/>
      <c r="AG50" s="14"/>
      <c r="AH50" s="10"/>
    </row>
    <row r="51" spans="1:34" x14ac:dyDescent="0.2">
      <c r="A51" s="10" t="s">
        <v>126</v>
      </c>
      <c r="B51" s="28">
        <v>0.56000000000000005</v>
      </c>
      <c r="C51" s="28">
        <v>2.78</v>
      </c>
      <c r="D51" s="29">
        <f t="shared" si="0"/>
        <v>1.67</v>
      </c>
      <c r="E51" s="7">
        <v>20.14</v>
      </c>
      <c r="F51" s="7">
        <v>258.70999999999998</v>
      </c>
      <c r="G51" s="34">
        <v>11</v>
      </c>
      <c r="H51" s="10"/>
      <c r="I51" s="10"/>
      <c r="J51" s="10"/>
      <c r="K51" s="10"/>
      <c r="L51" s="13">
        <v>-81.117850344021093</v>
      </c>
      <c r="M51" s="13">
        <v>293.078342375707</v>
      </c>
      <c r="N51" s="9">
        <v>41.7601579546848</v>
      </c>
      <c r="O51" s="9">
        <v>7.1484177722942199</v>
      </c>
      <c r="P51" s="9"/>
      <c r="Q51" s="9"/>
      <c r="R51" s="7">
        <v>101</v>
      </c>
      <c r="S51" s="13">
        <v>-81.1897849726261</v>
      </c>
      <c r="T51" s="13">
        <v>293.372577733779</v>
      </c>
      <c r="U51" s="9">
        <v>79.075760937677998</v>
      </c>
      <c r="V51" s="9">
        <v>33.6060994407568</v>
      </c>
      <c r="W51" s="9">
        <v>0.38589733279601501</v>
      </c>
      <c r="X51" s="7" t="s">
        <v>824</v>
      </c>
      <c r="Y51" s="10"/>
      <c r="Z51" s="7"/>
      <c r="AA51" s="10" t="b">
        <v>1</v>
      </c>
      <c r="AB51" s="7">
        <v>0</v>
      </c>
      <c r="AC51" s="14" t="s">
        <v>127</v>
      </c>
      <c r="AD51" s="7"/>
      <c r="AE51" s="7" t="s">
        <v>31</v>
      </c>
      <c r="AF51" s="10"/>
      <c r="AG51" s="14"/>
      <c r="AH51" s="10"/>
    </row>
    <row r="52" spans="1:34" x14ac:dyDescent="0.2">
      <c r="A52" s="10" t="s">
        <v>128</v>
      </c>
      <c r="B52" s="28">
        <v>0</v>
      </c>
      <c r="C52" s="28">
        <v>3.53</v>
      </c>
      <c r="D52" s="29">
        <f t="shared" si="0"/>
        <v>1.7649999999999999</v>
      </c>
      <c r="E52" s="7">
        <v>19.87</v>
      </c>
      <c r="F52" s="7">
        <f>360-101.58</f>
        <v>258.42</v>
      </c>
      <c r="G52" s="34">
        <v>32</v>
      </c>
      <c r="H52" s="10"/>
      <c r="I52" s="10"/>
      <c r="J52" s="10"/>
      <c r="K52" s="10"/>
      <c r="L52" s="13">
        <v>-86.509676429879704</v>
      </c>
      <c r="M52" s="13">
        <v>94.51329608858498</v>
      </c>
      <c r="N52" s="9">
        <v>26.189765603584299</v>
      </c>
      <c r="O52" s="9">
        <v>5.0600016899308597</v>
      </c>
      <c r="P52" s="9"/>
      <c r="Q52" s="9"/>
      <c r="R52" s="7">
        <v>101</v>
      </c>
      <c r="S52" s="13">
        <v>-86.441941478783306</v>
      </c>
      <c r="T52" s="13">
        <v>95.516309213678397</v>
      </c>
      <c r="U52" s="9">
        <v>79.079620631567394</v>
      </c>
      <c r="V52" s="9">
        <v>33.737023705236801</v>
      </c>
      <c r="W52" s="9">
        <v>0.40770450400762098</v>
      </c>
      <c r="X52" s="7" t="s">
        <v>824</v>
      </c>
      <c r="Y52" s="10"/>
      <c r="Z52" s="7"/>
      <c r="AA52" s="10" t="b">
        <v>1</v>
      </c>
      <c r="AB52" s="7">
        <v>0</v>
      </c>
      <c r="AC52" s="14" t="s">
        <v>129</v>
      </c>
      <c r="AD52" s="7"/>
      <c r="AE52" s="7" t="s">
        <v>31</v>
      </c>
      <c r="AF52" s="10"/>
      <c r="AG52" s="14"/>
      <c r="AH52" s="10"/>
    </row>
    <row r="53" spans="1:34" x14ac:dyDescent="0.2">
      <c r="A53" s="10" t="s">
        <v>130</v>
      </c>
      <c r="B53" s="28">
        <v>0.64</v>
      </c>
      <c r="C53" s="28">
        <v>3</v>
      </c>
      <c r="D53" s="29">
        <f t="shared" si="0"/>
        <v>1.82</v>
      </c>
      <c r="E53" s="7">
        <v>-46.41</v>
      </c>
      <c r="F53" s="7">
        <v>51.79</v>
      </c>
      <c r="G53" s="34">
        <v>37</v>
      </c>
      <c r="H53" s="9"/>
      <c r="I53" s="9"/>
      <c r="J53" s="9"/>
      <c r="K53" s="9"/>
      <c r="L53" s="13">
        <v>-87.730700820419997</v>
      </c>
      <c r="M53" s="13">
        <v>68.296949865328003</v>
      </c>
      <c r="N53" s="9">
        <v>14.5863894098262</v>
      </c>
      <c r="O53" s="9">
        <v>6.38450152199729</v>
      </c>
      <c r="P53" s="9"/>
      <c r="Q53" s="9"/>
      <c r="R53" s="7">
        <v>802</v>
      </c>
      <c r="S53" s="13">
        <v>-87.473117082092003</v>
      </c>
      <c r="T53" s="13">
        <v>67.287192325610903</v>
      </c>
      <c r="U53" s="9">
        <v>-8.2686721436117505</v>
      </c>
      <c r="V53" s="9">
        <v>-31.187150993568402</v>
      </c>
      <c r="W53" s="9">
        <v>0.26350950006259699</v>
      </c>
      <c r="X53" s="7" t="s">
        <v>824</v>
      </c>
      <c r="Y53" s="7"/>
      <c r="Z53" s="7"/>
      <c r="AA53" s="7" t="b">
        <v>1</v>
      </c>
      <c r="AB53" s="7">
        <v>0</v>
      </c>
      <c r="AC53" s="10" t="s">
        <v>131</v>
      </c>
      <c r="AD53" s="7"/>
      <c r="AE53" s="7" t="s">
        <v>31</v>
      </c>
      <c r="AF53" s="10"/>
      <c r="AG53" s="14"/>
      <c r="AH53" s="10"/>
    </row>
    <row r="54" spans="1:34" x14ac:dyDescent="0.2">
      <c r="A54" s="10" t="s">
        <v>132</v>
      </c>
      <c r="B54" s="28">
        <v>0.59499999999999997</v>
      </c>
      <c r="C54" s="28">
        <v>3.13</v>
      </c>
      <c r="D54" s="29">
        <f t="shared" si="0"/>
        <v>1.8624999999999998</v>
      </c>
      <c r="E54" s="7">
        <v>65.17</v>
      </c>
      <c r="F54" s="7">
        <v>344.6</v>
      </c>
      <c r="G54" s="34">
        <v>45</v>
      </c>
      <c r="H54" s="10"/>
      <c r="I54" s="10"/>
      <c r="J54" s="10"/>
      <c r="K54" s="10"/>
      <c r="L54" s="13">
        <v>-88.398534476633301</v>
      </c>
      <c r="M54" s="13">
        <v>94.844285897436976</v>
      </c>
      <c r="N54" s="9">
        <v>16.675969086303599</v>
      </c>
      <c r="O54" s="9">
        <v>5.3697141847893901</v>
      </c>
      <c r="P54" s="9"/>
      <c r="Q54" s="9"/>
      <c r="R54" s="7">
        <v>101</v>
      </c>
      <c r="S54" s="13">
        <v>-88.327252266426896</v>
      </c>
      <c r="T54" s="13">
        <v>96.610419119287897</v>
      </c>
      <c r="U54" s="9">
        <v>79.095500015396894</v>
      </c>
      <c r="V54" s="9">
        <v>34.0784137771413</v>
      </c>
      <c r="W54" s="9">
        <v>0.42813865965617598</v>
      </c>
      <c r="X54" s="7" t="s">
        <v>824</v>
      </c>
      <c r="Y54" s="10"/>
      <c r="Z54" s="7"/>
      <c r="AA54" s="10" t="b">
        <v>1</v>
      </c>
      <c r="AB54" s="7">
        <v>0</v>
      </c>
      <c r="AC54" s="14" t="s">
        <v>133</v>
      </c>
      <c r="AD54" s="7"/>
      <c r="AE54" s="7" t="s">
        <v>31</v>
      </c>
      <c r="AF54" s="10"/>
      <c r="AG54" s="14"/>
      <c r="AH54" s="10"/>
    </row>
    <row r="55" spans="1:34" x14ac:dyDescent="0.2">
      <c r="A55" s="14" t="s">
        <v>134</v>
      </c>
      <c r="B55" s="28">
        <v>0.8</v>
      </c>
      <c r="C55" s="28">
        <v>3.1</v>
      </c>
      <c r="D55" s="29">
        <f t="shared" si="0"/>
        <v>1.9500000000000002</v>
      </c>
      <c r="E55" s="7">
        <v>18.420000000000002</v>
      </c>
      <c r="F55" s="7">
        <v>264.83</v>
      </c>
      <c r="G55" s="34">
        <v>9</v>
      </c>
      <c r="H55" s="9"/>
      <c r="I55" s="9"/>
      <c r="J55" s="9"/>
      <c r="K55" s="9"/>
      <c r="L55" s="13">
        <v>-84.141295110353198</v>
      </c>
      <c r="M55" s="13">
        <v>350.757599538401</v>
      </c>
      <c r="N55" s="9">
        <v>53.770108202923801</v>
      </c>
      <c r="O55" s="9">
        <v>7.0846481903465603</v>
      </c>
      <c r="P55" s="9"/>
      <c r="Q55" s="9"/>
      <c r="R55" s="7">
        <v>101</v>
      </c>
      <c r="S55" s="13">
        <v>-84.1989102948979</v>
      </c>
      <c r="T55" s="13">
        <v>351.79878144843099</v>
      </c>
      <c r="U55" s="9">
        <v>79.109431024513299</v>
      </c>
      <c r="V55" s="9">
        <v>34.380936236135398</v>
      </c>
      <c r="W55" s="9">
        <v>0.44627781120518101</v>
      </c>
      <c r="X55" s="7" t="s">
        <v>824</v>
      </c>
      <c r="Y55" s="7"/>
      <c r="Z55" s="7"/>
      <c r="AA55" s="7" t="b">
        <v>1</v>
      </c>
      <c r="AB55" s="7">
        <v>0</v>
      </c>
      <c r="AC55" s="10" t="s">
        <v>135</v>
      </c>
      <c r="AD55" s="7"/>
      <c r="AE55" s="7" t="s">
        <v>31</v>
      </c>
      <c r="AF55" s="10"/>
      <c r="AG55" s="14"/>
      <c r="AH55" s="10"/>
    </row>
    <row r="56" spans="1:34" x14ac:dyDescent="0.2">
      <c r="A56" s="10" t="s">
        <v>136</v>
      </c>
      <c r="B56" s="28">
        <v>0.307</v>
      </c>
      <c r="C56" s="28">
        <v>4.01</v>
      </c>
      <c r="D56" s="29">
        <f t="shared" si="0"/>
        <v>2.1585000000000001</v>
      </c>
      <c r="E56" s="7">
        <v>20.98</v>
      </c>
      <c r="F56" s="7">
        <v>255.65</v>
      </c>
      <c r="G56" s="34">
        <v>7</v>
      </c>
      <c r="H56" s="9"/>
      <c r="I56" s="9"/>
      <c r="J56" s="9"/>
      <c r="K56" s="9"/>
      <c r="L56" s="13">
        <v>-79.095640212039399</v>
      </c>
      <c r="M56" s="13">
        <v>329.45407844339798</v>
      </c>
      <c r="N56" s="9">
        <v>19.925499453682601</v>
      </c>
      <c r="O56" s="9">
        <v>13.8580790255448</v>
      </c>
      <c r="P56" s="9"/>
      <c r="Q56" s="9"/>
      <c r="R56" s="30">
        <v>301</v>
      </c>
      <c r="S56" s="13">
        <v>-79.136829669167994</v>
      </c>
      <c r="T56" s="13">
        <v>330.78278980356998</v>
      </c>
      <c r="U56" s="9">
        <v>18.361924305092099</v>
      </c>
      <c r="V56" s="9">
        <v>-20.1412613070896</v>
      </c>
      <c r="W56" s="9">
        <v>0.256506469900664</v>
      </c>
      <c r="X56" s="7" t="s">
        <v>824</v>
      </c>
      <c r="Y56" s="10"/>
      <c r="Z56" s="7"/>
      <c r="AA56" s="7" t="b">
        <v>1</v>
      </c>
      <c r="AB56" s="7">
        <v>0</v>
      </c>
      <c r="AC56" s="14" t="s">
        <v>137</v>
      </c>
      <c r="AD56" s="7"/>
      <c r="AE56" s="7" t="s">
        <v>31</v>
      </c>
      <c r="AF56" s="10"/>
      <c r="AG56" s="14"/>
      <c r="AH56" s="10"/>
    </row>
    <row r="57" spans="1:34" x14ac:dyDescent="0.2">
      <c r="A57" s="10" t="s">
        <v>138</v>
      </c>
      <c r="B57" s="28">
        <v>1.8</v>
      </c>
      <c r="C57" s="28">
        <v>2.6</v>
      </c>
      <c r="D57" s="29">
        <f t="shared" si="0"/>
        <v>2.2000000000000002</v>
      </c>
      <c r="E57" s="7">
        <v>21.32</v>
      </c>
      <c r="F57" s="7">
        <v>202.2</v>
      </c>
      <c r="G57" s="34">
        <v>9</v>
      </c>
      <c r="H57" s="7"/>
      <c r="I57" s="7"/>
      <c r="J57" s="10"/>
      <c r="K57" s="10"/>
      <c r="L57" s="13">
        <v>-84.987189096204503</v>
      </c>
      <c r="M57" s="13">
        <v>240.08635034251631</v>
      </c>
      <c r="N57" s="9">
        <v>47.7452891438355</v>
      </c>
      <c r="O57" s="9">
        <v>7.52697015703483</v>
      </c>
      <c r="P57" s="9"/>
      <c r="Q57" s="9"/>
      <c r="R57" s="7">
        <v>901</v>
      </c>
      <c r="S57" s="13">
        <v>-85.742213367912001</v>
      </c>
      <c r="T57" s="13">
        <v>250.39095716552899</v>
      </c>
      <c r="U57" s="9">
        <v>58.240312704148998</v>
      </c>
      <c r="V57" s="9">
        <v>-67.682856435811203</v>
      </c>
      <c r="W57" s="9">
        <v>1.95331184461084</v>
      </c>
      <c r="X57" s="7" t="s">
        <v>824</v>
      </c>
      <c r="Y57" s="10"/>
      <c r="Z57" s="7"/>
      <c r="AA57" s="10" t="b">
        <v>1</v>
      </c>
      <c r="AB57" s="7">
        <v>0</v>
      </c>
      <c r="AC57" s="14" t="s">
        <v>139</v>
      </c>
      <c r="AD57" s="7"/>
      <c r="AE57" s="7" t="s">
        <v>31</v>
      </c>
      <c r="AF57" s="10"/>
      <c r="AG57" s="14"/>
      <c r="AH57" s="10"/>
    </row>
    <row r="58" spans="1:34" x14ac:dyDescent="0.2">
      <c r="A58" s="10" t="s">
        <v>140</v>
      </c>
      <c r="B58" s="28">
        <v>2</v>
      </c>
      <c r="C58" s="28">
        <v>2.73</v>
      </c>
      <c r="D58" s="29">
        <f t="shared" si="0"/>
        <v>2.3650000000000002</v>
      </c>
      <c r="E58" s="7">
        <v>41.35</v>
      </c>
      <c r="F58" s="7">
        <v>44.17</v>
      </c>
      <c r="G58" s="34">
        <v>16</v>
      </c>
      <c r="H58" s="9"/>
      <c r="I58" s="9"/>
      <c r="J58" s="9"/>
      <c r="K58" s="9"/>
      <c r="L58" s="13">
        <v>-78.233354340235095</v>
      </c>
      <c r="M58" s="13">
        <v>249.14658129496058</v>
      </c>
      <c r="N58" s="9">
        <v>43.786262117801499</v>
      </c>
      <c r="O58" s="9">
        <v>5.6374121849521801</v>
      </c>
      <c r="P58" s="9"/>
      <c r="Q58" s="9"/>
      <c r="R58" s="7">
        <v>301</v>
      </c>
      <c r="S58" s="13">
        <v>-78.498337965576397</v>
      </c>
      <c r="T58" s="13">
        <v>249.21684982028901</v>
      </c>
      <c r="U58" s="9">
        <v>17.709913454190801</v>
      </c>
      <c r="V58" s="9">
        <v>-20.1792690797284</v>
      </c>
      <c r="W58" s="9">
        <v>0.27818356403642702</v>
      </c>
      <c r="X58" s="7" t="s">
        <v>824</v>
      </c>
      <c r="Y58" s="10"/>
      <c r="Z58" s="7"/>
      <c r="AA58" s="7" t="b">
        <v>1</v>
      </c>
      <c r="AB58" s="7">
        <v>0</v>
      </c>
      <c r="AC58" s="14" t="s">
        <v>141</v>
      </c>
      <c r="AD58" s="7"/>
      <c r="AE58" s="7" t="s">
        <v>31</v>
      </c>
      <c r="AF58" s="10"/>
      <c r="AG58" s="14"/>
      <c r="AH58" s="10"/>
    </row>
    <row r="59" spans="1:34" x14ac:dyDescent="0.2">
      <c r="A59" s="10" t="s">
        <v>142</v>
      </c>
      <c r="B59" s="28">
        <v>0.90500000000000003</v>
      </c>
      <c r="C59" s="28">
        <v>4.21</v>
      </c>
      <c r="D59" s="29">
        <f t="shared" si="0"/>
        <v>2.5575000000000001</v>
      </c>
      <c r="E59" s="7">
        <v>-16.93</v>
      </c>
      <c r="F59" s="7">
        <v>208.99</v>
      </c>
      <c r="G59" s="34">
        <v>123</v>
      </c>
      <c r="H59" s="10"/>
      <c r="I59" s="10"/>
      <c r="J59" s="10"/>
      <c r="K59" s="10"/>
      <c r="L59" s="13">
        <v>-86.631700622505804</v>
      </c>
      <c r="M59" s="13">
        <v>174.53673084250403</v>
      </c>
      <c r="N59" s="9">
        <v>16.8740498380809</v>
      </c>
      <c r="O59" s="9">
        <v>3.1930757465207802</v>
      </c>
      <c r="P59" s="9"/>
      <c r="Q59" s="9"/>
      <c r="R59" s="7">
        <v>901</v>
      </c>
      <c r="S59" s="13">
        <v>-87.627123098668505</v>
      </c>
      <c r="T59" s="13">
        <v>163.383285463064</v>
      </c>
      <c r="U59" s="9">
        <v>58.309025511788398</v>
      </c>
      <c r="V59" s="9">
        <v>-67.557449041312907</v>
      </c>
      <c r="W59" s="9">
        <v>2.2571361035327602</v>
      </c>
      <c r="X59" s="7" t="s">
        <v>824</v>
      </c>
      <c r="Y59" s="10"/>
      <c r="Z59" s="7"/>
      <c r="AA59" s="10" t="b">
        <v>1</v>
      </c>
      <c r="AB59" s="7">
        <v>0</v>
      </c>
      <c r="AC59" s="10" t="s">
        <v>143</v>
      </c>
      <c r="AD59" s="7"/>
      <c r="AE59" s="7" t="s">
        <v>31</v>
      </c>
      <c r="AF59" s="10"/>
      <c r="AG59" s="14"/>
      <c r="AH59" s="10"/>
    </row>
    <row r="60" spans="1:34" x14ac:dyDescent="0.2">
      <c r="A60" s="10" t="s">
        <v>144</v>
      </c>
      <c r="B60" s="28">
        <v>0.25</v>
      </c>
      <c r="C60" s="28">
        <v>5</v>
      </c>
      <c r="D60" s="29">
        <f t="shared" si="0"/>
        <v>2.625</v>
      </c>
      <c r="E60" s="7">
        <v>-37.659999999999997</v>
      </c>
      <c r="F60" s="7">
        <v>144.28</v>
      </c>
      <c r="G60" s="34">
        <v>37</v>
      </c>
      <c r="H60" s="10"/>
      <c r="I60" s="10"/>
      <c r="J60" s="10"/>
      <c r="K60" s="10"/>
      <c r="L60" s="13">
        <v>-85.305479451113101</v>
      </c>
      <c r="M60" s="13">
        <v>213.47785447751932</v>
      </c>
      <c r="N60" s="9">
        <v>18.8648804141319</v>
      </c>
      <c r="O60" s="9">
        <v>5.5683747613250496</v>
      </c>
      <c r="P60" s="9"/>
      <c r="Q60" s="9"/>
      <c r="R60" s="7">
        <v>801</v>
      </c>
      <c r="S60" s="13">
        <v>-85.591121809794799</v>
      </c>
      <c r="T60" s="13">
        <v>232.331725632879</v>
      </c>
      <c r="U60" s="9">
        <v>-14.3791263958722</v>
      </c>
      <c r="V60" s="9">
        <v>-126.635040815461</v>
      </c>
      <c r="W60" s="9">
        <v>1.6012588046023</v>
      </c>
      <c r="X60" s="7" t="s">
        <v>824</v>
      </c>
      <c r="Y60" s="10"/>
      <c r="Z60" s="7"/>
      <c r="AA60" s="10" t="b">
        <v>1</v>
      </c>
      <c r="AB60" s="7">
        <v>0</v>
      </c>
      <c r="AC60" s="10" t="s">
        <v>145</v>
      </c>
      <c r="AD60" s="7"/>
      <c r="AE60" s="7" t="s">
        <v>31</v>
      </c>
      <c r="AF60" s="10"/>
      <c r="AG60" s="14"/>
      <c r="AH60" s="10"/>
    </row>
    <row r="61" spans="1:34" x14ac:dyDescent="0.2">
      <c r="A61" s="10" t="s">
        <v>146</v>
      </c>
      <c r="B61" s="28">
        <v>1.28</v>
      </c>
      <c r="C61" s="28">
        <v>4.1399999999999997</v>
      </c>
      <c r="D61" s="29">
        <f t="shared" si="0"/>
        <v>2.71</v>
      </c>
      <c r="E61" s="7">
        <v>19.829999999999998</v>
      </c>
      <c r="F61" s="7">
        <v>260.36</v>
      </c>
      <c r="G61" s="34">
        <v>12</v>
      </c>
      <c r="H61" s="10"/>
      <c r="I61" s="10"/>
      <c r="J61" s="10"/>
      <c r="K61" s="10"/>
      <c r="L61" s="13">
        <v>-85.193395092657198</v>
      </c>
      <c r="M61" s="13">
        <v>167.915225184115</v>
      </c>
      <c r="N61" s="9">
        <v>26.070672616264599</v>
      </c>
      <c r="O61" s="9">
        <v>8.6625979812405003</v>
      </c>
      <c r="P61" s="9"/>
      <c r="Q61" s="9"/>
      <c r="R61" s="7">
        <v>101</v>
      </c>
      <c r="S61" s="13">
        <v>-85.107870030066294</v>
      </c>
      <c r="T61" s="13">
        <v>167.627555684584</v>
      </c>
      <c r="U61" s="9">
        <v>79.206745003672395</v>
      </c>
      <c r="V61" s="9">
        <v>36.506926674667199</v>
      </c>
      <c r="W61" s="9">
        <v>0.60756820190205096</v>
      </c>
      <c r="X61" s="7" t="s">
        <v>824</v>
      </c>
      <c r="Y61" s="10"/>
      <c r="Z61" s="7"/>
      <c r="AA61" s="10" t="b">
        <v>1</v>
      </c>
      <c r="AB61" s="7">
        <v>0</v>
      </c>
      <c r="AC61" s="14" t="s">
        <v>147</v>
      </c>
      <c r="AD61" s="7"/>
      <c r="AE61" s="7" t="s">
        <v>31</v>
      </c>
      <c r="AF61" s="10"/>
      <c r="AG61" s="14"/>
      <c r="AH61" s="10"/>
    </row>
    <row r="62" spans="1:34" x14ac:dyDescent="0.2">
      <c r="A62" s="10" t="s">
        <v>148</v>
      </c>
      <c r="B62" s="28">
        <v>5.1999999999999998E-2</v>
      </c>
      <c r="C62" s="28">
        <v>5.75</v>
      </c>
      <c r="D62" s="29">
        <f t="shared" si="0"/>
        <v>2.9009999999999998</v>
      </c>
      <c r="E62" s="7">
        <v>42.99</v>
      </c>
      <c r="F62" s="7">
        <v>246.4</v>
      </c>
      <c r="G62" s="34">
        <v>22</v>
      </c>
      <c r="H62" s="10"/>
      <c r="I62" s="10"/>
      <c r="J62" s="10"/>
      <c r="K62" s="10"/>
      <c r="L62" s="13">
        <v>-86.376974253021103</v>
      </c>
      <c r="M62" s="13">
        <v>187.06745305155991</v>
      </c>
      <c r="N62" s="9">
        <v>23.839883509523801</v>
      </c>
      <c r="O62" s="9">
        <v>6.4834086683909504</v>
      </c>
      <c r="P62" s="9"/>
      <c r="Q62" s="9"/>
      <c r="R62" s="7">
        <v>101</v>
      </c>
      <c r="S62" s="13">
        <v>-86.314844198194606</v>
      </c>
      <c r="T62" s="13">
        <v>186.066536664316</v>
      </c>
      <c r="U62" s="9">
        <v>79.244893075196501</v>
      </c>
      <c r="V62" s="9">
        <v>37.1994725546216</v>
      </c>
      <c r="W62" s="9">
        <v>0.65335843150182904</v>
      </c>
      <c r="X62" s="7" t="s">
        <v>824</v>
      </c>
      <c r="Y62" s="10"/>
      <c r="Z62" s="7"/>
      <c r="AA62" s="10" t="b">
        <v>1</v>
      </c>
      <c r="AB62" s="7">
        <v>0</v>
      </c>
      <c r="AC62" s="14" t="s">
        <v>149</v>
      </c>
      <c r="AD62" s="7"/>
      <c r="AE62" s="7" t="s">
        <v>31</v>
      </c>
      <c r="AF62" s="10"/>
      <c r="AG62" s="14"/>
      <c r="AH62" s="10"/>
    </row>
    <row r="63" spans="1:34" x14ac:dyDescent="0.2">
      <c r="A63" s="10" t="s">
        <v>150</v>
      </c>
      <c r="B63" s="28">
        <v>0.5</v>
      </c>
      <c r="C63" s="28">
        <v>5.5</v>
      </c>
      <c r="D63" s="29">
        <f t="shared" si="0"/>
        <v>3</v>
      </c>
      <c r="E63" s="7">
        <v>0.28999999999999998</v>
      </c>
      <c r="F63" s="7">
        <v>6.62</v>
      </c>
      <c r="G63" s="34">
        <v>38</v>
      </c>
      <c r="H63" s="10"/>
      <c r="I63" s="10"/>
      <c r="J63" s="10"/>
      <c r="K63" s="10"/>
      <c r="L63" s="13">
        <v>-86.296110090627096</v>
      </c>
      <c r="M63" s="13">
        <v>40.230339520148988</v>
      </c>
      <c r="N63" s="9">
        <v>52.017762667390699</v>
      </c>
      <c r="O63" s="9">
        <v>3.2503710221726601</v>
      </c>
      <c r="P63" s="9"/>
      <c r="Q63" s="9"/>
      <c r="R63" s="7">
        <v>701</v>
      </c>
      <c r="S63" s="13">
        <v>-86.296110090627096</v>
      </c>
      <c r="T63" s="13">
        <v>40.230339520148902</v>
      </c>
      <c r="U63" s="9">
        <v>0</v>
      </c>
      <c r="V63" s="9">
        <v>0</v>
      </c>
      <c r="W63" s="9">
        <v>0</v>
      </c>
      <c r="X63" s="7" t="s">
        <v>824</v>
      </c>
      <c r="Y63" s="10"/>
      <c r="Z63" s="7"/>
      <c r="AA63" s="10" t="b">
        <v>1</v>
      </c>
      <c r="AB63" s="7">
        <v>0</v>
      </c>
      <c r="AC63" s="10" t="s">
        <v>151</v>
      </c>
      <c r="AD63" s="7"/>
      <c r="AE63" s="7" t="s">
        <v>31</v>
      </c>
      <c r="AF63" s="10"/>
      <c r="AG63" s="14"/>
      <c r="AH63" s="10"/>
    </row>
    <row r="64" spans="1:34" x14ac:dyDescent="0.2">
      <c r="A64" s="10" t="s">
        <v>152</v>
      </c>
      <c r="B64" s="28">
        <v>3.1</v>
      </c>
      <c r="C64" s="28">
        <v>3.19</v>
      </c>
      <c r="D64" s="29">
        <f t="shared" si="0"/>
        <v>3.145</v>
      </c>
      <c r="E64" s="7">
        <v>21.56</v>
      </c>
      <c r="F64" s="7">
        <v>201.75</v>
      </c>
      <c r="G64" s="34">
        <v>98</v>
      </c>
      <c r="H64" s="10"/>
      <c r="I64" s="10"/>
      <c r="J64" s="10"/>
      <c r="K64" s="10"/>
      <c r="L64" s="13">
        <v>-81.422999450080795</v>
      </c>
      <c r="M64" s="13">
        <v>181.65522585798868</v>
      </c>
      <c r="N64" s="9">
        <v>52.609470567695503</v>
      </c>
      <c r="O64" s="9">
        <v>1.9872478181165101</v>
      </c>
      <c r="P64" s="9"/>
      <c r="Q64" s="9"/>
      <c r="R64" s="7">
        <v>901</v>
      </c>
      <c r="S64" s="13">
        <v>-82.762992018877995</v>
      </c>
      <c r="T64" s="13">
        <v>180.17557130641401</v>
      </c>
      <c r="U64" s="9">
        <v>58.709951965418902</v>
      </c>
      <c r="V64" s="9">
        <v>-67.309974888616495</v>
      </c>
      <c r="W64" s="9">
        <v>2.7768677443537202</v>
      </c>
      <c r="X64" s="7" t="s">
        <v>824</v>
      </c>
      <c r="Y64" s="10"/>
      <c r="Z64" s="7"/>
      <c r="AA64" s="10" t="b">
        <v>1</v>
      </c>
      <c r="AB64" s="7">
        <v>0</v>
      </c>
      <c r="AC64" s="14" t="s">
        <v>153</v>
      </c>
      <c r="AD64" s="7"/>
      <c r="AE64" s="7" t="s">
        <v>31</v>
      </c>
      <c r="AF64" s="10"/>
      <c r="AG64" s="14"/>
      <c r="AH64" s="10"/>
    </row>
    <row r="65" spans="1:34" x14ac:dyDescent="0.2">
      <c r="A65" s="10" t="s">
        <v>154</v>
      </c>
      <c r="B65" s="28">
        <v>0</v>
      </c>
      <c r="C65" s="28">
        <v>6.7</v>
      </c>
      <c r="D65" s="29">
        <f t="shared" si="0"/>
        <v>3.35</v>
      </c>
      <c r="E65" s="7">
        <v>27.55</v>
      </c>
      <c r="F65" s="7">
        <v>112.23</v>
      </c>
      <c r="G65" s="34">
        <v>46</v>
      </c>
      <c r="H65" s="10"/>
      <c r="I65" s="10"/>
      <c r="J65" s="10"/>
      <c r="K65" s="10"/>
      <c r="L65" s="13">
        <v>-87.836555172978294</v>
      </c>
      <c r="M65" s="13">
        <v>108.69907702754301</v>
      </c>
      <c r="N65" s="9">
        <v>39.4805047877039</v>
      </c>
      <c r="O65" s="9">
        <v>3.3892105807622799</v>
      </c>
      <c r="P65" s="9"/>
      <c r="Q65" s="9"/>
      <c r="R65" s="7">
        <v>301</v>
      </c>
      <c r="S65" s="13">
        <v>-87.536845482435695</v>
      </c>
      <c r="T65" s="13">
        <v>103.454845769443</v>
      </c>
      <c r="U65" s="9">
        <v>17.708499229191101</v>
      </c>
      <c r="V65" s="9">
        <v>-19.8003750590184</v>
      </c>
      <c r="W65" s="9">
        <v>0.38786000870099002</v>
      </c>
      <c r="X65" s="7" t="s">
        <v>824</v>
      </c>
      <c r="Y65" s="10"/>
      <c r="Z65" s="7"/>
      <c r="AA65" s="10" t="b">
        <v>1</v>
      </c>
      <c r="AB65" s="7">
        <v>0</v>
      </c>
      <c r="AC65" s="10" t="s">
        <v>155</v>
      </c>
      <c r="AD65" s="7"/>
      <c r="AE65" s="7" t="s">
        <v>31</v>
      </c>
      <c r="AF65" s="10"/>
      <c r="AG65" s="14"/>
      <c r="AH65" s="10"/>
    </row>
    <row r="66" spans="1:34" x14ac:dyDescent="0.2">
      <c r="A66" s="10" t="s">
        <v>156</v>
      </c>
      <c r="B66" s="28">
        <v>0.16500000000000001</v>
      </c>
      <c r="C66" s="28">
        <v>8.67</v>
      </c>
      <c r="D66" s="29">
        <f t="shared" si="0"/>
        <v>4.4174999999999995</v>
      </c>
      <c r="E66" s="7">
        <v>-51.21</v>
      </c>
      <c r="F66" s="7">
        <v>289.37</v>
      </c>
      <c r="G66" s="34">
        <v>37</v>
      </c>
      <c r="H66" s="10"/>
      <c r="I66" s="10"/>
      <c r="J66" s="10"/>
      <c r="K66" s="10"/>
      <c r="L66" s="13">
        <v>-86.617198218513096</v>
      </c>
      <c r="M66" s="13">
        <v>344.60640195412702</v>
      </c>
      <c r="N66" s="9">
        <v>12.971518263337501</v>
      </c>
      <c r="O66" s="9">
        <v>6.8010590416568002</v>
      </c>
      <c r="P66" s="9"/>
      <c r="Q66" s="9"/>
      <c r="R66" s="7">
        <v>291</v>
      </c>
      <c r="S66" s="13">
        <v>-86.310228821150901</v>
      </c>
      <c r="T66" s="13">
        <v>354.63734588076699</v>
      </c>
      <c r="U66" s="9">
        <v>61.031019295105402</v>
      </c>
      <c r="V66" s="9">
        <v>-39.508835890685098</v>
      </c>
      <c r="W66" s="9">
        <v>1.2980411540883201</v>
      </c>
      <c r="X66" s="7" t="s">
        <v>824</v>
      </c>
      <c r="Y66" s="10"/>
      <c r="Z66" s="7"/>
      <c r="AA66" s="10" t="b">
        <v>1</v>
      </c>
      <c r="AB66" s="7">
        <v>0</v>
      </c>
      <c r="AC66" s="10" t="s">
        <v>157</v>
      </c>
      <c r="AD66" s="7"/>
      <c r="AE66" s="7" t="s">
        <v>31</v>
      </c>
      <c r="AF66" s="10"/>
      <c r="AG66" s="14"/>
      <c r="AH66" s="10"/>
    </row>
    <row r="67" spans="1:34" x14ac:dyDescent="0.2">
      <c r="A67" s="10" t="s">
        <v>158</v>
      </c>
      <c r="B67" s="28">
        <v>1.53</v>
      </c>
      <c r="C67" s="28">
        <v>7.33</v>
      </c>
      <c r="D67" s="29">
        <f t="shared" si="0"/>
        <v>4.43</v>
      </c>
      <c r="E67" s="7">
        <v>20.16</v>
      </c>
      <c r="F67" s="7">
        <v>262.81</v>
      </c>
      <c r="G67" s="34">
        <v>14</v>
      </c>
      <c r="H67" s="10"/>
      <c r="I67" s="10"/>
      <c r="J67" s="10"/>
      <c r="K67" s="10"/>
      <c r="L67" s="13">
        <v>-86.386105176851402</v>
      </c>
      <c r="M67" s="13">
        <v>174.09001290139901</v>
      </c>
      <c r="N67" s="9">
        <v>11.694895647358299</v>
      </c>
      <c r="O67" s="9">
        <v>12.1367864426879</v>
      </c>
      <c r="P67" s="9"/>
      <c r="Q67" s="9"/>
      <c r="R67" s="7">
        <v>101</v>
      </c>
      <c r="S67" s="13">
        <v>-86.250497896816299</v>
      </c>
      <c r="T67" s="13">
        <v>173.16139641551001</v>
      </c>
      <c r="U67" s="9">
        <v>79.496804701625607</v>
      </c>
      <c r="V67" s="9">
        <v>41.326493322198601</v>
      </c>
      <c r="W67" s="9">
        <v>1.00564135516423</v>
      </c>
      <c r="X67" s="7" t="s">
        <v>824</v>
      </c>
      <c r="Y67" s="10"/>
      <c r="Z67" s="7"/>
      <c r="AA67" s="10" t="b">
        <v>1</v>
      </c>
      <c r="AB67" s="7">
        <v>0</v>
      </c>
      <c r="AC67" s="14" t="s">
        <v>159</v>
      </c>
      <c r="AD67" s="7"/>
      <c r="AE67" s="7" t="s">
        <v>31</v>
      </c>
      <c r="AF67" s="10"/>
      <c r="AG67" s="14"/>
      <c r="AH67" s="10"/>
    </row>
    <row r="68" spans="1:34" x14ac:dyDescent="0.2">
      <c r="A68" s="10" t="s">
        <v>160</v>
      </c>
      <c r="B68" s="28">
        <v>0.5</v>
      </c>
      <c r="C68" s="28">
        <v>9.15</v>
      </c>
      <c r="D68" s="29">
        <f t="shared" ref="D68:D74" si="1">AVERAGE(B68,C68)</f>
        <v>4.8250000000000002</v>
      </c>
      <c r="E68" s="7">
        <v>79.37</v>
      </c>
      <c r="F68" s="7">
        <v>14.02</v>
      </c>
      <c r="G68" s="34">
        <v>14</v>
      </c>
      <c r="H68" s="10"/>
      <c r="I68" s="10"/>
      <c r="J68" s="10"/>
      <c r="K68" s="10"/>
      <c r="L68" s="13">
        <v>-76.407518145473603</v>
      </c>
      <c r="M68" s="13">
        <v>24.380520921277991</v>
      </c>
      <c r="N68" s="9">
        <v>10.903313797111901</v>
      </c>
      <c r="O68" s="9">
        <v>12.6110527250133</v>
      </c>
      <c r="P68" s="9"/>
      <c r="Q68" s="9"/>
      <c r="R68" s="7">
        <v>301</v>
      </c>
      <c r="S68" s="13">
        <v>-76.050140680208401</v>
      </c>
      <c r="T68" s="13">
        <v>26.030646601286001</v>
      </c>
      <c r="U68" s="9">
        <v>18.413381960450799</v>
      </c>
      <c r="V68" s="9">
        <v>-19.355603315118099</v>
      </c>
      <c r="W68" s="9">
        <v>0.53676063183475298</v>
      </c>
      <c r="X68" s="7" t="s">
        <v>824</v>
      </c>
      <c r="Y68" s="10"/>
      <c r="Z68" s="7"/>
      <c r="AA68" s="10" t="b">
        <v>1</v>
      </c>
      <c r="AB68" s="7">
        <v>0</v>
      </c>
      <c r="AC68" s="14" t="s">
        <v>67</v>
      </c>
      <c r="AD68" s="7"/>
      <c r="AE68" s="7" t="s">
        <v>31</v>
      </c>
      <c r="AF68" s="10"/>
      <c r="AG68" s="14"/>
      <c r="AH68" s="10"/>
    </row>
    <row r="69" spans="1:34" x14ac:dyDescent="0.2">
      <c r="A69" s="10" t="s">
        <v>161</v>
      </c>
      <c r="B69" s="28">
        <v>0.5</v>
      </c>
      <c r="C69" s="28">
        <v>10</v>
      </c>
      <c r="D69" s="29">
        <f t="shared" si="1"/>
        <v>5.25</v>
      </c>
      <c r="E69" s="7">
        <v>20.37</v>
      </c>
      <c r="F69" s="7">
        <v>257.68</v>
      </c>
      <c r="G69" s="34">
        <v>41</v>
      </c>
      <c r="H69" s="10"/>
      <c r="I69" s="10"/>
      <c r="J69" s="10"/>
      <c r="K69" s="10"/>
      <c r="L69" s="13">
        <v>-86.905255342267097</v>
      </c>
      <c r="M69" s="13">
        <v>65.998241092060994</v>
      </c>
      <c r="N69" s="9">
        <v>14.0129015231956</v>
      </c>
      <c r="O69" s="9">
        <v>6.1843852784480102</v>
      </c>
      <c r="P69" s="9"/>
      <c r="Q69" s="9"/>
      <c r="R69" s="7">
        <v>101</v>
      </c>
      <c r="S69" s="13">
        <v>-86.813979431144304</v>
      </c>
      <c r="T69" s="13">
        <v>70.711926174215193</v>
      </c>
      <c r="U69" s="9">
        <v>79.643601591021195</v>
      </c>
      <c r="V69" s="9">
        <v>43.188739266615997</v>
      </c>
      <c r="W69" s="9">
        <v>1.1934258956768</v>
      </c>
      <c r="X69" s="7" t="s">
        <v>824</v>
      </c>
      <c r="Y69" s="10"/>
      <c r="Z69" s="7"/>
      <c r="AA69" s="10" t="b">
        <v>1</v>
      </c>
      <c r="AB69" s="7">
        <v>0</v>
      </c>
      <c r="AC69" s="14" t="s">
        <v>162</v>
      </c>
      <c r="AD69" s="7"/>
      <c r="AE69" s="7" t="s">
        <v>31</v>
      </c>
      <c r="AF69" s="10"/>
      <c r="AG69" s="14"/>
      <c r="AH69" s="10"/>
    </row>
    <row r="70" spans="1:34" x14ac:dyDescent="0.2">
      <c r="A70" s="10" t="s">
        <v>163</v>
      </c>
      <c r="B70" s="28">
        <v>5.0999999999999996</v>
      </c>
      <c r="C70" s="28">
        <v>6.3</v>
      </c>
      <c r="D70" s="29">
        <f t="shared" si="1"/>
        <v>5.6999999999999993</v>
      </c>
      <c r="E70" s="7">
        <v>28.33</v>
      </c>
      <c r="F70" s="7">
        <v>343.14</v>
      </c>
      <c r="G70" s="34">
        <v>26</v>
      </c>
      <c r="H70" s="10"/>
      <c r="I70" s="10"/>
      <c r="J70" s="10"/>
      <c r="K70" s="10"/>
      <c r="L70" s="13">
        <v>-82.115673878010298</v>
      </c>
      <c r="M70" s="13">
        <v>344.07750051403002</v>
      </c>
      <c r="N70" s="9">
        <v>9.95276716433216</v>
      </c>
      <c r="O70" s="9">
        <v>9.4651408891195601</v>
      </c>
      <c r="P70" s="9"/>
      <c r="Q70" s="9"/>
      <c r="R70" s="7">
        <v>714</v>
      </c>
      <c r="S70" s="13">
        <v>-82.115673878010298</v>
      </c>
      <c r="T70" s="13">
        <v>344.07750051403002</v>
      </c>
      <c r="U70" s="9">
        <v>0</v>
      </c>
      <c r="V70" s="9">
        <v>0</v>
      </c>
      <c r="W70" s="9">
        <v>0</v>
      </c>
      <c r="X70" s="7" t="s">
        <v>824</v>
      </c>
      <c r="Y70" s="10"/>
      <c r="Z70" s="7"/>
      <c r="AA70" s="10" t="b">
        <v>1</v>
      </c>
      <c r="AB70" s="7">
        <v>0</v>
      </c>
      <c r="AC70" s="14" t="s">
        <v>164</v>
      </c>
      <c r="AD70" s="7"/>
      <c r="AE70" s="7" t="s">
        <v>31</v>
      </c>
      <c r="AF70" s="10"/>
      <c r="AG70" s="14"/>
      <c r="AH70" s="10"/>
    </row>
    <row r="71" spans="1:34" x14ac:dyDescent="0.2">
      <c r="A71" s="10" t="s">
        <v>165</v>
      </c>
      <c r="B71" s="28">
        <v>2.5499999999999998</v>
      </c>
      <c r="C71" s="28">
        <v>10</v>
      </c>
      <c r="D71" s="29">
        <f t="shared" si="1"/>
        <v>6.2750000000000004</v>
      </c>
      <c r="E71" s="7">
        <v>23.86</v>
      </c>
      <c r="F71" s="7">
        <v>327.57</v>
      </c>
      <c r="G71" s="34">
        <v>38</v>
      </c>
      <c r="H71" s="10"/>
      <c r="I71" s="10"/>
      <c r="J71" s="10"/>
      <c r="K71" s="10"/>
      <c r="L71" s="13">
        <v>-85.886421748663395</v>
      </c>
      <c r="M71" s="13">
        <v>325.09390633177799</v>
      </c>
      <c r="N71" s="9">
        <v>31.071856458320799</v>
      </c>
      <c r="O71" s="9">
        <v>4.2332713636848798</v>
      </c>
      <c r="P71" s="9"/>
      <c r="Q71" s="9"/>
      <c r="R71" s="7">
        <v>201</v>
      </c>
      <c r="S71" s="13">
        <v>-85.702299863761695</v>
      </c>
      <c r="T71" s="13">
        <v>338.85258062621301</v>
      </c>
      <c r="U71" s="9">
        <v>61.151590317651902</v>
      </c>
      <c r="V71" s="9">
        <v>-39.665442878023001</v>
      </c>
      <c r="W71" s="9">
        <v>1.8810453681386301</v>
      </c>
      <c r="X71" s="7" t="s">
        <v>824</v>
      </c>
      <c r="Y71" s="10"/>
      <c r="Z71" s="7"/>
      <c r="AA71" s="10" t="b">
        <v>1</v>
      </c>
      <c r="AB71" s="7">
        <v>0</v>
      </c>
      <c r="AC71" s="10" t="s">
        <v>166</v>
      </c>
      <c r="AD71" s="7"/>
      <c r="AE71" s="7" t="s">
        <v>31</v>
      </c>
      <c r="AF71" s="10"/>
      <c r="AG71" s="14"/>
      <c r="AH71" s="10"/>
    </row>
    <row r="72" spans="1:34" x14ac:dyDescent="0.2">
      <c r="A72" s="10" t="s">
        <v>167</v>
      </c>
      <c r="B72" s="28">
        <v>2.9</v>
      </c>
      <c r="C72" s="28">
        <v>10</v>
      </c>
      <c r="D72" s="29">
        <f t="shared" si="1"/>
        <v>6.45</v>
      </c>
      <c r="E72" s="28">
        <v>20.7</v>
      </c>
      <c r="F72" s="7">
        <v>256.83999999999997</v>
      </c>
      <c r="G72" s="34">
        <v>23</v>
      </c>
      <c r="H72" s="10"/>
      <c r="I72" s="10"/>
      <c r="J72" s="10"/>
      <c r="K72" s="10"/>
      <c r="L72" s="13">
        <v>-80.036736939261402</v>
      </c>
      <c r="M72" s="13">
        <v>294.52173265802298</v>
      </c>
      <c r="N72" s="9">
        <v>30.2423938586331</v>
      </c>
      <c r="O72" s="9">
        <v>5.5952679309976903</v>
      </c>
      <c r="P72" s="9"/>
      <c r="Q72" s="9"/>
      <c r="R72" s="7">
        <v>101</v>
      </c>
      <c r="S72" s="13">
        <v>-80.277218640533405</v>
      </c>
      <c r="T72" s="13">
        <v>295.43488799562999</v>
      </c>
      <c r="U72" s="9">
        <v>79.889436771322906</v>
      </c>
      <c r="V72" s="9">
        <v>45.944426355830203</v>
      </c>
      <c r="W72" s="9">
        <v>1.46704042696772</v>
      </c>
      <c r="X72" s="7" t="s">
        <v>824</v>
      </c>
      <c r="Y72" s="10"/>
      <c r="Z72" s="7"/>
      <c r="AA72" s="10" t="b">
        <v>1</v>
      </c>
      <c r="AB72" s="7">
        <v>0</v>
      </c>
      <c r="AC72" s="14" t="s">
        <v>168</v>
      </c>
      <c r="AD72" s="7"/>
      <c r="AE72" s="7" t="s">
        <v>31</v>
      </c>
      <c r="AF72" s="10"/>
      <c r="AG72" s="14"/>
      <c r="AH72" s="10"/>
    </row>
    <row r="73" spans="1:34" x14ac:dyDescent="0.2">
      <c r="A73" s="10" t="s">
        <v>169</v>
      </c>
      <c r="B73" s="28">
        <v>6.25</v>
      </c>
      <c r="C73" s="28">
        <v>7.25</v>
      </c>
      <c r="D73" s="29">
        <f t="shared" si="1"/>
        <v>6.75</v>
      </c>
      <c r="E73" s="7">
        <v>46.38</v>
      </c>
      <c r="F73" s="7">
        <v>242.78</v>
      </c>
      <c r="G73" s="34">
        <v>7</v>
      </c>
      <c r="H73" s="10"/>
      <c r="I73" s="10"/>
      <c r="J73" s="10"/>
      <c r="K73" s="10"/>
      <c r="L73" s="13">
        <v>-84.672463839877295</v>
      </c>
      <c r="M73" s="13">
        <v>299.44350263216</v>
      </c>
      <c r="N73" s="9">
        <v>9.7323458798946501</v>
      </c>
      <c r="O73" s="9">
        <v>20.370474596229599</v>
      </c>
      <c r="P73" s="9"/>
      <c r="Q73" s="9"/>
      <c r="R73" s="7">
        <v>101</v>
      </c>
      <c r="S73" s="13">
        <v>-84.929175667625202</v>
      </c>
      <c r="T73" s="13">
        <v>300.103319871986</v>
      </c>
      <c r="U73" s="9">
        <v>79.944657735392894</v>
      </c>
      <c r="V73" s="9">
        <v>46.588071092354497</v>
      </c>
      <c r="W73" s="9">
        <v>1.5359620864249199</v>
      </c>
      <c r="X73" s="7" t="s">
        <v>824</v>
      </c>
      <c r="Y73" s="10"/>
      <c r="Z73" s="7"/>
      <c r="AA73" s="10" t="b">
        <v>1</v>
      </c>
      <c r="AB73" s="7">
        <v>0</v>
      </c>
      <c r="AC73" s="14" t="s">
        <v>170</v>
      </c>
      <c r="AD73" s="7"/>
      <c r="AE73" s="7" t="s">
        <v>31</v>
      </c>
      <c r="AF73" s="10"/>
      <c r="AG73" s="14"/>
      <c r="AH73" s="10"/>
    </row>
    <row r="74" spans="1:34" x14ac:dyDescent="0.2">
      <c r="A74" s="10" t="s">
        <v>171</v>
      </c>
      <c r="B74" s="28">
        <v>7.95</v>
      </c>
      <c r="C74" s="28">
        <v>9.6999999999999993</v>
      </c>
      <c r="D74" s="29">
        <f t="shared" si="1"/>
        <v>8.8249999999999993</v>
      </c>
      <c r="E74" s="7">
        <v>44.98</v>
      </c>
      <c r="F74" s="7">
        <v>4.1500000000000004</v>
      </c>
      <c r="G74" s="34">
        <v>8</v>
      </c>
      <c r="H74" s="10"/>
      <c r="I74" s="10"/>
      <c r="J74" s="10"/>
      <c r="K74" s="10"/>
      <c r="L74" s="13">
        <v>-78.925997860625202</v>
      </c>
      <c r="M74" s="13">
        <v>5.3526828301359899</v>
      </c>
      <c r="N74" s="9">
        <v>10.309528737255</v>
      </c>
      <c r="O74" s="9">
        <v>18.109785470779901</v>
      </c>
      <c r="P74" s="9"/>
      <c r="Q74" s="9"/>
      <c r="R74" s="7">
        <v>101</v>
      </c>
      <c r="S74" s="13">
        <v>-79.172112847323206</v>
      </c>
      <c r="T74" s="13">
        <v>8.7087187412279192</v>
      </c>
      <c r="U74" s="9">
        <v>80.260249044784899</v>
      </c>
      <c r="V74" s="9">
        <v>51.334519343058901</v>
      </c>
      <c r="W74" s="9">
        <v>2.0828477778116801</v>
      </c>
      <c r="X74" s="7" t="s">
        <v>824</v>
      </c>
      <c r="Y74" s="10"/>
      <c r="Z74" s="7"/>
      <c r="AA74" s="10" t="b">
        <v>1</v>
      </c>
      <c r="AB74" s="7">
        <v>0</v>
      </c>
      <c r="AC74" s="14" t="s">
        <v>172</v>
      </c>
      <c r="AD74" s="7"/>
      <c r="AE74" s="7" t="s">
        <v>31</v>
      </c>
      <c r="AF74" s="10"/>
      <c r="AG74" s="14"/>
      <c r="AH74" s="10"/>
    </row>
    <row r="75" spans="1:34" x14ac:dyDescent="0.2">
      <c r="A75" s="14" t="s">
        <v>173</v>
      </c>
      <c r="B75" s="9">
        <v>9.1</v>
      </c>
      <c r="C75" s="9">
        <v>10.3</v>
      </c>
      <c r="D75" s="13">
        <v>9.6999999999999993</v>
      </c>
      <c r="E75" s="9">
        <v>40.26</v>
      </c>
      <c r="F75" s="9">
        <v>-1.1299999999999999</v>
      </c>
      <c r="G75" s="34">
        <v>246</v>
      </c>
      <c r="H75" s="9">
        <v>358.3</v>
      </c>
      <c r="I75" s="9">
        <v>63</v>
      </c>
      <c r="J75" s="9">
        <v>22.6</v>
      </c>
      <c r="K75" s="9">
        <v>1.9</v>
      </c>
      <c r="L75" s="13">
        <v>-84.4</v>
      </c>
      <c r="M75" s="13">
        <v>341</v>
      </c>
      <c r="N75" s="9">
        <v>16.5</v>
      </c>
      <c r="O75" s="9">
        <v>2.2999999999999998</v>
      </c>
      <c r="P75" s="9" t="s">
        <v>825</v>
      </c>
      <c r="Q75" s="9" t="s">
        <v>825</v>
      </c>
      <c r="R75" s="30">
        <v>304</v>
      </c>
      <c r="S75" s="13">
        <v>-84.314337643362407</v>
      </c>
      <c r="T75" s="13">
        <v>350.89532129569</v>
      </c>
      <c r="U75" s="9">
        <v>15.060646282478899</v>
      </c>
      <c r="V75" s="9">
        <v>-19.180258235139199</v>
      </c>
      <c r="W75" s="9">
        <v>0.98897077804323497</v>
      </c>
      <c r="X75" s="7" t="s">
        <v>826</v>
      </c>
      <c r="Y75" s="7">
        <v>0.49</v>
      </c>
      <c r="Z75" s="7">
        <v>6.5</v>
      </c>
      <c r="AA75" s="7" t="s">
        <v>177</v>
      </c>
      <c r="AB75" s="7">
        <v>0</v>
      </c>
      <c r="AC75" s="14" t="s">
        <v>174</v>
      </c>
      <c r="AD75" s="7"/>
      <c r="AE75" s="7" t="s">
        <v>176</v>
      </c>
      <c r="AF75" s="10" t="s">
        <v>895</v>
      </c>
      <c r="AG75" s="14" t="s">
        <v>175</v>
      </c>
      <c r="AH75" s="10"/>
    </row>
    <row r="76" spans="1:34" x14ac:dyDescent="0.2">
      <c r="A76" s="14" t="s">
        <v>178</v>
      </c>
      <c r="B76" s="9">
        <v>9.4</v>
      </c>
      <c r="C76" s="9">
        <v>10.6</v>
      </c>
      <c r="D76" s="13">
        <v>10</v>
      </c>
      <c r="E76" s="9">
        <v>40.200000000000003</v>
      </c>
      <c r="F76" s="9">
        <v>-1.1000000000000001</v>
      </c>
      <c r="G76" s="34">
        <v>81</v>
      </c>
      <c r="H76" s="9">
        <v>12.7</v>
      </c>
      <c r="I76" s="9">
        <v>52.2</v>
      </c>
      <c r="J76" s="9">
        <v>19.100000000000001</v>
      </c>
      <c r="K76" s="9">
        <v>3.7</v>
      </c>
      <c r="L76" s="13">
        <v>-79</v>
      </c>
      <c r="M76" s="6">
        <v>293.89999999999998</v>
      </c>
      <c r="N76" s="9">
        <v>15.4</v>
      </c>
      <c r="O76" s="9">
        <v>4.0999999999999996</v>
      </c>
      <c r="P76" s="9" t="s">
        <v>825</v>
      </c>
      <c r="Q76" s="9" t="s">
        <v>825</v>
      </c>
      <c r="R76" s="7">
        <v>304</v>
      </c>
      <c r="S76" s="13">
        <v>-79.693899250058806</v>
      </c>
      <c r="T76" s="13">
        <v>297.851797178411</v>
      </c>
      <c r="U76" s="9">
        <v>14.6611722643503</v>
      </c>
      <c r="V76" s="9">
        <v>-19.1803662379352</v>
      </c>
      <c r="W76" s="9">
        <v>1.0148076664804999</v>
      </c>
      <c r="X76" s="7" t="s">
        <v>826</v>
      </c>
      <c r="Y76" s="7">
        <v>0.93</v>
      </c>
      <c r="Z76" s="7">
        <v>4.34</v>
      </c>
      <c r="AA76" s="7" t="s">
        <v>181</v>
      </c>
      <c r="AB76" s="7">
        <v>0</v>
      </c>
      <c r="AC76" s="14" t="s">
        <v>179</v>
      </c>
      <c r="AD76" s="7"/>
      <c r="AE76" s="7" t="s">
        <v>176</v>
      </c>
      <c r="AF76" s="10" t="s">
        <v>180</v>
      </c>
      <c r="AG76" s="14" t="s">
        <v>175</v>
      </c>
      <c r="AH76" s="10"/>
    </row>
    <row r="77" spans="1:34" x14ac:dyDescent="0.2">
      <c r="A77" s="10" t="s">
        <v>182</v>
      </c>
      <c r="B77" s="9">
        <v>9.1999999999999993</v>
      </c>
      <c r="C77" s="9">
        <v>11.9</v>
      </c>
      <c r="D77" s="13">
        <v>10.55</v>
      </c>
      <c r="E77" s="9">
        <v>20.6</v>
      </c>
      <c r="F77" s="9">
        <v>257</v>
      </c>
      <c r="G77" s="6">
        <v>29</v>
      </c>
      <c r="H77" s="9">
        <v>354.48</v>
      </c>
      <c r="I77" s="9">
        <v>24.63</v>
      </c>
      <c r="J77" s="9">
        <v>39.71</v>
      </c>
      <c r="K77" s="7">
        <v>4.3</v>
      </c>
      <c r="L77" s="13">
        <v>-80.67</v>
      </c>
      <c r="M77" s="13">
        <v>292.33999999999997</v>
      </c>
      <c r="N77" s="9">
        <v>39.71</v>
      </c>
      <c r="O77" s="7">
        <v>4.3</v>
      </c>
      <c r="P77" s="9" t="s">
        <v>825</v>
      </c>
      <c r="Q77" s="9" t="s">
        <v>825</v>
      </c>
      <c r="R77" s="7">
        <v>101</v>
      </c>
      <c r="S77" s="13">
        <v>-81.030976713904494</v>
      </c>
      <c r="T77" s="13">
        <v>293.47141126600297</v>
      </c>
      <c r="U77" s="9">
        <v>80.414289939186006</v>
      </c>
      <c r="V77" s="9">
        <v>54.484113641056403</v>
      </c>
      <c r="W77" s="9">
        <v>2.5445275579838502</v>
      </c>
      <c r="X77" s="7" t="s">
        <v>824</v>
      </c>
      <c r="Y77" s="10"/>
      <c r="Z77" s="10"/>
      <c r="AA77" s="10" t="b">
        <v>1</v>
      </c>
      <c r="AB77" s="7">
        <v>0</v>
      </c>
      <c r="AC77" s="14" t="s">
        <v>168</v>
      </c>
      <c r="AD77" s="7"/>
      <c r="AE77" s="7" t="s">
        <v>949</v>
      </c>
      <c r="AF77" s="10" t="s">
        <v>843</v>
      </c>
      <c r="AG77" s="14"/>
      <c r="AH77" s="10"/>
    </row>
    <row r="78" spans="1:34" x14ac:dyDescent="0.2">
      <c r="A78" s="14" t="s">
        <v>183</v>
      </c>
      <c r="B78" s="9">
        <v>10</v>
      </c>
      <c r="C78" s="9">
        <v>13</v>
      </c>
      <c r="D78" s="6">
        <v>11.5</v>
      </c>
      <c r="E78" s="9">
        <v>28.7</v>
      </c>
      <c r="F78" s="9">
        <v>15.6</v>
      </c>
      <c r="G78" s="34">
        <v>12</v>
      </c>
      <c r="H78" s="9">
        <v>359.9</v>
      </c>
      <c r="I78" s="9">
        <v>31.6</v>
      </c>
      <c r="J78" s="9">
        <v>23.5</v>
      </c>
      <c r="K78" s="9">
        <v>8.3000000000000007</v>
      </c>
      <c r="L78" s="13">
        <v>-78.400000000000006</v>
      </c>
      <c r="M78" s="6">
        <v>16.100000000000001</v>
      </c>
      <c r="N78" s="9">
        <v>35.4</v>
      </c>
      <c r="O78" s="9">
        <v>7.4</v>
      </c>
      <c r="P78" s="9" t="s">
        <v>825</v>
      </c>
      <c r="Q78" s="9" t="s">
        <v>825</v>
      </c>
      <c r="R78" s="7">
        <v>715</v>
      </c>
      <c r="S78" s="13">
        <v>-78.400000000000006</v>
      </c>
      <c r="T78" s="13">
        <v>16.100000000000001</v>
      </c>
      <c r="U78" s="9">
        <v>0</v>
      </c>
      <c r="V78" s="9">
        <v>0</v>
      </c>
      <c r="W78" s="9">
        <v>0</v>
      </c>
      <c r="X78" s="7" t="s">
        <v>824</v>
      </c>
      <c r="Y78" s="10"/>
      <c r="Z78" s="10"/>
      <c r="AA78" s="10" t="b">
        <v>1</v>
      </c>
      <c r="AB78" s="7">
        <v>0</v>
      </c>
      <c r="AC78" s="14" t="s">
        <v>186</v>
      </c>
      <c r="AD78" s="7">
        <v>50</v>
      </c>
      <c r="AE78" s="7" t="s">
        <v>176</v>
      </c>
      <c r="AF78" s="10" t="s">
        <v>187</v>
      </c>
      <c r="AG78" s="14"/>
      <c r="AH78" s="10"/>
    </row>
    <row r="79" spans="1:34" x14ac:dyDescent="0.2">
      <c r="A79" s="10" t="s">
        <v>183</v>
      </c>
      <c r="B79" s="9">
        <v>10</v>
      </c>
      <c r="C79" s="9">
        <v>13</v>
      </c>
      <c r="D79" s="6">
        <v>11.5</v>
      </c>
      <c r="E79" s="9">
        <v>28.8</v>
      </c>
      <c r="F79" s="9">
        <v>15.5</v>
      </c>
      <c r="G79" s="34">
        <v>9</v>
      </c>
      <c r="H79" s="9">
        <v>3.7</v>
      </c>
      <c r="I79" s="9">
        <v>14.1</v>
      </c>
      <c r="J79" s="9">
        <v>21.9</v>
      </c>
      <c r="K79" s="9">
        <v>11.2</v>
      </c>
      <c r="L79" s="13">
        <v>-69</v>
      </c>
      <c r="M79" s="13">
        <v>4</v>
      </c>
      <c r="N79" s="9">
        <v>47</v>
      </c>
      <c r="O79" s="9">
        <v>6.8</v>
      </c>
      <c r="P79" s="9" t="s">
        <v>825</v>
      </c>
      <c r="Q79" s="9" t="s">
        <v>825</v>
      </c>
      <c r="R79" s="7">
        <v>715</v>
      </c>
      <c r="S79" s="13">
        <v>-69</v>
      </c>
      <c r="T79" s="13">
        <v>4</v>
      </c>
      <c r="U79" s="9">
        <v>0</v>
      </c>
      <c r="V79" s="9">
        <v>0</v>
      </c>
      <c r="W79" s="9">
        <v>0</v>
      </c>
      <c r="X79" s="7" t="s">
        <v>824</v>
      </c>
      <c r="Y79" s="10"/>
      <c r="Z79" s="10"/>
      <c r="AA79" s="10" t="b">
        <v>1</v>
      </c>
      <c r="AB79" s="7">
        <v>0</v>
      </c>
      <c r="AC79" s="14" t="s">
        <v>184</v>
      </c>
      <c r="AD79" s="7">
        <v>60</v>
      </c>
      <c r="AE79" s="7" t="s">
        <v>176</v>
      </c>
      <c r="AF79" s="10" t="s">
        <v>185</v>
      </c>
      <c r="AG79" s="14"/>
      <c r="AH79" s="10"/>
    </row>
    <row r="80" spans="1:34" x14ac:dyDescent="0.2">
      <c r="A80" s="10" t="s">
        <v>188</v>
      </c>
      <c r="B80" s="9">
        <v>11</v>
      </c>
      <c r="C80" s="9">
        <v>13</v>
      </c>
      <c r="D80" s="13">
        <v>12</v>
      </c>
      <c r="E80" s="9">
        <v>0</v>
      </c>
      <c r="F80" s="9">
        <v>36</v>
      </c>
      <c r="G80" s="34">
        <v>22</v>
      </c>
      <c r="H80" s="9">
        <v>1.7</v>
      </c>
      <c r="I80" s="9">
        <v>-4.2</v>
      </c>
      <c r="J80" s="9">
        <v>13.4</v>
      </c>
      <c r="K80" s="9">
        <v>8.8000000000000007</v>
      </c>
      <c r="L80" s="13">
        <v>-86.5</v>
      </c>
      <c r="M80" s="6">
        <v>6.6</v>
      </c>
      <c r="N80" s="9">
        <v>28.8</v>
      </c>
      <c r="O80" s="9">
        <v>6.1</v>
      </c>
      <c r="P80" s="9" t="s">
        <v>825</v>
      </c>
      <c r="Q80" s="9" t="s">
        <v>825</v>
      </c>
      <c r="R80" s="7">
        <v>709</v>
      </c>
      <c r="S80" s="13">
        <v>-86.502126226935999</v>
      </c>
      <c r="T80" s="13">
        <v>12.1480983346299</v>
      </c>
      <c r="U80" s="9">
        <v>-43.890894779586802</v>
      </c>
      <c r="V80" s="9">
        <v>9.7117478852289292</v>
      </c>
      <c r="W80" s="9">
        <v>0.49991771215347702</v>
      </c>
      <c r="X80" s="7" t="s">
        <v>824</v>
      </c>
      <c r="Y80" s="10"/>
      <c r="Z80" s="10"/>
      <c r="AA80" s="10" t="b">
        <v>1</v>
      </c>
      <c r="AB80" s="7">
        <v>0</v>
      </c>
      <c r="AC80" s="14" t="s">
        <v>189</v>
      </c>
      <c r="AD80" s="7">
        <v>774</v>
      </c>
      <c r="AE80" s="7" t="s">
        <v>176</v>
      </c>
      <c r="AF80" s="10" t="s">
        <v>190</v>
      </c>
      <c r="AG80" s="14"/>
      <c r="AH80" s="10"/>
    </row>
    <row r="81" spans="1:34" x14ac:dyDescent="0.2">
      <c r="A81" s="10" t="s">
        <v>191</v>
      </c>
      <c r="B81" s="9">
        <v>12.1</v>
      </c>
      <c r="C81" s="9">
        <v>13.3</v>
      </c>
      <c r="D81" s="13">
        <v>12.7</v>
      </c>
      <c r="E81" s="7">
        <v>45.5</v>
      </c>
      <c r="F81" s="7">
        <v>101</v>
      </c>
      <c r="G81" s="34">
        <v>7</v>
      </c>
      <c r="H81" s="7">
        <v>206.6</v>
      </c>
      <c r="I81" s="7">
        <v>-64.7</v>
      </c>
      <c r="J81" s="7">
        <v>29.5</v>
      </c>
      <c r="K81" s="7">
        <v>11.3</v>
      </c>
      <c r="L81" s="13">
        <v>-71.599999999999994</v>
      </c>
      <c r="M81" s="13">
        <v>358</v>
      </c>
      <c r="N81" s="9"/>
      <c r="O81" s="9"/>
      <c r="P81" s="9">
        <v>14.543174526710642</v>
      </c>
      <c r="Q81" s="9">
        <v>16.373463592191271</v>
      </c>
      <c r="R81" s="7">
        <v>301</v>
      </c>
      <c r="S81" s="13">
        <v>-71.208066085396595</v>
      </c>
      <c r="T81" s="13">
        <v>1.7707779617814601</v>
      </c>
      <c r="U81" s="9">
        <v>13.645834181667899</v>
      </c>
      <c r="V81" s="9">
        <v>-18.657757010925899</v>
      </c>
      <c r="W81" s="9">
        <v>1.26759836104659</v>
      </c>
      <c r="X81" s="7" t="s">
        <v>824</v>
      </c>
      <c r="Y81" s="10"/>
      <c r="Z81" s="10"/>
      <c r="AA81" s="10" t="b">
        <v>1</v>
      </c>
      <c r="AB81" s="7">
        <v>0</v>
      </c>
      <c r="AC81" s="14" t="s">
        <v>192</v>
      </c>
      <c r="AD81" s="7"/>
      <c r="AE81" s="7" t="s">
        <v>949</v>
      </c>
      <c r="AF81" s="10" t="s">
        <v>193</v>
      </c>
      <c r="AG81" s="14"/>
      <c r="AH81" s="10"/>
    </row>
    <row r="82" spans="1:34" x14ac:dyDescent="0.2">
      <c r="A82" s="10" t="s">
        <v>194</v>
      </c>
      <c r="B82" s="9">
        <v>10.6</v>
      </c>
      <c r="C82" s="9">
        <v>14.9</v>
      </c>
      <c r="D82" s="13">
        <v>12.75</v>
      </c>
      <c r="E82" s="9">
        <v>9.86</v>
      </c>
      <c r="F82" s="9">
        <v>39.75</v>
      </c>
      <c r="G82" s="34">
        <v>30</v>
      </c>
      <c r="H82" s="9">
        <v>1.5</v>
      </c>
      <c r="I82" s="9">
        <v>7.1</v>
      </c>
      <c r="J82" s="9">
        <v>16.600000000000001</v>
      </c>
      <c r="K82" s="9">
        <v>6.6</v>
      </c>
      <c r="L82" s="13">
        <v>-83.8</v>
      </c>
      <c r="M82" s="13">
        <v>26.9</v>
      </c>
      <c r="N82" s="9">
        <v>27.7</v>
      </c>
      <c r="O82" s="9">
        <v>5.0999999999999996</v>
      </c>
      <c r="P82" s="9" t="s">
        <v>825</v>
      </c>
      <c r="Q82" s="9" t="s">
        <v>825</v>
      </c>
      <c r="R82" s="7">
        <v>715</v>
      </c>
      <c r="S82" s="13">
        <v>-83.8</v>
      </c>
      <c r="T82" s="13">
        <v>26.9</v>
      </c>
      <c r="U82" s="9">
        <v>0</v>
      </c>
      <c r="V82" s="9">
        <v>0</v>
      </c>
      <c r="W82" s="9">
        <v>0</v>
      </c>
      <c r="X82" s="7" t="s">
        <v>824</v>
      </c>
      <c r="Y82" s="10"/>
      <c r="Z82" s="10"/>
      <c r="AA82" s="10" t="b">
        <v>1</v>
      </c>
      <c r="AB82" s="7">
        <v>0</v>
      </c>
      <c r="AC82" s="14" t="s">
        <v>195</v>
      </c>
      <c r="AD82" s="7"/>
      <c r="AE82" s="7" t="s">
        <v>949</v>
      </c>
      <c r="AF82" s="10" t="s">
        <v>214</v>
      </c>
      <c r="AG82" s="14"/>
      <c r="AH82" s="10"/>
    </row>
    <row r="83" spans="1:34" x14ac:dyDescent="0.2">
      <c r="A83" s="10" t="s">
        <v>196</v>
      </c>
      <c r="B83" s="9">
        <v>5</v>
      </c>
      <c r="C83" s="9">
        <v>21</v>
      </c>
      <c r="D83" s="13">
        <v>13</v>
      </c>
      <c r="E83" s="9">
        <v>28</v>
      </c>
      <c r="F83" s="9">
        <v>344</v>
      </c>
      <c r="G83" s="34">
        <v>99</v>
      </c>
      <c r="H83" s="9">
        <v>7.4</v>
      </c>
      <c r="I83" s="9">
        <v>38.200000000000003</v>
      </c>
      <c r="J83" s="9">
        <v>12.7</v>
      </c>
      <c r="K83" s="9">
        <v>4.0999999999999996</v>
      </c>
      <c r="L83" s="13">
        <v>-81.900000000000006</v>
      </c>
      <c r="M83" s="6">
        <v>294.39999999999998</v>
      </c>
      <c r="N83" s="9">
        <v>16</v>
      </c>
      <c r="O83" s="9">
        <v>3.5</v>
      </c>
      <c r="P83" s="9" t="s">
        <v>825</v>
      </c>
      <c r="Q83" s="9" t="s">
        <v>825</v>
      </c>
      <c r="R83" s="7">
        <v>714</v>
      </c>
      <c r="S83" s="13">
        <v>-81.900000000000006</v>
      </c>
      <c r="T83" s="13">
        <v>294.39999999999998</v>
      </c>
      <c r="U83" s="9">
        <v>0</v>
      </c>
      <c r="V83" s="9">
        <v>0</v>
      </c>
      <c r="W83" s="9">
        <v>0</v>
      </c>
      <c r="X83" s="7" t="s">
        <v>824</v>
      </c>
      <c r="Y83" s="10"/>
      <c r="Z83" s="10"/>
      <c r="AA83" s="10" t="b">
        <v>1</v>
      </c>
      <c r="AB83" s="7">
        <v>0</v>
      </c>
      <c r="AC83" s="14" t="s">
        <v>197</v>
      </c>
      <c r="AD83" s="7">
        <v>25</v>
      </c>
      <c r="AE83" s="7" t="s">
        <v>176</v>
      </c>
      <c r="AF83" s="10" t="s">
        <v>198</v>
      </c>
      <c r="AG83" s="14"/>
      <c r="AH83" s="10"/>
    </row>
    <row r="84" spans="1:34" x14ac:dyDescent="0.2">
      <c r="A84" s="10" t="s">
        <v>199</v>
      </c>
      <c r="B84" s="9">
        <v>12</v>
      </c>
      <c r="C84" s="9">
        <v>15</v>
      </c>
      <c r="D84" s="6">
        <v>13.5</v>
      </c>
      <c r="E84" s="9">
        <v>-1.6</v>
      </c>
      <c r="F84" s="9">
        <v>35.9</v>
      </c>
      <c r="G84" s="34">
        <v>14</v>
      </c>
      <c r="H84" s="9">
        <v>2.2000000000000002</v>
      </c>
      <c r="I84" s="9">
        <v>18.8</v>
      </c>
      <c r="J84" s="9">
        <v>16.7</v>
      </c>
      <c r="K84" s="9">
        <v>10</v>
      </c>
      <c r="L84" s="13">
        <v>-80.099999999999994</v>
      </c>
      <c r="M84" s="6">
        <v>214.3</v>
      </c>
      <c r="N84" s="9">
        <v>20.8</v>
      </c>
      <c r="O84" s="9">
        <v>8.9</v>
      </c>
      <c r="P84" s="9" t="s">
        <v>825</v>
      </c>
      <c r="Q84" s="9" t="s">
        <v>825</v>
      </c>
      <c r="R84" s="7">
        <v>709</v>
      </c>
      <c r="S84" s="13">
        <v>-80.270158526174299</v>
      </c>
      <c r="T84" s="13">
        <v>211.661461650576</v>
      </c>
      <c r="U84" s="9">
        <v>-43.791601394007401</v>
      </c>
      <c r="V84" s="9">
        <v>9.2183190976180693</v>
      </c>
      <c r="W84" s="9">
        <v>0.58488534372021395</v>
      </c>
      <c r="X84" s="7" t="s">
        <v>824</v>
      </c>
      <c r="Y84" s="10"/>
      <c r="Z84" s="10"/>
      <c r="AA84" s="10" t="b">
        <v>1</v>
      </c>
      <c r="AB84" s="7">
        <v>0</v>
      </c>
      <c r="AC84" s="14" t="s">
        <v>200</v>
      </c>
      <c r="AD84" s="7">
        <v>1517</v>
      </c>
      <c r="AE84" s="7" t="s">
        <v>176</v>
      </c>
      <c r="AF84" s="10" t="s">
        <v>201</v>
      </c>
      <c r="AG84" s="14" t="s">
        <v>875</v>
      </c>
      <c r="AH84" s="10"/>
    </row>
    <row r="85" spans="1:34" x14ac:dyDescent="0.2">
      <c r="A85" s="10" t="s">
        <v>202</v>
      </c>
      <c r="B85" s="9">
        <v>14.34</v>
      </c>
      <c r="C85" s="9">
        <v>16.3</v>
      </c>
      <c r="D85" s="13">
        <f>AVERAGE(B85,C85)</f>
        <v>15.32</v>
      </c>
      <c r="E85" s="9">
        <v>14.39</v>
      </c>
      <c r="F85" s="9">
        <f>360-87.14</f>
        <v>272.86</v>
      </c>
      <c r="G85" s="34">
        <v>33</v>
      </c>
      <c r="H85" s="7">
        <v>352.5</v>
      </c>
      <c r="I85" s="7">
        <v>15</v>
      </c>
      <c r="J85" s="7">
        <v>16.600000000000001</v>
      </c>
      <c r="K85" s="7">
        <v>5.8</v>
      </c>
      <c r="L85" s="13">
        <v>-80</v>
      </c>
      <c r="M85" s="13">
        <v>322.89999999999998</v>
      </c>
      <c r="N85" s="7">
        <v>24.5</v>
      </c>
      <c r="O85" s="7">
        <v>5.2</v>
      </c>
      <c r="P85" s="9" t="s">
        <v>825</v>
      </c>
      <c r="Q85" s="9" t="s">
        <v>825</v>
      </c>
      <c r="R85" s="7">
        <v>2007</v>
      </c>
      <c r="S85" s="13">
        <v>-80.440020827724396</v>
      </c>
      <c r="T85" s="13">
        <v>329.70251319194699</v>
      </c>
      <c r="U85" s="9">
        <v>61.752286391111198</v>
      </c>
      <c r="V85" s="9">
        <v>-6.6743436931503197</v>
      </c>
      <c r="W85" s="9">
        <v>2.0442652906934198</v>
      </c>
      <c r="X85" s="7" t="s">
        <v>824</v>
      </c>
      <c r="Y85" s="7"/>
      <c r="Z85" s="10"/>
      <c r="AA85" s="10" t="b">
        <v>1</v>
      </c>
      <c r="AB85" s="7">
        <v>0</v>
      </c>
      <c r="AC85" s="10" t="s">
        <v>203</v>
      </c>
      <c r="AD85" s="7"/>
      <c r="AE85" s="7" t="s">
        <v>949</v>
      </c>
      <c r="AF85" s="10" t="s">
        <v>204</v>
      </c>
      <c r="AG85" s="14"/>
      <c r="AH85" s="10"/>
    </row>
    <row r="86" spans="1:34" x14ac:dyDescent="0.2">
      <c r="A86" s="14" t="s">
        <v>205</v>
      </c>
      <c r="B86" s="9">
        <v>14</v>
      </c>
      <c r="C86" s="9">
        <v>18</v>
      </c>
      <c r="D86" s="13">
        <v>16</v>
      </c>
      <c r="E86" s="9">
        <v>36.200000000000003</v>
      </c>
      <c r="F86" s="9">
        <v>118.5</v>
      </c>
      <c r="G86" s="34">
        <v>9</v>
      </c>
      <c r="H86" s="9">
        <v>5.8</v>
      </c>
      <c r="I86" s="9">
        <v>52.5</v>
      </c>
      <c r="J86" s="9">
        <v>75.2</v>
      </c>
      <c r="K86" s="9">
        <v>6</v>
      </c>
      <c r="L86" s="13">
        <v>-84.3</v>
      </c>
      <c r="M86" s="6">
        <v>53.5</v>
      </c>
      <c r="N86" s="9">
        <v>57.8</v>
      </c>
      <c r="O86" s="9">
        <v>6.8</v>
      </c>
      <c r="P86" s="9" t="s">
        <v>825</v>
      </c>
      <c r="Q86" s="9" t="s">
        <v>825</v>
      </c>
      <c r="R86" s="7">
        <v>601</v>
      </c>
      <c r="S86" s="13">
        <v>-82.693219765174803</v>
      </c>
      <c r="T86" s="13">
        <v>58.087576305026602</v>
      </c>
      <c r="U86" s="9">
        <v>15.0351087898462</v>
      </c>
      <c r="V86" s="9">
        <v>-17.839396392297399</v>
      </c>
      <c r="W86" s="9">
        <v>1.73286548108831</v>
      </c>
      <c r="X86" s="7" t="s">
        <v>824</v>
      </c>
      <c r="Y86" s="28"/>
      <c r="Z86" s="28"/>
      <c r="AA86" s="10" t="b">
        <v>1</v>
      </c>
      <c r="AB86" s="30">
        <v>0</v>
      </c>
      <c r="AC86" s="14" t="s">
        <v>955</v>
      </c>
      <c r="AD86" s="7"/>
      <c r="AE86" s="7" t="s">
        <v>949</v>
      </c>
      <c r="AF86" s="10" t="s">
        <v>214</v>
      </c>
      <c r="AG86" s="14"/>
      <c r="AH86" s="10"/>
    </row>
    <row r="87" spans="1:34" x14ac:dyDescent="0.2">
      <c r="A87" s="10" t="s">
        <v>206</v>
      </c>
      <c r="B87" s="9">
        <v>15.032</v>
      </c>
      <c r="C87" s="9">
        <v>17.234999999999999</v>
      </c>
      <c r="D87" s="13">
        <v>16.133499999999998</v>
      </c>
      <c r="E87" s="28">
        <v>-32.841529411764704</v>
      </c>
      <c r="F87" s="28">
        <v>146.44670588235294</v>
      </c>
      <c r="G87" s="34">
        <v>17</v>
      </c>
      <c r="H87" s="9">
        <v>10.199999999999999</v>
      </c>
      <c r="I87" s="9">
        <v>-57.2</v>
      </c>
      <c r="J87" s="9">
        <v>33.9</v>
      </c>
      <c r="K87" s="9">
        <v>6.7</v>
      </c>
      <c r="L87" s="13">
        <v>-80.2</v>
      </c>
      <c r="M87" s="13">
        <v>95.4</v>
      </c>
      <c r="N87" s="9">
        <v>20.5</v>
      </c>
      <c r="O87" s="9">
        <v>8.6</v>
      </c>
      <c r="P87" s="9" t="s">
        <v>825</v>
      </c>
      <c r="Q87" s="9" t="s">
        <v>825</v>
      </c>
      <c r="R87" s="7">
        <v>801</v>
      </c>
      <c r="S87" s="13">
        <v>-82.752302399672701</v>
      </c>
      <c r="T87" s="13">
        <v>33.606269205730101</v>
      </c>
      <c r="U87" s="9">
        <v>-16.7413144234478</v>
      </c>
      <c r="V87" s="9">
        <v>-130.17136031493999</v>
      </c>
      <c r="W87" s="9">
        <v>9.1344696887071208</v>
      </c>
      <c r="X87" s="7" t="s">
        <v>824</v>
      </c>
      <c r="Y87" s="7"/>
      <c r="Z87" s="7"/>
      <c r="AA87" s="10" t="b">
        <v>1</v>
      </c>
      <c r="AB87" s="7">
        <v>0</v>
      </c>
      <c r="AC87" s="14" t="s">
        <v>207</v>
      </c>
      <c r="AD87" s="7"/>
      <c r="AE87" s="7" t="s">
        <v>949</v>
      </c>
      <c r="AF87" s="10" t="s">
        <v>208</v>
      </c>
      <c r="AG87" s="14"/>
      <c r="AH87" s="10"/>
    </row>
    <row r="88" spans="1:34" x14ac:dyDescent="0.2">
      <c r="A88" s="10" t="s">
        <v>209</v>
      </c>
      <c r="B88" s="9">
        <f>D88-0.79</f>
        <v>15.7</v>
      </c>
      <c r="C88" s="9">
        <f>D88+0.79</f>
        <v>17.279999999999998</v>
      </c>
      <c r="D88" s="13">
        <v>16.489999999999998</v>
      </c>
      <c r="E88" s="7">
        <v>50.52</v>
      </c>
      <c r="F88" s="7">
        <v>15.23</v>
      </c>
      <c r="G88" s="34">
        <v>11</v>
      </c>
      <c r="H88" s="7">
        <v>163.30000000000001</v>
      </c>
      <c r="I88" s="7">
        <v>-62.5</v>
      </c>
      <c r="J88" s="7">
        <v>36.799999999999997</v>
      </c>
      <c r="K88" s="7">
        <v>7.6</v>
      </c>
      <c r="L88" s="13">
        <v>-76.876241259039261</v>
      </c>
      <c r="M88" s="13">
        <v>261.12</v>
      </c>
      <c r="N88" s="7">
        <v>21.5</v>
      </c>
      <c r="O88" s="7">
        <v>10.1</v>
      </c>
      <c r="P88" s="9" t="s">
        <v>825</v>
      </c>
      <c r="Q88" s="9" t="s">
        <v>825</v>
      </c>
      <c r="R88" s="7">
        <v>301</v>
      </c>
      <c r="S88" s="13">
        <v>-78.601692796083498</v>
      </c>
      <c r="T88" s="13">
        <v>262.98811737588301</v>
      </c>
      <c r="U88" s="9">
        <v>15.001765799308901</v>
      </c>
      <c r="V88" s="9">
        <v>-17.936203861126199</v>
      </c>
      <c r="W88" s="9">
        <v>1.8137021202933801</v>
      </c>
      <c r="X88" s="7" t="s">
        <v>824</v>
      </c>
      <c r="Y88" s="10"/>
      <c r="Z88" s="10"/>
      <c r="AA88" s="10" t="b">
        <v>1</v>
      </c>
      <c r="AB88" s="7">
        <v>0</v>
      </c>
      <c r="AC88" s="14" t="s">
        <v>210</v>
      </c>
      <c r="AD88" s="7"/>
      <c r="AE88" s="7" t="s">
        <v>949</v>
      </c>
      <c r="AF88" s="10" t="s">
        <v>211</v>
      </c>
      <c r="AG88" s="14" t="s">
        <v>833</v>
      </c>
      <c r="AH88" s="10"/>
    </row>
    <row r="89" spans="1:34" x14ac:dyDescent="0.2">
      <c r="A89" s="10" t="s">
        <v>213</v>
      </c>
      <c r="B89" s="9">
        <v>15</v>
      </c>
      <c r="C89" s="9">
        <v>24</v>
      </c>
      <c r="D89" s="13">
        <v>19.5</v>
      </c>
      <c r="E89" s="9">
        <v>40.200000000000003</v>
      </c>
      <c r="F89" s="9">
        <v>112.7</v>
      </c>
      <c r="G89" s="34">
        <v>16</v>
      </c>
      <c r="H89" s="9">
        <v>6.8</v>
      </c>
      <c r="I89" s="9">
        <v>56.3</v>
      </c>
      <c r="J89" s="9">
        <v>51.6</v>
      </c>
      <c r="K89" s="9">
        <v>5.2</v>
      </c>
      <c r="L89" s="13">
        <v>-83.7</v>
      </c>
      <c r="M89" s="13">
        <v>52.3</v>
      </c>
      <c r="N89" s="9"/>
      <c r="O89" s="9"/>
      <c r="P89" s="9">
        <v>36.272404533550088</v>
      </c>
      <c r="Q89" s="9">
        <v>6.2084653769074665</v>
      </c>
      <c r="R89" s="7">
        <v>601</v>
      </c>
      <c r="S89" s="13">
        <v>-81.483096419846802</v>
      </c>
      <c r="T89" s="13">
        <v>57.740920536658798</v>
      </c>
      <c r="U89" s="9">
        <v>15.2915877030239</v>
      </c>
      <c r="V89" s="9">
        <v>-19.2129228693484</v>
      </c>
      <c r="W89" s="9">
        <v>2.3860046884109201</v>
      </c>
      <c r="X89" s="7" t="s">
        <v>824</v>
      </c>
      <c r="Y89" s="28"/>
      <c r="Z89" s="28"/>
      <c r="AA89" s="10" t="b">
        <v>1</v>
      </c>
      <c r="AB89" s="30">
        <v>0</v>
      </c>
      <c r="AC89" s="14" t="s">
        <v>956</v>
      </c>
      <c r="AD89" s="7"/>
      <c r="AE89" s="7" t="s">
        <v>949</v>
      </c>
      <c r="AF89" s="10" t="s">
        <v>214</v>
      </c>
      <c r="AG89" s="14"/>
      <c r="AH89" s="10"/>
    </row>
    <row r="90" spans="1:34" x14ac:dyDescent="0.2">
      <c r="A90" s="10" t="s">
        <v>215</v>
      </c>
      <c r="B90" s="9">
        <v>19.5</v>
      </c>
      <c r="C90" s="9">
        <v>20.3</v>
      </c>
      <c r="D90" s="13">
        <v>19.899999999999999</v>
      </c>
      <c r="E90" s="9">
        <v>52.1</v>
      </c>
      <c r="F90" s="9">
        <v>100.3</v>
      </c>
      <c r="G90" s="34">
        <v>9</v>
      </c>
      <c r="H90" s="9">
        <v>31.7</v>
      </c>
      <c r="I90" s="9">
        <v>66.5</v>
      </c>
      <c r="J90" s="9">
        <v>70.3</v>
      </c>
      <c r="K90" s="9">
        <v>6.2</v>
      </c>
      <c r="L90" s="13">
        <v>-69.8</v>
      </c>
      <c r="M90" s="13">
        <v>6.5</v>
      </c>
      <c r="N90" s="9"/>
      <c r="O90" s="9"/>
      <c r="P90" s="9">
        <v>32.149409058902343</v>
      </c>
      <c r="Q90" s="9">
        <v>9.2185529082338888</v>
      </c>
      <c r="R90" s="7">
        <v>301</v>
      </c>
      <c r="S90" s="13">
        <v>-68.674877695701397</v>
      </c>
      <c r="T90" s="13">
        <v>12.592763256269601</v>
      </c>
      <c r="U90" s="9">
        <v>15.954329037860701</v>
      </c>
      <c r="V90" s="9">
        <v>-19.125715295809901</v>
      </c>
      <c r="W90" s="9">
        <v>2.43596775554095</v>
      </c>
      <c r="X90" s="7" t="s">
        <v>824</v>
      </c>
      <c r="Y90" s="10"/>
      <c r="Z90" s="10"/>
      <c r="AA90" s="10" t="b">
        <v>1</v>
      </c>
      <c r="AB90" s="7">
        <v>0</v>
      </c>
      <c r="AC90" s="14" t="s">
        <v>192</v>
      </c>
      <c r="AD90" s="7"/>
      <c r="AE90" s="7" t="s">
        <v>949</v>
      </c>
      <c r="AF90" s="10" t="s">
        <v>216</v>
      </c>
      <c r="AG90" s="14"/>
      <c r="AH90" s="10"/>
    </row>
    <row r="91" spans="1:34" x14ac:dyDescent="0.2">
      <c r="A91" s="10" t="s">
        <v>217</v>
      </c>
      <c r="B91" s="9">
        <v>18.8</v>
      </c>
      <c r="C91" s="9">
        <v>22.8</v>
      </c>
      <c r="D91" s="13">
        <v>20.8</v>
      </c>
      <c r="E91" s="9">
        <v>18.7</v>
      </c>
      <c r="F91" s="9">
        <v>261.3</v>
      </c>
      <c r="G91" s="34">
        <v>26</v>
      </c>
      <c r="H91" s="9">
        <v>348.1</v>
      </c>
      <c r="I91" s="9">
        <v>35.68</v>
      </c>
      <c r="J91" s="7">
        <v>17.399999999999999</v>
      </c>
      <c r="K91" s="9">
        <v>7</v>
      </c>
      <c r="L91" s="13">
        <v>-78.349999999999994</v>
      </c>
      <c r="M91" s="6">
        <v>4.28</v>
      </c>
      <c r="N91" s="7">
        <v>17.399999999999999</v>
      </c>
      <c r="O91" s="9">
        <v>7</v>
      </c>
      <c r="P91" s="47" t="s">
        <v>825</v>
      </c>
      <c r="Q91" s="47" t="s">
        <v>825</v>
      </c>
      <c r="R91" s="7">
        <v>101</v>
      </c>
      <c r="S91" s="13">
        <v>-78.669220886377303</v>
      </c>
      <c r="T91" s="13">
        <v>15.1659715109723</v>
      </c>
      <c r="U91" s="9">
        <v>79.269303112359594</v>
      </c>
      <c r="V91" s="9">
        <v>26.7309310259289</v>
      </c>
      <c r="W91" s="9">
        <v>5.85774952774889</v>
      </c>
      <c r="X91" s="7" t="s">
        <v>824</v>
      </c>
      <c r="Y91" s="10"/>
      <c r="Z91" s="10"/>
      <c r="AA91" s="10" t="b">
        <v>1</v>
      </c>
      <c r="AB91" s="7">
        <v>0</v>
      </c>
      <c r="AC91" s="14" t="s">
        <v>829</v>
      </c>
      <c r="AD91" s="7"/>
      <c r="AE91" s="7" t="s">
        <v>949</v>
      </c>
      <c r="AF91" s="10" t="s">
        <v>218</v>
      </c>
      <c r="AG91" s="14" t="s">
        <v>832</v>
      </c>
      <c r="AH91" s="10"/>
    </row>
    <row r="92" spans="1:34" x14ac:dyDescent="0.2">
      <c r="A92" s="10" t="s">
        <v>219</v>
      </c>
      <c r="B92" s="9">
        <v>20</v>
      </c>
      <c r="C92" s="9">
        <v>22</v>
      </c>
      <c r="D92" s="13">
        <v>21</v>
      </c>
      <c r="E92" s="9">
        <v>37.6</v>
      </c>
      <c r="F92" s="9">
        <f>360-113.4</f>
        <v>246.6</v>
      </c>
      <c r="G92" s="34">
        <v>19</v>
      </c>
      <c r="H92" s="9">
        <v>351.1</v>
      </c>
      <c r="I92" s="9">
        <v>57.8</v>
      </c>
      <c r="J92" s="9">
        <v>82.2</v>
      </c>
      <c r="K92" s="9">
        <v>3.7</v>
      </c>
      <c r="L92" s="13">
        <v>-82.9</v>
      </c>
      <c r="M92" s="6">
        <v>346.2</v>
      </c>
      <c r="N92" s="9"/>
      <c r="O92" s="9"/>
      <c r="P92" s="9">
        <v>54.265346947545595</v>
      </c>
      <c r="Q92" s="9">
        <v>4.5974013716652786</v>
      </c>
      <c r="R92" s="7">
        <v>101</v>
      </c>
      <c r="S92" s="13">
        <v>-83.514769732689999</v>
      </c>
      <c r="T92" s="13">
        <v>359.68165038419301</v>
      </c>
      <c r="U92" s="9">
        <v>79.273495194285303</v>
      </c>
      <c r="V92" s="9">
        <v>26.831568591827001</v>
      </c>
      <c r="W92" s="9">
        <v>5.9127322703247502</v>
      </c>
      <c r="X92" s="7" t="s">
        <v>824</v>
      </c>
      <c r="Y92" s="7"/>
      <c r="Z92" s="7"/>
      <c r="AA92" s="10" t="b">
        <v>1</v>
      </c>
      <c r="AB92" s="7">
        <v>0</v>
      </c>
      <c r="AC92" s="14" t="s">
        <v>220</v>
      </c>
      <c r="AD92" s="7"/>
      <c r="AE92" s="7" t="s">
        <v>176</v>
      </c>
      <c r="AF92" s="10" t="s">
        <v>221</v>
      </c>
      <c r="AG92" s="14"/>
      <c r="AH92" s="10"/>
    </row>
    <row r="93" spans="1:34" x14ac:dyDescent="0.2">
      <c r="A93" s="14" t="s">
        <v>222</v>
      </c>
      <c r="B93" s="9">
        <v>19.399999999999999</v>
      </c>
      <c r="C93" s="9">
        <v>23.5</v>
      </c>
      <c r="D93" s="13">
        <f>(B93+C93)/2</f>
        <v>21.45</v>
      </c>
      <c r="E93" s="28">
        <v>43.23</v>
      </c>
      <c r="F93" s="28">
        <v>25.15</v>
      </c>
      <c r="G93" s="34">
        <v>11</v>
      </c>
      <c r="H93" s="9">
        <v>6.2</v>
      </c>
      <c r="I93" s="9">
        <v>64.400000000000006</v>
      </c>
      <c r="J93" s="9">
        <v>25.2</v>
      </c>
      <c r="K93" s="9">
        <v>9.3000000000000007</v>
      </c>
      <c r="L93" s="13">
        <v>-84.1</v>
      </c>
      <c r="M93" s="13">
        <v>242.1</v>
      </c>
      <c r="N93" s="9">
        <v>25.2</v>
      </c>
      <c r="O93" s="9">
        <v>9.3000000000000007</v>
      </c>
      <c r="P93" s="9" t="s">
        <v>825</v>
      </c>
      <c r="Q93" s="9" t="s">
        <v>825</v>
      </c>
      <c r="R93" s="7">
        <v>301</v>
      </c>
      <c r="S93" s="13">
        <v>-86.533721908786802</v>
      </c>
      <c r="T93" s="13">
        <v>236.65000533400899</v>
      </c>
      <c r="U93" s="9">
        <v>18.5127216877511</v>
      </c>
      <c r="V93" s="9">
        <v>-18.676024768687501</v>
      </c>
      <c r="W93" s="9">
        <v>2.6194398000447898</v>
      </c>
      <c r="X93" s="7" t="s">
        <v>824</v>
      </c>
      <c r="Y93" s="10"/>
      <c r="Z93" s="10"/>
      <c r="AA93" s="10" t="b">
        <v>1</v>
      </c>
      <c r="AB93" s="7">
        <v>0</v>
      </c>
      <c r="AC93" s="14" t="s">
        <v>223</v>
      </c>
      <c r="AD93" s="7"/>
      <c r="AE93" s="7" t="s">
        <v>949</v>
      </c>
      <c r="AF93" s="10" t="s">
        <v>224</v>
      </c>
      <c r="AG93" s="14"/>
      <c r="AH93" s="10"/>
    </row>
    <row r="94" spans="1:34" x14ac:dyDescent="0.2">
      <c r="A94" s="10" t="s">
        <v>225</v>
      </c>
      <c r="B94" s="9">
        <v>18.899999999999999</v>
      </c>
      <c r="C94" s="9">
        <v>24.4</v>
      </c>
      <c r="D94" s="13">
        <v>21.65</v>
      </c>
      <c r="E94" s="9">
        <v>53.7</v>
      </c>
      <c r="F94" s="9">
        <f>360-132.7</f>
        <v>227.3</v>
      </c>
      <c r="G94" s="34">
        <v>13</v>
      </c>
      <c r="H94" s="9">
        <v>348.8</v>
      </c>
      <c r="I94" s="9">
        <v>68.099999999999994</v>
      </c>
      <c r="J94" s="9">
        <v>36</v>
      </c>
      <c r="K94" s="9">
        <v>7</v>
      </c>
      <c r="L94" s="13">
        <v>-82.7</v>
      </c>
      <c r="M94" s="6">
        <v>301.7</v>
      </c>
      <c r="N94" s="9">
        <v>19</v>
      </c>
      <c r="O94" s="9">
        <v>9.8000000000000007</v>
      </c>
      <c r="P94" s="9" t="s">
        <v>825</v>
      </c>
      <c r="Q94" s="9" t="s">
        <v>825</v>
      </c>
      <c r="R94" s="7">
        <v>101</v>
      </c>
      <c r="S94" s="13">
        <v>-83.820301408507007</v>
      </c>
      <c r="T94" s="13">
        <v>309.05685226782299</v>
      </c>
      <c r="U94" s="9">
        <v>79.286388537138293</v>
      </c>
      <c r="V94" s="9">
        <v>27.146601644080501</v>
      </c>
      <c r="W94" s="9">
        <v>6.0914305844860497</v>
      </c>
      <c r="X94" s="7" t="s">
        <v>824</v>
      </c>
      <c r="Y94" s="7"/>
      <c r="Z94" s="7"/>
      <c r="AA94" s="10" t="b">
        <v>1</v>
      </c>
      <c r="AB94" s="7">
        <v>0</v>
      </c>
      <c r="AC94" s="14" t="s">
        <v>226</v>
      </c>
      <c r="AD94" s="7"/>
      <c r="AE94" s="7" t="s">
        <v>176</v>
      </c>
      <c r="AF94" s="10" t="s">
        <v>227</v>
      </c>
      <c r="AG94" s="14" t="s">
        <v>897</v>
      </c>
      <c r="AH94" s="10"/>
    </row>
    <row r="95" spans="1:34" x14ac:dyDescent="0.2">
      <c r="A95" s="10" t="s">
        <v>228</v>
      </c>
      <c r="B95" s="9">
        <v>22</v>
      </c>
      <c r="C95" s="9">
        <v>23</v>
      </c>
      <c r="D95" s="13">
        <v>22.5</v>
      </c>
      <c r="E95" s="9">
        <v>36.6</v>
      </c>
      <c r="F95" s="9">
        <v>254.5</v>
      </c>
      <c r="G95" s="34">
        <v>11</v>
      </c>
      <c r="H95" s="9">
        <v>3.1</v>
      </c>
      <c r="I95" s="9">
        <v>55</v>
      </c>
      <c r="J95" s="9">
        <v>46.9</v>
      </c>
      <c r="K95" s="9">
        <v>6.7</v>
      </c>
      <c r="L95" s="13">
        <v>-87.1</v>
      </c>
      <c r="M95" s="6">
        <v>189.5</v>
      </c>
      <c r="N95" s="9"/>
      <c r="O95" s="9"/>
      <c r="P95" s="9">
        <v>34.794047196521284</v>
      </c>
      <c r="Q95" s="9">
        <v>7.8499371180969471</v>
      </c>
      <c r="R95" s="7">
        <v>101</v>
      </c>
      <c r="S95" s="13">
        <v>-86.603031899330801</v>
      </c>
      <c r="T95" s="13">
        <v>176.232245883296</v>
      </c>
      <c r="U95" s="9">
        <v>79.301719822548094</v>
      </c>
      <c r="V95" s="9">
        <v>27.5327379777377</v>
      </c>
      <c r="W95" s="9">
        <v>6.3251224005686302</v>
      </c>
      <c r="X95" s="7" t="s">
        <v>824</v>
      </c>
      <c r="Y95" s="7"/>
      <c r="Z95" s="7"/>
      <c r="AA95" s="10" t="b">
        <v>1</v>
      </c>
      <c r="AB95" s="7">
        <v>0</v>
      </c>
      <c r="AC95" s="14" t="s">
        <v>229</v>
      </c>
      <c r="AD95" s="7">
        <v>1402</v>
      </c>
      <c r="AE95" s="7" t="s">
        <v>176</v>
      </c>
      <c r="AF95" s="10" t="s">
        <v>230</v>
      </c>
      <c r="AG95" s="14"/>
      <c r="AH95" s="10"/>
    </row>
    <row r="96" spans="1:34" x14ac:dyDescent="0.2">
      <c r="A96" s="10" t="s">
        <v>231</v>
      </c>
      <c r="B96" s="9">
        <v>22</v>
      </c>
      <c r="C96" s="9">
        <v>23</v>
      </c>
      <c r="D96" s="13">
        <v>22.5</v>
      </c>
      <c r="E96" s="9">
        <v>42</v>
      </c>
      <c r="F96" s="9">
        <v>119.2</v>
      </c>
      <c r="G96" s="34">
        <v>17</v>
      </c>
      <c r="H96" s="9">
        <v>359.8</v>
      </c>
      <c r="I96" s="9">
        <v>62.2</v>
      </c>
      <c r="J96" s="9">
        <v>89.9</v>
      </c>
      <c r="K96" s="9">
        <v>3.8</v>
      </c>
      <c r="L96" s="13">
        <v>-88</v>
      </c>
      <c r="M96" s="13">
        <v>300</v>
      </c>
      <c r="N96" s="9">
        <v>49.9</v>
      </c>
      <c r="O96" s="9">
        <v>5.0999999999999996</v>
      </c>
      <c r="P96" s="9" t="s">
        <v>825</v>
      </c>
      <c r="Q96" s="9" t="s">
        <v>825</v>
      </c>
      <c r="R96" s="7">
        <v>601</v>
      </c>
      <c r="S96" s="13">
        <v>-88.033992979085497</v>
      </c>
      <c r="T96" s="13">
        <v>22.077369891752799</v>
      </c>
      <c r="U96" s="9">
        <v>20.0469459880639</v>
      </c>
      <c r="V96" s="9">
        <v>-18.3879517740375</v>
      </c>
      <c r="W96" s="9">
        <v>2.7464402421554599</v>
      </c>
      <c r="X96" s="7" t="s">
        <v>824</v>
      </c>
      <c r="Y96" s="28"/>
      <c r="Z96" s="28"/>
      <c r="AA96" s="10" t="b">
        <v>1</v>
      </c>
      <c r="AB96" s="30">
        <v>0</v>
      </c>
      <c r="AC96" s="14" t="s">
        <v>957</v>
      </c>
      <c r="AD96" s="7"/>
      <c r="AE96" s="7" t="s">
        <v>949</v>
      </c>
      <c r="AF96" s="10" t="s">
        <v>214</v>
      </c>
      <c r="AG96" s="14"/>
      <c r="AH96" s="10"/>
    </row>
    <row r="97" spans="1:34" x14ac:dyDescent="0.2">
      <c r="A97" s="10" t="s">
        <v>232</v>
      </c>
      <c r="B97" s="9">
        <v>22</v>
      </c>
      <c r="C97" s="9">
        <v>24</v>
      </c>
      <c r="D97" s="13">
        <v>23</v>
      </c>
      <c r="E97" s="9">
        <v>38</v>
      </c>
      <c r="F97" s="9">
        <f>360-107.3</f>
        <v>252.7</v>
      </c>
      <c r="G97" s="34">
        <v>17</v>
      </c>
      <c r="H97" s="9">
        <v>346.2</v>
      </c>
      <c r="I97" s="9">
        <v>65.3</v>
      </c>
      <c r="J97" s="9">
        <v>19.2</v>
      </c>
      <c r="K97" s="9">
        <v>8.4</v>
      </c>
      <c r="L97" s="13">
        <v>-76.400000000000006</v>
      </c>
      <c r="M97" s="6">
        <v>30.3</v>
      </c>
      <c r="N97" s="9"/>
      <c r="O97" s="9"/>
      <c r="P97" s="9">
        <v>9.2302151490907178</v>
      </c>
      <c r="Q97" s="9">
        <v>12.413894881906423</v>
      </c>
      <c r="R97" s="7">
        <v>101</v>
      </c>
      <c r="S97" s="13">
        <v>-76.229687868008398</v>
      </c>
      <c r="T97" s="13">
        <v>41.523049793550101</v>
      </c>
      <c r="U97" s="9">
        <v>79.310015760061603</v>
      </c>
      <c r="V97" s="9">
        <v>27.747311200788399</v>
      </c>
      <c r="W97" s="9">
        <v>6.4625927303340598</v>
      </c>
      <c r="X97" s="7" t="s">
        <v>824</v>
      </c>
      <c r="Y97" s="10"/>
      <c r="Z97" s="10"/>
      <c r="AA97" s="10" t="b">
        <v>1</v>
      </c>
      <c r="AB97" s="7">
        <v>0</v>
      </c>
      <c r="AC97" s="14" t="s">
        <v>233</v>
      </c>
      <c r="AD97" s="7">
        <v>1300</v>
      </c>
      <c r="AE97" s="7" t="s">
        <v>176</v>
      </c>
      <c r="AF97" s="10" t="s">
        <v>234</v>
      </c>
      <c r="AG97" s="14"/>
      <c r="AH97" s="10"/>
    </row>
    <row r="98" spans="1:34" x14ac:dyDescent="0.2">
      <c r="A98" s="10" t="s">
        <v>235</v>
      </c>
      <c r="B98" s="9">
        <v>20.2</v>
      </c>
      <c r="C98" s="9">
        <v>26.7</v>
      </c>
      <c r="D98" s="13">
        <v>23.45</v>
      </c>
      <c r="E98" s="28">
        <v>-28.2</v>
      </c>
      <c r="F98" s="28">
        <v>153</v>
      </c>
      <c r="G98" s="34">
        <v>56</v>
      </c>
      <c r="H98" s="9">
        <v>12.4</v>
      </c>
      <c r="I98" s="9">
        <v>-58.2</v>
      </c>
      <c r="J98" s="9">
        <v>38.200000000000003</v>
      </c>
      <c r="K98" s="9">
        <v>3.1</v>
      </c>
      <c r="L98" s="13">
        <v>-74.2</v>
      </c>
      <c r="M98" s="13">
        <v>74.8</v>
      </c>
      <c r="N98" s="9">
        <v>22.5</v>
      </c>
      <c r="O98" s="9">
        <v>4.0999999999999996</v>
      </c>
      <c r="P98" s="9" t="s">
        <v>825</v>
      </c>
      <c r="Q98" s="9" t="s">
        <v>825</v>
      </c>
      <c r="R98" s="7">
        <v>801</v>
      </c>
      <c r="S98" s="13">
        <v>-74.385905640824504</v>
      </c>
      <c r="T98" s="13">
        <v>24.204327007888999</v>
      </c>
      <c r="U98" s="9">
        <v>-16.225502749697402</v>
      </c>
      <c r="V98" s="9">
        <v>-131.26041776689499</v>
      </c>
      <c r="W98" s="9">
        <v>13.295022051992699</v>
      </c>
      <c r="X98" s="7" t="s">
        <v>824</v>
      </c>
      <c r="Y98" s="7"/>
      <c r="Z98" s="7"/>
      <c r="AA98" s="10" t="b">
        <v>1</v>
      </c>
      <c r="AB98" s="7">
        <v>0</v>
      </c>
      <c r="AC98" s="14" t="s">
        <v>236</v>
      </c>
      <c r="AD98" s="7"/>
      <c r="AE98" s="7" t="s">
        <v>949</v>
      </c>
      <c r="AF98" s="10" t="s">
        <v>214</v>
      </c>
      <c r="AG98" s="14"/>
      <c r="AH98" s="10"/>
    </row>
    <row r="99" spans="1:34" x14ac:dyDescent="0.2">
      <c r="A99" s="10" t="s">
        <v>237</v>
      </c>
      <c r="B99" s="9">
        <v>21</v>
      </c>
      <c r="C99" s="9">
        <v>26</v>
      </c>
      <c r="D99" s="13">
        <v>23.5</v>
      </c>
      <c r="E99" s="9">
        <v>36.799999999999997</v>
      </c>
      <c r="F99" s="9">
        <v>254.6</v>
      </c>
      <c r="G99" s="34">
        <v>43</v>
      </c>
      <c r="H99" s="9">
        <v>349.1</v>
      </c>
      <c r="I99" s="9">
        <v>53.7</v>
      </c>
      <c r="J99" s="9">
        <v>18.2</v>
      </c>
      <c r="K99" s="9">
        <v>5.2</v>
      </c>
      <c r="L99" s="13">
        <v>-80.900000000000006</v>
      </c>
      <c r="M99" s="6">
        <v>331.2</v>
      </c>
      <c r="N99" s="9"/>
      <c r="O99" s="9"/>
      <c r="P99" s="9">
        <v>14.241136021430052</v>
      </c>
      <c r="Q99" s="9">
        <v>5.9813430543070449</v>
      </c>
      <c r="R99" s="7">
        <v>101</v>
      </c>
      <c r="S99" s="13">
        <v>-81.850807924807199</v>
      </c>
      <c r="T99" s="13">
        <v>342.76427032678799</v>
      </c>
      <c r="U99" s="9">
        <v>79.317828804192104</v>
      </c>
      <c r="V99" s="9">
        <v>27.9532615363246</v>
      </c>
      <c r="W99" s="9">
        <v>6.6000661745579698</v>
      </c>
      <c r="X99" s="7" t="s">
        <v>824</v>
      </c>
      <c r="Y99" s="10"/>
      <c r="Z99" s="10"/>
      <c r="AA99" s="10" t="b">
        <v>1</v>
      </c>
      <c r="AB99" s="7">
        <v>0</v>
      </c>
      <c r="AC99" s="14" t="s">
        <v>238</v>
      </c>
      <c r="AD99" s="7">
        <v>1299</v>
      </c>
      <c r="AE99" s="7" t="s">
        <v>176</v>
      </c>
      <c r="AF99" s="10" t="s">
        <v>239</v>
      </c>
      <c r="AG99" s="14" t="s">
        <v>898</v>
      </c>
      <c r="AH99" s="10"/>
    </row>
    <row r="100" spans="1:34" x14ac:dyDescent="0.2">
      <c r="A100" s="14" t="s">
        <v>240</v>
      </c>
      <c r="B100" s="9">
        <v>18</v>
      </c>
      <c r="C100" s="9">
        <v>30</v>
      </c>
      <c r="D100" s="13">
        <v>24</v>
      </c>
      <c r="E100" s="9">
        <v>50.8</v>
      </c>
      <c r="F100" s="9">
        <v>8</v>
      </c>
      <c r="G100" s="34">
        <v>40</v>
      </c>
      <c r="H100" s="9">
        <v>14.1</v>
      </c>
      <c r="I100" s="9">
        <v>62</v>
      </c>
      <c r="J100" s="9">
        <v>27.8</v>
      </c>
      <c r="K100" s="9">
        <v>4.4000000000000004</v>
      </c>
      <c r="L100" s="13">
        <v>-77.8</v>
      </c>
      <c r="M100" s="6">
        <v>310.8</v>
      </c>
      <c r="N100" s="9"/>
      <c r="O100" s="9"/>
      <c r="P100" s="9">
        <v>15.362389292817063</v>
      </c>
      <c r="Q100" s="9">
        <v>5.9628991775020728</v>
      </c>
      <c r="R100" s="7">
        <v>301</v>
      </c>
      <c r="S100" s="13">
        <v>-78.939493340485697</v>
      </c>
      <c r="T100" s="13">
        <v>323.92349945815897</v>
      </c>
      <c r="U100" s="9">
        <v>22.002362037793699</v>
      </c>
      <c r="V100" s="9">
        <v>-17.996458333825199</v>
      </c>
      <c r="W100" s="9">
        <v>2.9310241378150299</v>
      </c>
      <c r="X100" s="7" t="s">
        <v>824</v>
      </c>
      <c r="Y100" s="10"/>
      <c r="Z100" s="10"/>
      <c r="AA100" s="10" t="b">
        <v>1</v>
      </c>
      <c r="AB100" s="7">
        <v>0</v>
      </c>
      <c r="AC100" s="14" t="s">
        <v>241</v>
      </c>
      <c r="AD100" s="7">
        <v>3282</v>
      </c>
      <c r="AE100" s="7" t="s">
        <v>176</v>
      </c>
      <c r="AF100" s="10" t="s">
        <v>876</v>
      </c>
      <c r="AG100" s="14" t="s">
        <v>899</v>
      </c>
      <c r="AH100" s="10"/>
    </row>
    <row r="101" spans="1:34" x14ac:dyDescent="0.2">
      <c r="A101" s="10" t="s">
        <v>242</v>
      </c>
      <c r="B101" s="9">
        <v>17</v>
      </c>
      <c r="C101" s="9">
        <v>33</v>
      </c>
      <c r="D101" s="13">
        <v>25</v>
      </c>
      <c r="E101" s="9">
        <v>41.1</v>
      </c>
      <c r="F101" s="9">
        <v>114.7</v>
      </c>
      <c r="G101" s="34">
        <v>8</v>
      </c>
      <c r="H101" s="9">
        <v>353.7</v>
      </c>
      <c r="I101" s="9">
        <v>59.4</v>
      </c>
      <c r="J101" s="9">
        <v>15.2</v>
      </c>
      <c r="K101" s="9">
        <v>14.7</v>
      </c>
      <c r="L101" s="13">
        <v>-84.4</v>
      </c>
      <c r="M101" s="6">
        <v>223.2</v>
      </c>
      <c r="N101" s="9">
        <v>9</v>
      </c>
      <c r="O101" s="9">
        <v>19.5</v>
      </c>
      <c r="P101" s="9" t="s">
        <v>825</v>
      </c>
      <c r="Q101" s="9" t="s">
        <v>825</v>
      </c>
      <c r="R101" s="7">
        <v>601</v>
      </c>
      <c r="S101" s="13">
        <v>-86.596673011809798</v>
      </c>
      <c r="T101" s="13">
        <v>201.30609870620199</v>
      </c>
      <c r="U101" s="9">
        <v>23.171625971944</v>
      </c>
      <c r="V101" s="9">
        <v>-17.7470667755722</v>
      </c>
      <c r="W101" s="9">
        <v>3.0558452842268902</v>
      </c>
      <c r="X101" s="7" t="s">
        <v>824</v>
      </c>
      <c r="Y101" s="28"/>
      <c r="Z101" s="28"/>
      <c r="AA101" s="10" t="b">
        <v>1</v>
      </c>
      <c r="AB101" s="30">
        <v>0</v>
      </c>
      <c r="AC101" s="14" t="s">
        <v>831</v>
      </c>
      <c r="AD101" s="7"/>
      <c r="AE101" s="7" t="s">
        <v>949</v>
      </c>
      <c r="AF101" s="10" t="s">
        <v>214</v>
      </c>
      <c r="AG101" s="14"/>
      <c r="AH101" s="10"/>
    </row>
    <row r="102" spans="1:34" x14ac:dyDescent="0.2">
      <c r="A102" s="10" t="s">
        <v>243</v>
      </c>
      <c r="B102" s="9">
        <v>23</v>
      </c>
      <c r="C102" s="9">
        <v>29</v>
      </c>
      <c r="D102" s="13">
        <v>26</v>
      </c>
      <c r="E102" s="9">
        <v>37.200000000000003</v>
      </c>
      <c r="F102" s="9">
        <v>254.4</v>
      </c>
      <c r="G102" s="34">
        <v>23</v>
      </c>
      <c r="H102" s="9">
        <v>347.2</v>
      </c>
      <c r="I102" s="9">
        <v>55.6</v>
      </c>
      <c r="J102" s="9">
        <v>21</v>
      </c>
      <c r="K102" s="9">
        <v>6.8</v>
      </c>
      <c r="L102" s="13">
        <v>-79.7</v>
      </c>
      <c r="M102" s="6">
        <v>342.6</v>
      </c>
      <c r="N102" s="9"/>
      <c r="O102" s="9"/>
      <c r="P102" s="9">
        <v>15.19774360402476</v>
      </c>
      <c r="Q102" s="9">
        <v>8.0271059037755919</v>
      </c>
      <c r="R102" s="7">
        <v>101</v>
      </c>
      <c r="S102" s="13">
        <v>-80.504863244532103</v>
      </c>
      <c r="T102" s="13">
        <v>356.396260425702</v>
      </c>
      <c r="U102" s="9">
        <v>78.972180113901501</v>
      </c>
      <c r="V102" s="9">
        <v>24.445469461447001</v>
      </c>
      <c r="W102" s="9">
        <v>7.3378911232690101</v>
      </c>
      <c r="X102" s="7" t="s">
        <v>824</v>
      </c>
      <c r="Y102" s="10"/>
      <c r="Z102" s="10"/>
      <c r="AA102" s="10" t="b">
        <v>1</v>
      </c>
      <c r="AB102" s="7">
        <v>0</v>
      </c>
      <c r="AC102" s="14" t="s">
        <v>244</v>
      </c>
      <c r="AD102" s="7">
        <v>3130</v>
      </c>
      <c r="AE102" s="7" t="s">
        <v>176</v>
      </c>
      <c r="AF102" s="10" t="s">
        <v>914</v>
      </c>
      <c r="AG102" s="14"/>
      <c r="AH102" s="10" t="s">
        <v>896</v>
      </c>
    </row>
    <row r="103" spans="1:34" x14ac:dyDescent="0.2">
      <c r="A103" s="14" t="s">
        <v>245</v>
      </c>
      <c r="B103" s="9">
        <v>24</v>
      </c>
      <c r="C103" s="9">
        <v>30</v>
      </c>
      <c r="D103" s="13">
        <v>27</v>
      </c>
      <c r="E103" s="9">
        <v>-49.25</v>
      </c>
      <c r="F103" s="9">
        <v>69.5</v>
      </c>
      <c r="G103" s="34">
        <v>233</v>
      </c>
      <c r="H103" s="9">
        <v>188.9</v>
      </c>
      <c r="I103" s="9">
        <v>68.2</v>
      </c>
      <c r="J103" s="9">
        <v>16.5</v>
      </c>
      <c r="K103" s="9">
        <v>2.2999999999999998</v>
      </c>
      <c r="L103" s="13">
        <v>-85.5</v>
      </c>
      <c r="M103" s="6">
        <v>9.3000000000000007</v>
      </c>
      <c r="N103" s="9">
        <v>16.5</v>
      </c>
      <c r="O103" s="9">
        <v>2.2999999999999998</v>
      </c>
      <c r="P103" s="9" t="s">
        <v>825</v>
      </c>
      <c r="Q103" s="9" t="s">
        <v>825</v>
      </c>
      <c r="R103" s="7">
        <v>802</v>
      </c>
      <c r="S103" s="13">
        <v>-81.927069613145306</v>
      </c>
      <c r="T103" s="13">
        <v>33.300352446858497</v>
      </c>
      <c r="U103" s="9">
        <v>1.1758196528631899</v>
      </c>
      <c r="V103" s="9">
        <v>-31.908060133540999</v>
      </c>
      <c r="W103" s="9">
        <v>4.3650518867835899</v>
      </c>
      <c r="X103" s="7" t="s">
        <v>824</v>
      </c>
      <c r="Y103" s="10"/>
      <c r="Z103" s="10"/>
      <c r="AA103" s="10" t="b">
        <v>1</v>
      </c>
      <c r="AB103" s="7">
        <v>0</v>
      </c>
      <c r="AC103" s="14" t="s">
        <v>246</v>
      </c>
      <c r="AD103" s="7"/>
      <c r="AE103" s="7" t="s">
        <v>176</v>
      </c>
      <c r="AF103" s="10" t="s">
        <v>247</v>
      </c>
      <c r="AG103" s="14" t="s">
        <v>900</v>
      </c>
      <c r="AH103" s="10"/>
    </row>
    <row r="104" spans="1:34" x14ac:dyDescent="0.2">
      <c r="A104" s="10" t="s">
        <v>249</v>
      </c>
      <c r="B104" s="9">
        <v>27.3</v>
      </c>
      <c r="C104" s="9">
        <v>28.9</v>
      </c>
      <c r="D104" s="13">
        <v>28.1</v>
      </c>
      <c r="E104" s="28">
        <v>-24.095333333333329</v>
      </c>
      <c r="F104" s="28">
        <v>148.09599999999998</v>
      </c>
      <c r="G104" s="34">
        <v>18</v>
      </c>
      <c r="H104" s="9"/>
      <c r="I104" s="9"/>
      <c r="J104" s="9">
        <v>13.7</v>
      </c>
      <c r="K104" s="9">
        <v>9.6999999999999993</v>
      </c>
      <c r="L104" s="13">
        <v>-70.5</v>
      </c>
      <c r="M104" s="13">
        <v>120.6</v>
      </c>
      <c r="N104" s="9">
        <v>13.7</v>
      </c>
      <c r="O104" s="9">
        <v>9.6999999999999993</v>
      </c>
      <c r="P104" s="9" t="s">
        <v>825</v>
      </c>
      <c r="Q104" s="9" t="s">
        <v>825</v>
      </c>
      <c r="R104" s="7">
        <v>801</v>
      </c>
      <c r="S104" s="13">
        <v>-82.415335561748293</v>
      </c>
      <c r="T104" s="13">
        <v>70.5635761199363</v>
      </c>
      <c r="U104" s="9">
        <v>-16.648196674282499</v>
      </c>
      <c r="V104" s="9">
        <v>-130.391072270032</v>
      </c>
      <c r="W104" s="9">
        <v>15.921603585422</v>
      </c>
      <c r="X104" s="7" t="s">
        <v>824</v>
      </c>
      <c r="Y104" s="10"/>
      <c r="Z104" s="10"/>
      <c r="AA104" s="10" t="b">
        <v>1</v>
      </c>
      <c r="AB104" s="7">
        <v>0</v>
      </c>
      <c r="AC104" s="14" t="s">
        <v>250</v>
      </c>
      <c r="AD104" s="7"/>
      <c r="AE104" s="7" t="s">
        <v>949</v>
      </c>
      <c r="AF104" s="10" t="s">
        <v>252</v>
      </c>
      <c r="AG104" s="10" t="s">
        <v>251</v>
      </c>
      <c r="AH104" s="10"/>
    </row>
    <row r="105" spans="1:34" x14ac:dyDescent="0.2">
      <c r="A105" s="10" t="s">
        <v>248</v>
      </c>
      <c r="B105" s="9">
        <v>24.8</v>
      </c>
      <c r="C105" s="9">
        <v>31.3</v>
      </c>
      <c r="D105" s="13">
        <v>28.1</v>
      </c>
      <c r="E105" s="9">
        <v>22</v>
      </c>
      <c r="F105" s="9">
        <v>259</v>
      </c>
      <c r="G105" s="34">
        <v>41</v>
      </c>
      <c r="H105" s="9">
        <v>338.1</v>
      </c>
      <c r="I105" s="9">
        <v>30</v>
      </c>
      <c r="J105" s="7">
        <v>27.4</v>
      </c>
      <c r="K105" s="7">
        <v>3.6</v>
      </c>
      <c r="L105" s="13">
        <v>-68.613394</v>
      </c>
      <c r="M105" s="13">
        <v>338.11301500000002</v>
      </c>
      <c r="N105" s="7">
        <v>27.4</v>
      </c>
      <c r="O105" s="7">
        <v>3.6</v>
      </c>
      <c r="P105" s="9" t="s">
        <v>825</v>
      </c>
      <c r="Q105" s="9" t="s">
        <v>825</v>
      </c>
      <c r="R105" s="7">
        <v>101</v>
      </c>
      <c r="S105" s="13">
        <v>-69.519596950107797</v>
      </c>
      <c r="T105" s="13">
        <v>349.619236823302</v>
      </c>
      <c r="U105" s="9">
        <v>78.065079743487203</v>
      </c>
      <c r="V105" s="9">
        <v>16.907968756426801</v>
      </c>
      <c r="W105" s="9">
        <v>8.0385460125917305</v>
      </c>
      <c r="X105" s="7" t="s">
        <v>824</v>
      </c>
      <c r="Y105" s="10"/>
      <c r="Z105" s="10"/>
      <c r="AA105" s="10" t="b">
        <v>1</v>
      </c>
      <c r="AB105" s="7">
        <v>0</v>
      </c>
      <c r="AC105" s="14" t="s">
        <v>830</v>
      </c>
      <c r="AD105" s="7"/>
      <c r="AE105" s="7" t="s">
        <v>949</v>
      </c>
      <c r="AF105" s="10" t="s">
        <v>972</v>
      </c>
      <c r="AG105" s="14"/>
      <c r="AH105" s="10"/>
    </row>
    <row r="106" spans="1:34" x14ac:dyDescent="0.2">
      <c r="A106" s="10" t="s">
        <v>253</v>
      </c>
      <c r="B106" s="9">
        <v>27</v>
      </c>
      <c r="C106" s="9">
        <v>31</v>
      </c>
      <c r="D106" s="13">
        <v>29</v>
      </c>
      <c r="E106" s="9">
        <v>15.4</v>
      </c>
      <c r="F106" s="9">
        <v>44.1</v>
      </c>
      <c r="G106" s="34">
        <v>48</v>
      </c>
      <c r="H106" s="9">
        <v>178.9</v>
      </c>
      <c r="I106" s="9">
        <v>-2</v>
      </c>
      <c r="J106" s="9">
        <v>33.6</v>
      </c>
      <c r="K106" s="9">
        <v>3.6</v>
      </c>
      <c r="L106" s="13">
        <v>-74.2</v>
      </c>
      <c r="M106" s="6">
        <v>69.099999999999994</v>
      </c>
      <c r="N106" s="9">
        <v>33.6</v>
      </c>
      <c r="O106" s="9">
        <v>3.6</v>
      </c>
      <c r="P106" s="9" t="s">
        <v>825</v>
      </c>
      <c r="Q106" s="9" t="s">
        <v>825</v>
      </c>
      <c r="R106" s="7">
        <v>503</v>
      </c>
      <c r="S106" s="13">
        <v>-78.3832115592474</v>
      </c>
      <c r="T106" s="13">
        <v>42.946560575720099</v>
      </c>
      <c r="U106" s="9">
        <v>-32.451201538695599</v>
      </c>
      <c r="V106" s="9">
        <v>-161.73090925513901</v>
      </c>
      <c r="W106" s="9">
        <v>7.9456083215637401</v>
      </c>
      <c r="X106" s="7" t="s">
        <v>824</v>
      </c>
      <c r="Y106" s="10"/>
      <c r="Z106" s="10"/>
      <c r="AA106" s="10" t="b">
        <v>1</v>
      </c>
      <c r="AB106" s="7">
        <v>0</v>
      </c>
      <c r="AC106" s="14" t="s">
        <v>254</v>
      </c>
      <c r="AD106" s="7"/>
      <c r="AE106" s="7" t="s">
        <v>176</v>
      </c>
      <c r="AF106" s="10" t="s">
        <v>255</v>
      </c>
      <c r="AG106" s="14"/>
      <c r="AH106" s="10"/>
    </row>
    <row r="107" spans="1:34" x14ac:dyDescent="0.2">
      <c r="A107" s="10" t="s">
        <v>256</v>
      </c>
      <c r="B107" s="9">
        <v>28.2</v>
      </c>
      <c r="C107" s="9">
        <v>31.2</v>
      </c>
      <c r="D107" s="13">
        <v>29.7</v>
      </c>
      <c r="E107" s="28">
        <v>-22.657741935483866</v>
      </c>
      <c r="F107" s="28">
        <v>147.97000000000003</v>
      </c>
      <c r="G107" s="34">
        <v>29</v>
      </c>
      <c r="H107" s="9"/>
      <c r="I107" s="9"/>
      <c r="J107" s="9">
        <v>10.1</v>
      </c>
      <c r="K107" s="9">
        <v>8.8000000000000007</v>
      </c>
      <c r="L107" s="13">
        <v>-64.599999999999994</v>
      </c>
      <c r="M107" s="13">
        <v>111.8</v>
      </c>
      <c r="N107" s="9">
        <v>10.1</v>
      </c>
      <c r="O107" s="9">
        <v>8.8000000000000007</v>
      </c>
      <c r="P107" s="9" t="s">
        <v>825</v>
      </c>
      <c r="Q107" s="9" t="s">
        <v>825</v>
      </c>
      <c r="R107" s="7">
        <v>801</v>
      </c>
      <c r="S107" s="13">
        <v>-75.929313213489095</v>
      </c>
      <c r="T107" s="13">
        <v>73.019194936509706</v>
      </c>
      <c r="U107" s="9">
        <v>-16.698507808125601</v>
      </c>
      <c r="V107" s="9">
        <v>-129.783541327786</v>
      </c>
      <c r="W107" s="9">
        <v>16.7939337768046</v>
      </c>
      <c r="X107" s="7" t="s">
        <v>824</v>
      </c>
      <c r="Y107" s="7"/>
      <c r="Z107" s="7"/>
      <c r="AA107" s="10" t="b">
        <v>1</v>
      </c>
      <c r="AB107" s="7">
        <v>0</v>
      </c>
      <c r="AC107" s="14" t="s">
        <v>250</v>
      </c>
      <c r="AD107" s="7"/>
      <c r="AE107" s="7" t="s">
        <v>949</v>
      </c>
      <c r="AF107" s="10" t="s">
        <v>257</v>
      </c>
      <c r="AG107" s="14"/>
      <c r="AH107" s="10"/>
    </row>
    <row r="108" spans="1:34" x14ac:dyDescent="0.2">
      <c r="A108" s="10" t="s">
        <v>258</v>
      </c>
      <c r="B108" s="9">
        <v>29.2</v>
      </c>
      <c r="C108" s="9">
        <v>30.5</v>
      </c>
      <c r="D108" s="13">
        <v>29.85</v>
      </c>
      <c r="E108" s="9">
        <v>12.4</v>
      </c>
      <c r="F108" s="9">
        <v>37.65</v>
      </c>
      <c r="G108" s="34">
        <v>42</v>
      </c>
      <c r="H108" s="9">
        <v>356.4</v>
      </c>
      <c r="I108" s="9">
        <v>7.1</v>
      </c>
      <c r="J108" s="9">
        <v>26.7</v>
      </c>
      <c r="K108" s="9">
        <v>4.3</v>
      </c>
      <c r="L108" s="13">
        <v>-80.5</v>
      </c>
      <c r="M108" s="13">
        <v>60.6</v>
      </c>
      <c r="N108" s="9">
        <v>44.9</v>
      </c>
      <c r="O108" s="9">
        <v>3.3</v>
      </c>
      <c r="P108" s="9" t="s">
        <v>825</v>
      </c>
      <c r="Q108" s="9" t="s">
        <v>825</v>
      </c>
      <c r="R108" s="7">
        <v>715</v>
      </c>
      <c r="S108" s="13">
        <v>-80.5</v>
      </c>
      <c r="T108" s="13">
        <v>60.599999999999902</v>
      </c>
      <c r="U108" s="9">
        <v>0</v>
      </c>
      <c r="V108" s="9">
        <v>0</v>
      </c>
      <c r="W108" s="9">
        <v>0</v>
      </c>
      <c r="X108" s="7" t="s">
        <v>824</v>
      </c>
      <c r="Y108" s="10"/>
      <c r="Z108" s="10"/>
      <c r="AA108" s="10" t="b">
        <v>1</v>
      </c>
      <c r="AB108" s="7">
        <v>0</v>
      </c>
      <c r="AC108" s="14" t="s">
        <v>195</v>
      </c>
      <c r="AD108" s="7"/>
      <c r="AE108" s="7" t="s">
        <v>949</v>
      </c>
      <c r="AF108" s="10" t="s">
        <v>259</v>
      </c>
      <c r="AG108" s="14"/>
      <c r="AH108" s="10"/>
    </row>
    <row r="109" spans="1:34" x14ac:dyDescent="0.2">
      <c r="A109" s="10" t="s">
        <v>260</v>
      </c>
      <c r="B109" s="9">
        <v>29.4</v>
      </c>
      <c r="C109" s="9">
        <v>30.4</v>
      </c>
      <c r="D109" s="13">
        <v>29.9</v>
      </c>
      <c r="E109" s="9">
        <v>13.2</v>
      </c>
      <c r="F109" s="9">
        <v>37.9</v>
      </c>
      <c r="G109" s="34">
        <v>79</v>
      </c>
      <c r="H109" s="9"/>
      <c r="I109" s="9"/>
      <c r="J109" s="9"/>
      <c r="K109" s="9"/>
      <c r="L109" s="13">
        <v>-78.2</v>
      </c>
      <c r="M109" s="13">
        <v>33</v>
      </c>
      <c r="N109" s="9">
        <v>22.7</v>
      </c>
      <c r="O109" s="7">
        <v>3.4</v>
      </c>
      <c r="P109" s="9" t="s">
        <v>825</v>
      </c>
      <c r="Q109" s="9" t="s">
        <v>825</v>
      </c>
      <c r="R109" s="7">
        <v>715</v>
      </c>
      <c r="S109" s="13">
        <v>-78.2</v>
      </c>
      <c r="T109" s="13">
        <v>33</v>
      </c>
      <c r="U109" s="9">
        <v>0</v>
      </c>
      <c r="V109" s="9">
        <v>0</v>
      </c>
      <c r="W109" s="9">
        <v>0</v>
      </c>
      <c r="X109" s="7" t="s">
        <v>824</v>
      </c>
      <c r="Y109" s="10"/>
      <c r="Z109" s="10"/>
      <c r="AA109" s="10" t="b">
        <v>1</v>
      </c>
      <c r="AB109" s="7">
        <v>0</v>
      </c>
      <c r="AC109" s="14" t="s">
        <v>261</v>
      </c>
      <c r="AD109" s="7"/>
      <c r="AE109" s="7" t="s">
        <v>949</v>
      </c>
      <c r="AF109" s="10" t="s">
        <v>877</v>
      </c>
      <c r="AG109" s="14"/>
      <c r="AH109" s="10"/>
    </row>
    <row r="110" spans="1:34" x14ac:dyDescent="0.2">
      <c r="A110" s="10" t="s">
        <v>265</v>
      </c>
      <c r="B110" s="9">
        <v>24</v>
      </c>
      <c r="C110" s="9">
        <v>36</v>
      </c>
      <c r="D110" s="13">
        <v>30</v>
      </c>
      <c r="E110" s="9">
        <v>33.299999999999997</v>
      </c>
      <c r="F110" s="9">
        <f>360-107.9</f>
        <v>252.1</v>
      </c>
      <c r="G110" s="34">
        <v>61</v>
      </c>
      <c r="H110" s="9">
        <v>341</v>
      </c>
      <c r="I110" s="9">
        <v>47.3</v>
      </c>
      <c r="J110" s="9">
        <v>18.100000000000001</v>
      </c>
      <c r="K110" s="9">
        <v>4.4000000000000004</v>
      </c>
      <c r="L110" s="13">
        <v>-81.900000000000006</v>
      </c>
      <c r="M110" s="13">
        <v>323.60000000000002</v>
      </c>
      <c r="N110" s="9">
        <v>17.600000000000001</v>
      </c>
      <c r="O110" s="9">
        <v>4.5</v>
      </c>
      <c r="P110" s="9" t="s">
        <v>825</v>
      </c>
      <c r="Q110" s="9" t="s">
        <v>825</v>
      </c>
      <c r="R110" s="7">
        <v>101</v>
      </c>
      <c r="S110" s="13">
        <v>-83.093711566349498</v>
      </c>
      <c r="T110" s="13">
        <v>343.47062332116099</v>
      </c>
      <c r="U110" s="9">
        <v>77.253083966889093</v>
      </c>
      <c r="V110" s="9">
        <v>11.9154427339377</v>
      </c>
      <c r="W110" s="9">
        <v>8.6779292428920805</v>
      </c>
      <c r="X110" s="7" t="s">
        <v>824</v>
      </c>
      <c r="Y110" s="10"/>
      <c r="Z110" s="10"/>
      <c r="AA110" s="10" t="b">
        <v>1</v>
      </c>
      <c r="AB110" s="7">
        <v>0</v>
      </c>
      <c r="AC110" s="14" t="s">
        <v>268</v>
      </c>
      <c r="AD110" s="7">
        <v>1315</v>
      </c>
      <c r="AE110" s="7" t="s">
        <v>176</v>
      </c>
      <c r="AF110" s="10" t="s">
        <v>267</v>
      </c>
      <c r="AG110" s="14"/>
      <c r="AH110" s="10"/>
    </row>
    <row r="111" spans="1:34" x14ac:dyDescent="0.2">
      <c r="A111" s="10" t="s">
        <v>265</v>
      </c>
      <c r="B111" s="9">
        <v>24</v>
      </c>
      <c r="C111" s="9">
        <v>36</v>
      </c>
      <c r="D111" s="13">
        <v>30</v>
      </c>
      <c r="E111" s="9">
        <v>33.299999999999997</v>
      </c>
      <c r="F111" s="9">
        <v>252.2</v>
      </c>
      <c r="G111" s="34">
        <v>39</v>
      </c>
      <c r="H111" s="9">
        <v>352.5</v>
      </c>
      <c r="I111" s="9">
        <v>49</v>
      </c>
      <c r="J111" s="9">
        <v>22.3</v>
      </c>
      <c r="K111" s="9">
        <v>5</v>
      </c>
      <c r="L111" s="13">
        <v>-82.8</v>
      </c>
      <c r="M111" s="13">
        <v>316.2</v>
      </c>
      <c r="N111" s="9"/>
      <c r="O111" s="9"/>
      <c r="P111" s="9">
        <v>21.02060073005779</v>
      </c>
      <c r="Q111" s="9">
        <v>5.1180011308596436</v>
      </c>
      <c r="R111" s="7">
        <v>101</v>
      </c>
      <c r="S111" s="13">
        <v>-84.174322974510901</v>
      </c>
      <c r="T111" s="13">
        <v>336.40823018237302</v>
      </c>
      <c r="U111" s="9">
        <v>77.253083966889093</v>
      </c>
      <c r="V111" s="9">
        <v>11.9154427339377</v>
      </c>
      <c r="W111" s="9">
        <v>8.6779292428920805</v>
      </c>
      <c r="X111" s="7" t="s">
        <v>824</v>
      </c>
      <c r="Y111" s="10"/>
      <c r="Z111" s="10"/>
      <c r="AA111" s="10" t="b">
        <v>1</v>
      </c>
      <c r="AB111" s="7">
        <v>0</v>
      </c>
      <c r="AC111" s="14" t="s">
        <v>266</v>
      </c>
      <c r="AD111" s="7">
        <v>2631</v>
      </c>
      <c r="AE111" s="7" t="s">
        <v>176</v>
      </c>
      <c r="AF111" s="10" t="s">
        <v>267</v>
      </c>
      <c r="AG111" s="14"/>
      <c r="AH111" s="10"/>
    </row>
    <row r="112" spans="1:34" x14ac:dyDescent="0.2">
      <c r="A112" s="10" t="s">
        <v>269</v>
      </c>
      <c r="B112" s="9">
        <v>29</v>
      </c>
      <c r="C112" s="9">
        <v>31</v>
      </c>
      <c r="D112" s="13">
        <v>30</v>
      </c>
      <c r="E112" s="9">
        <v>12.4</v>
      </c>
      <c r="F112" s="9">
        <v>38.6</v>
      </c>
      <c r="G112" s="34">
        <v>53</v>
      </c>
      <c r="H112" s="9">
        <v>181.2</v>
      </c>
      <c r="I112" s="9">
        <v>-0.7</v>
      </c>
      <c r="J112" s="9">
        <v>28.9</v>
      </c>
      <c r="K112" s="9">
        <v>3.7</v>
      </c>
      <c r="L112" s="13">
        <v>-77</v>
      </c>
      <c r="M112" s="13">
        <v>28</v>
      </c>
      <c r="N112" s="9">
        <v>28.9</v>
      </c>
      <c r="O112" s="9">
        <v>3.7</v>
      </c>
      <c r="P112" s="9" t="s">
        <v>825</v>
      </c>
      <c r="Q112" s="9" t="s">
        <v>825</v>
      </c>
      <c r="R112" s="7">
        <v>715</v>
      </c>
      <c r="S112" s="13">
        <v>-77</v>
      </c>
      <c r="T112" s="13">
        <v>28</v>
      </c>
      <c r="U112" s="9">
        <v>0</v>
      </c>
      <c r="V112" s="9">
        <v>0</v>
      </c>
      <c r="W112" s="9">
        <v>0</v>
      </c>
      <c r="X112" s="7" t="s">
        <v>824</v>
      </c>
      <c r="Y112" s="10"/>
      <c r="Z112" s="10"/>
      <c r="AA112" s="10" t="b">
        <v>1</v>
      </c>
      <c r="AB112" s="7">
        <v>0</v>
      </c>
      <c r="AC112" s="14" t="s">
        <v>270</v>
      </c>
      <c r="AD112" s="7">
        <v>3209</v>
      </c>
      <c r="AE112" s="7" t="s">
        <v>176</v>
      </c>
      <c r="AF112" s="10" t="s">
        <v>271</v>
      </c>
      <c r="AG112" s="14" t="s">
        <v>901</v>
      </c>
      <c r="AH112" s="10"/>
    </row>
    <row r="113" spans="1:34" x14ac:dyDescent="0.2">
      <c r="A113" s="14" t="s">
        <v>262</v>
      </c>
      <c r="B113" s="9">
        <v>29</v>
      </c>
      <c r="C113" s="9">
        <v>31</v>
      </c>
      <c r="D113" s="13">
        <v>30</v>
      </c>
      <c r="E113" s="9">
        <v>9.6999999999999993</v>
      </c>
      <c r="F113" s="9">
        <v>38.799999999999997</v>
      </c>
      <c r="G113" s="34">
        <v>16</v>
      </c>
      <c r="H113" s="9">
        <v>3.1</v>
      </c>
      <c r="I113" s="9">
        <v>5.8</v>
      </c>
      <c r="J113" s="9">
        <v>9.4</v>
      </c>
      <c r="K113" s="9">
        <v>12.7</v>
      </c>
      <c r="L113" s="13">
        <v>-83</v>
      </c>
      <c r="M113" s="6">
        <v>13.3</v>
      </c>
      <c r="N113" s="9">
        <v>17.8</v>
      </c>
      <c r="O113" s="9">
        <v>9</v>
      </c>
      <c r="P113" s="9" t="s">
        <v>825</v>
      </c>
      <c r="Q113" s="9" t="s">
        <v>825</v>
      </c>
      <c r="R113" s="7">
        <v>715</v>
      </c>
      <c r="S113" s="13">
        <v>-82.999999999999901</v>
      </c>
      <c r="T113" s="13">
        <v>13.3</v>
      </c>
      <c r="U113" s="9">
        <v>0</v>
      </c>
      <c r="V113" s="9">
        <v>0</v>
      </c>
      <c r="W113" s="9">
        <v>0</v>
      </c>
      <c r="X113" s="7" t="s">
        <v>824</v>
      </c>
      <c r="Y113" s="10"/>
      <c r="Z113" s="10"/>
      <c r="AA113" s="10" t="b">
        <v>1</v>
      </c>
      <c r="AB113" s="7">
        <v>0</v>
      </c>
      <c r="AC113" s="14" t="s">
        <v>263</v>
      </c>
      <c r="AD113" s="7">
        <v>3496</v>
      </c>
      <c r="AE113" s="7" t="s">
        <v>176</v>
      </c>
      <c r="AF113" s="10" t="s">
        <v>264</v>
      </c>
      <c r="AG113" s="14"/>
      <c r="AH113" s="10"/>
    </row>
    <row r="114" spans="1:34" x14ac:dyDescent="0.2">
      <c r="A114" s="10" t="s">
        <v>272</v>
      </c>
      <c r="B114" s="9">
        <v>30.2</v>
      </c>
      <c r="C114" s="9">
        <v>30.4</v>
      </c>
      <c r="D114" s="13">
        <v>30.3</v>
      </c>
      <c r="E114" s="9">
        <v>44.84</v>
      </c>
      <c r="F114" s="9">
        <v>100.68</v>
      </c>
      <c r="G114" s="34">
        <v>13</v>
      </c>
      <c r="H114" s="9">
        <v>181.4</v>
      </c>
      <c r="I114" s="9">
        <v>-55.7</v>
      </c>
      <c r="J114" s="9">
        <v>25.1</v>
      </c>
      <c r="K114" s="9">
        <v>8.4</v>
      </c>
      <c r="L114" s="13">
        <v>-81.599999999999994</v>
      </c>
      <c r="M114" s="13">
        <v>94.5</v>
      </c>
      <c r="N114" s="9">
        <v>25.1</v>
      </c>
      <c r="O114" s="9">
        <v>8.4</v>
      </c>
      <c r="P114" s="9" t="s">
        <v>825</v>
      </c>
      <c r="Q114" s="9" t="s">
        <v>825</v>
      </c>
      <c r="R114" s="7">
        <v>301</v>
      </c>
      <c r="S114" s="13">
        <v>-77.874585390207898</v>
      </c>
      <c r="T114" s="13">
        <v>88.705161847868993</v>
      </c>
      <c r="U114" s="9">
        <v>26.5354596794927</v>
      </c>
      <c r="V114" s="9">
        <v>-19.132756442248098</v>
      </c>
      <c r="W114" s="9">
        <v>4.4422181533688399</v>
      </c>
      <c r="X114" s="7" t="s">
        <v>824</v>
      </c>
      <c r="Y114" s="10"/>
      <c r="Z114" s="10"/>
      <c r="AA114" s="10" t="b">
        <v>1</v>
      </c>
      <c r="AB114" s="7">
        <v>0</v>
      </c>
      <c r="AC114" s="14" t="s">
        <v>273</v>
      </c>
      <c r="AD114" s="7"/>
      <c r="AE114" s="7" t="s">
        <v>949</v>
      </c>
      <c r="AF114" s="10" t="s">
        <v>834</v>
      </c>
      <c r="AG114" s="14"/>
      <c r="AH114" s="10"/>
    </row>
    <row r="115" spans="1:34" x14ac:dyDescent="0.2">
      <c r="A115" s="10" t="s">
        <v>274</v>
      </c>
      <c r="B115" s="9">
        <v>33.1</v>
      </c>
      <c r="C115" s="9">
        <v>34.1</v>
      </c>
      <c r="D115" s="13">
        <v>33.6</v>
      </c>
      <c r="E115" s="28">
        <v>-20.977777777777781</v>
      </c>
      <c r="F115" s="28">
        <v>149.00277777777777</v>
      </c>
      <c r="G115" s="34">
        <v>14</v>
      </c>
      <c r="H115" s="9"/>
      <c r="I115" s="9"/>
      <c r="J115" s="9">
        <v>32.200000000000003</v>
      </c>
      <c r="K115" s="9">
        <v>7.1</v>
      </c>
      <c r="L115" s="13">
        <v>-67.099999999999994</v>
      </c>
      <c r="M115" s="13">
        <v>121.4</v>
      </c>
      <c r="N115" s="9">
        <v>32.200000000000003</v>
      </c>
      <c r="O115" s="9">
        <v>7.1</v>
      </c>
      <c r="P115" s="9" t="s">
        <v>825</v>
      </c>
      <c r="Q115" s="9" t="s">
        <v>825</v>
      </c>
      <c r="R115" s="7">
        <v>801</v>
      </c>
      <c r="S115" s="13">
        <v>-80.609340020993599</v>
      </c>
      <c r="T115" s="13">
        <v>68.783114191835693</v>
      </c>
      <c r="U115" s="9">
        <v>-17.243270929269201</v>
      </c>
      <c r="V115" s="9">
        <v>-128.18031238202499</v>
      </c>
      <c r="W115" s="9">
        <v>18.864826572727299</v>
      </c>
      <c r="X115" s="7" t="s">
        <v>824</v>
      </c>
      <c r="Y115" s="7"/>
      <c r="Z115" s="7"/>
      <c r="AA115" s="10" t="b">
        <v>1</v>
      </c>
      <c r="AB115" s="7">
        <v>0</v>
      </c>
      <c r="AC115" s="14" t="s">
        <v>250</v>
      </c>
      <c r="AD115" s="7"/>
      <c r="AE115" s="7" t="s">
        <v>949</v>
      </c>
      <c r="AF115" s="10" t="s">
        <v>275</v>
      </c>
      <c r="AG115" s="14"/>
      <c r="AH115" s="10"/>
    </row>
    <row r="116" spans="1:34" x14ac:dyDescent="0.2">
      <c r="A116" s="10" t="s">
        <v>276</v>
      </c>
      <c r="B116" s="9">
        <v>33</v>
      </c>
      <c r="C116" s="9">
        <v>34.4</v>
      </c>
      <c r="D116" s="13">
        <v>33.700000000000003</v>
      </c>
      <c r="E116" s="28">
        <v>-31.7</v>
      </c>
      <c r="F116" s="28">
        <v>150.19999999999999</v>
      </c>
      <c r="G116" s="34">
        <v>36</v>
      </c>
      <c r="H116" s="9">
        <v>20.399999999999999</v>
      </c>
      <c r="I116" s="9">
        <v>-59.2</v>
      </c>
      <c r="J116" s="9">
        <v>45.49</v>
      </c>
      <c r="K116" s="9">
        <v>3.5</v>
      </c>
      <c r="L116" s="13">
        <v>-71.099999999999994</v>
      </c>
      <c r="M116" s="13">
        <v>95.5</v>
      </c>
      <c r="N116" s="9">
        <v>25.7</v>
      </c>
      <c r="O116" s="9">
        <v>4.8</v>
      </c>
      <c r="P116" s="9" t="s">
        <v>825</v>
      </c>
      <c r="Q116" s="9" t="s">
        <v>825</v>
      </c>
      <c r="R116" s="30">
        <v>801</v>
      </c>
      <c r="S116" s="13">
        <v>-74.820855732127299</v>
      </c>
      <c r="T116" s="13">
        <v>28.457976253124698</v>
      </c>
      <c r="U116" s="9">
        <v>-17.2607836606274</v>
      </c>
      <c r="V116" s="9">
        <v>-128.14497199480701</v>
      </c>
      <c r="W116" s="9">
        <v>18.917642388014201</v>
      </c>
      <c r="X116" s="7" t="s">
        <v>824</v>
      </c>
      <c r="Y116" s="10"/>
      <c r="Z116" s="10"/>
      <c r="AA116" s="10" t="b">
        <v>1</v>
      </c>
      <c r="AB116" s="7">
        <v>0</v>
      </c>
      <c r="AC116" s="14" t="s">
        <v>212</v>
      </c>
      <c r="AD116" s="7"/>
      <c r="AE116" s="7" t="s">
        <v>949</v>
      </c>
      <c r="AF116" s="10" t="s">
        <v>277</v>
      </c>
      <c r="AG116" s="14"/>
      <c r="AH116" s="10"/>
    </row>
    <row r="117" spans="1:34" x14ac:dyDescent="0.2">
      <c r="A117" s="10" t="s">
        <v>278</v>
      </c>
      <c r="B117" s="9">
        <v>30</v>
      </c>
      <c r="C117" s="9">
        <v>38</v>
      </c>
      <c r="D117" s="13">
        <v>34</v>
      </c>
      <c r="E117" s="9">
        <v>9.1</v>
      </c>
      <c r="F117" s="9">
        <v>41</v>
      </c>
      <c r="G117" s="34">
        <v>22</v>
      </c>
      <c r="H117" s="9">
        <v>191.4</v>
      </c>
      <c r="I117" s="9">
        <v>0.4</v>
      </c>
      <c r="J117" s="9">
        <v>14.4</v>
      </c>
      <c r="K117" s="9">
        <v>8.4</v>
      </c>
      <c r="L117" s="13">
        <v>-75.099999999999994</v>
      </c>
      <c r="M117" s="13">
        <v>350.3</v>
      </c>
      <c r="N117" s="9">
        <v>24.4</v>
      </c>
      <c r="O117" s="9">
        <v>6.4</v>
      </c>
      <c r="P117" s="9" t="s">
        <v>825</v>
      </c>
      <c r="Q117" s="9" t="s">
        <v>825</v>
      </c>
      <c r="R117" s="7">
        <v>709</v>
      </c>
      <c r="S117" s="13">
        <v>-75.265535096366406</v>
      </c>
      <c r="T117" s="13">
        <v>351.83022645048698</v>
      </c>
      <c r="U117" s="9">
        <v>-44.389999999999901</v>
      </c>
      <c r="V117" s="9">
        <v>7.6799999999999899</v>
      </c>
      <c r="W117" s="9">
        <v>0.81</v>
      </c>
      <c r="X117" s="7" t="s">
        <v>824</v>
      </c>
      <c r="Y117" s="10"/>
      <c r="Z117" s="10"/>
      <c r="AA117" s="10" t="b">
        <v>1</v>
      </c>
      <c r="AB117" s="7">
        <v>0</v>
      </c>
      <c r="AC117" s="14" t="s">
        <v>279</v>
      </c>
      <c r="AD117" s="7">
        <v>40</v>
      </c>
      <c r="AE117" s="7" t="s">
        <v>176</v>
      </c>
      <c r="AF117" s="10" t="s">
        <v>280</v>
      </c>
      <c r="AG117" s="14"/>
      <c r="AH117" s="10"/>
    </row>
    <row r="118" spans="1:34" x14ac:dyDescent="0.2">
      <c r="A118" s="10" t="s">
        <v>281</v>
      </c>
      <c r="B118" s="9">
        <v>33.200000000000003</v>
      </c>
      <c r="C118" s="9">
        <v>36.799999999999997</v>
      </c>
      <c r="D118" s="13">
        <v>35</v>
      </c>
      <c r="E118" s="9">
        <v>19.3</v>
      </c>
      <c r="F118" s="9">
        <v>257</v>
      </c>
      <c r="G118" s="34">
        <v>12</v>
      </c>
      <c r="H118" s="9">
        <v>345</v>
      </c>
      <c r="I118" s="9">
        <v>33.1</v>
      </c>
      <c r="J118" s="9">
        <v>25</v>
      </c>
      <c r="K118" s="9">
        <v>8.9</v>
      </c>
      <c r="L118" s="13">
        <v>-75.7</v>
      </c>
      <c r="M118" s="6">
        <v>346.6</v>
      </c>
      <c r="N118" s="7">
        <v>30.8</v>
      </c>
      <c r="O118" s="9">
        <v>8</v>
      </c>
      <c r="P118" s="9" t="s">
        <v>825</v>
      </c>
      <c r="Q118" s="9" t="s">
        <v>825</v>
      </c>
      <c r="R118" s="7">
        <v>101</v>
      </c>
      <c r="S118" s="13">
        <v>-76.008675466445993</v>
      </c>
      <c r="T118" s="13">
        <v>7.1832226711392204</v>
      </c>
      <c r="U118" s="9">
        <v>75.440339082205895</v>
      </c>
      <c r="V118" s="9">
        <v>3.5824146057289998</v>
      </c>
      <c r="W118" s="9">
        <v>10.5072511729974</v>
      </c>
      <c r="X118" s="7" t="s">
        <v>824</v>
      </c>
      <c r="Y118" s="10"/>
      <c r="Z118" s="10"/>
      <c r="AA118" s="10" t="b">
        <v>1</v>
      </c>
      <c r="AB118" s="7">
        <v>0</v>
      </c>
      <c r="AC118" s="14" t="s">
        <v>835</v>
      </c>
      <c r="AD118" s="7"/>
      <c r="AE118" s="7" t="s">
        <v>949</v>
      </c>
      <c r="AF118" s="10" t="s">
        <v>865</v>
      </c>
      <c r="AG118" s="14" t="s">
        <v>840</v>
      </c>
      <c r="AH118" s="10"/>
    </row>
    <row r="119" spans="1:34" x14ac:dyDescent="0.2">
      <c r="A119" s="10" t="s">
        <v>282</v>
      </c>
      <c r="B119" s="9">
        <v>35</v>
      </c>
      <c r="C119" s="9">
        <v>39</v>
      </c>
      <c r="D119" s="13">
        <v>37</v>
      </c>
      <c r="E119" s="9">
        <v>29.1</v>
      </c>
      <c r="F119" s="9">
        <v>256.8</v>
      </c>
      <c r="G119" s="34">
        <v>18</v>
      </c>
      <c r="H119" s="9">
        <v>348.6</v>
      </c>
      <c r="I119" s="9">
        <v>50.9</v>
      </c>
      <c r="J119" s="9">
        <v>65.099999999999994</v>
      </c>
      <c r="K119" s="9">
        <v>4.3</v>
      </c>
      <c r="L119" s="13">
        <v>-80</v>
      </c>
      <c r="M119" s="6">
        <v>5.3</v>
      </c>
      <c r="N119" s="9">
        <v>42.5</v>
      </c>
      <c r="O119" s="9">
        <v>5.4</v>
      </c>
      <c r="P119" s="9" t="s">
        <v>825</v>
      </c>
      <c r="Q119" s="9" t="s">
        <v>825</v>
      </c>
      <c r="R119" s="7">
        <v>101</v>
      </c>
      <c r="S119" s="13">
        <v>-79.128337301875703</v>
      </c>
      <c r="T119" s="13">
        <v>31.6154069234803</v>
      </c>
      <c r="U119" s="9">
        <v>74.889555616865096</v>
      </c>
      <c r="V119" s="9">
        <v>1.4382322849465901</v>
      </c>
      <c r="W119" s="9">
        <v>11.3364630247279</v>
      </c>
      <c r="X119" s="7" t="s">
        <v>824</v>
      </c>
      <c r="Y119" s="10"/>
      <c r="Z119" s="10"/>
      <c r="AA119" s="10" t="b">
        <v>1</v>
      </c>
      <c r="AB119" s="7">
        <v>0</v>
      </c>
      <c r="AC119" s="14" t="s">
        <v>283</v>
      </c>
      <c r="AD119" s="7">
        <v>2943</v>
      </c>
      <c r="AE119" s="7" t="s">
        <v>176</v>
      </c>
      <c r="AF119" s="10" t="s">
        <v>284</v>
      </c>
      <c r="AG119" s="14" t="s">
        <v>958</v>
      </c>
      <c r="AH119" s="10"/>
    </row>
    <row r="120" spans="1:34" x14ac:dyDescent="0.2">
      <c r="A120" s="10" t="s">
        <v>286</v>
      </c>
      <c r="B120" s="9">
        <v>36</v>
      </c>
      <c r="C120" s="9">
        <v>41</v>
      </c>
      <c r="D120" s="6">
        <v>38.5</v>
      </c>
      <c r="E120" s="9">
        <v>52.54</v>
      </c>
      <c r="F120" s="9">
        <v>228.65</v>
      </c>
      <c r="G120" s="34">
        <v>11</v>
      </c>
      <c r="H120" s="9">
        <v>343.7</v>
      </c>
      <c r="I120" s="9">
        <v>65</v>
      </c>
      <c r="J120" s="9">
        <v>92</v>
      </c>
      <c r="K120" s="9">
        <v>4.8</v>
      </c>
      <c r="L120" s="13">
        <v>-78.2</v>
      </c>
      <c r="M120" s="6">
        <v>299.89999999999998</v>
      </c>
      <c r="N120" s="9">
        <v>41</v>
      </c>
      <c r="O120" s="9">
        <v>7</v>
      </c>
      <c r="P120" s="9" t="s">
        <v>825</v>
      </c>
      <c r="Q120" s="9" t="s">
        <v>825</v>
      </c>
      <c r="R120" s="7">
        <v>101</v>
      </c>
      <c r="S120" s="13">
        <v>-80.6081960112313</v>
      </c>
      <c r="T120" s="13">
        <v>322.65799576955499</v>
      </c>
      <c r="U120" s="9">
        <v>74.535814405063306</v>
      </c>
      <c r="V120" s="9">
        <v>0.100006107536905</v>
      </c>
      <c r="W120" s="9">
        <v>11.9611756375132</v>
      </c>
      <c r="X120" s="7" t="s">
        <v>824</v>
      </c>
      <c r="Y120" s="10"/>
      <c r="Z120" s="10"/>
      <c r="AA120" s="10" t="b">
        <v>1</v>
      </c>
      <c r="AB120" s="7">
        <v>0</v>
      </c>
      <c r="AC120" s="14" t="s">
        <v>226</v>
      </c>
      <c r="AD120" s="7"/>
      <c r="AE120" s="7" t="s">
        <v>176</v>
      </c>
      <c r="AF120" s="10" t="s">
        <v>287</v>
      </c>
      <c r="AG120" s="14"/>
      <c r="AH120" s="10"/>
    </row>
    <row r="121" spans="1:34" x14ac:dyDescent="0.2">
      <c r="A121" s="14" t="s">
        <v>288</v>
      </c>
      <c r="B121" s="9">
        <v>38</v>
      </c>
      <c r="C121" s="9">
        <v>40</v>
      </c>
      <c r="D121" s="13">
        <v>39</v>
      </c>
      <c r="E121" s="9">
        <v>70.400000000000006</v>
      </c>
      <c r="F121" s="9">
        <v>305.2</v>
      </c>
      <c r="G121" s="34">
        <v>13</v>
      </c>
      <c r="H121" s="9">
        <v>144.4</v>
      </c>
      <c r="I121" s="9">
        <v>-76</v>
      </c>
      <c r="J121" s="7">
        <v>32.700000000000003</v>
      </c>
      <c r="K121" s="7">
        <v>7.4</v>
      </c>
      <c r="L121" s="13">
        <v>-76.3</v>
      </c>
      <c r="M121" s="6">
        <v>21.5</v>
      </c>
      <c r="N121" s="9">
        <v>32.700000000000003</v>
      </c>
      <c r="O121" s="9">
        <v>7.4</v>
      </c>
      <c r="P121" s="9" t="s">
        <v>825</v>
      </c>
      <c r="Q121" s="9" t="s">
        <v>825</v>
      </c>
      <c r="R121" s="7">
        <v>102</v>
      </c>
      <c r="S121" s="13">
        <v>-74.986767711735794</v>
      </c>
      <c r="T121" s="13">
        <v>41.997665495806402</v>
      </c>
      <c r="U121" s="9">
        <v>75.447898783584407</v>
      </c>
      <c r="V121" s="9">
        <v>3.9021700116392801</v>
      </c>
      <c r="W121" s="9">
        <v>11.164094445869001</v>
      </c>
      <c r="X121" s="7" t="s">
        <v>824</v>
      </c>
      <c r="Y121" s="10"/>
      <c r="Z121" s="10"/>
      <c r="AA121" s="10" t="b">
        <v>1</v>
      </c>
      <c r="AB121" s="7">
        <v>0</v>
      </c>
      <c r="AC121" s="14" t="s">
        <v>289</v>
      </c>
      <c r="AD121" s="7"/>
      <c r="AE121" s="7" t="s">
        <v>176</v>
      </c>
      <c r="AF121" s="10" t="s">
        <v>290</v>
      </c>
      <c r="AG121" s="14"/>
      <c r="AH121" s="10"/>
    </row>
    <row r="122" spans="1:34" x14ac:dyDescent="0.2">
      <c r="A122" s="10" t="s">
        <v>291</v>
      </c>
      <c r="B122" s="9">
        <v>38.799999999999997</v>
      </c>
      <c r="C122" s="9">
        <v>40</v>
      </c>
      <c r="D122" s="13">
        <v>39.4</v>
      </c>
      <c r="E122" s="9">
        <v>44.49</v>
      </c>
      <c r="F122" s="9">
        <v>101.34</v>
      </c>
      <c r="G122" s="34">
        <v>7</v>
      </c>
      <c r="H122" s="9">
        <v>188.4</v>
      </c>
      <c r="I122" s="9">
        <v>-52.2</v>
      </c>
      <c r="J122" s="9"/>
      <c r="K122" s="9"/>
      <c r="L122" s="13">
        <v>-76.7</v>
      </c>
      <c r="M122" s="13">
        <v>60.1</v>
      </c>
      <c r="N122" s="9">
        <v>45.1</v>
      </c>
      <c r="O122" s="9">
        <v>9.1</v>
      </c>
      <c r="P122" s="9" t="s">
        <v>825</v>
      </c>
      <c r="Q122" s="9" t="s">
        <v>825</v>
      </c>
      <c r="R122" s="7">
        <v>301</v>
      </c>
      <c r="S122" s="13">
        <v>-70.458896968264796</v>
      </c>
      <c r="T122" s="13">
        <v>65.649051608204005</v>
      </c>
      <c r="U122" s="9">
        <v>27.793586497842199</v>
      </c>
      <c r="V122" s="9">
        <v>-21.098101384846899</v>
      </c>
      <c r="W122" s="9">
        <v>7.0937940007284199</v>
      </c>
      <c r="X122" s="7" t="s">
        <v>824</v>
      </c>
      <c r="Y122" s="10"/>
      <c r="Z122" s="10"/>
      <c r="AA122" s="10" t="b">
        <v>1</v>
      </c>
      <c r="AB122" s="7">
        <v>0</v>
      </c>
      <c r="AC122" s="14" t="s">
        <v>273</v>
      </c>
      <c r="AD122" s="7"/>
      <c r="AE122" s="7" t="s">
        <v>949</v>
      </c>
      <c r="AF122" s="10" t="s">
        <v>292</v>
      </c>
      <c r="AG122" s="14"/>
      <c r="AH122" s="10"/>
    </row>
    <row r="123" spans="1:34" x14ac:dyDescent="0.2">
      <c r="A123" s="14" t="s">
        <v>293</v>
      </c>
      <c r="B123" s="9">
        <v>38.799999999999997</v>
      </c>
      <c r="C123" s="9">
        <v>40</v>
      </c>
      <c r="D123" s="13">
        <v>39.4</v>
      </c>
      <c r="E123" s="9">
        <v>44.5</v>
      </c>
      <c r="F123" s="9">
        <v>101.4</v>
      </c>
      <c r="G123" s="34">
        <v>8</v>
      </c>
      <c r="H123" s="7">
        <v>202.9</v>
      </c>
      <c r="I123" s="7">
        <v>-57.9</v>
      </c>
      <c r="J123" s="7">
        <v>93.5</v>
      </c>
      <c r="K123" s="7">
        <v>5.8</v>
      </c>
      <c r="L123" s="13">
        <v>-71.900000000000006</v>
      </c>
      <c r="M123" s="6">
        <v>22.6</v>
      </c>
      <c r="N123" s="7"/>
      <c r="O123" s="7"/>
      <c r="P123" s="9">
        <v>61.466068467520202</v>
      </c>
      <c r="Q123" s="9">
        <v>7.1209729106845359</v>
      </c>
      <c r="R123" s="7">
        <v>301</v>
      </c>
      <c r="S123" s="13">
        <v>-67.023426243250697</v>
      </c>
      <c r="T123" s="13">
        <v>36.550742243777002</v>
      </c>
      <c r="U123" s="9">
        <v>27.793586497842199</v>
      </c>
      <c r="V123" s="9">
        <v>-21.098101384846899</v>
      </c>
      <c r="W123" s="9">
        <v>7.0937940007284199</v>
      </c>
      <c r="X123" s="7" t="s">
        <v>824</v>
      </c>
      <c r="Y123" s="10"/>
      <c r="Z123" s="10"/>
      <c r="AA123" s="10" t="b">
        <v>1</v>
      </c>
      <c r="AB123" s="7">
        <v>0</v>
      </c>
      <c r="AC123" s="14" t="s">
        <v>192</v>
      </c>
      <c r="AD123" s="30"/>
      <c r="AE123" s="7" t="s">
        <v>949</v>
      </c>
      <c r="AF123" s="10" t="s">
        <v>294</v>
      </c>
      <c r="AG123" s="14"/>
      <c r="AH123" s="10"/>
    </row>
    <row r="124" spans="1:34" x14ac:dyDescent="0.2">
      <c r="A124" s="10" t="s">
        <v>295</v>
      </c>
      <c r="B124" s="9">
        <v>41.5</v>
      </c>
      <c r="C124" s="9">
        <v>42.5</v>
      </c>
      <c r="D124" s="13">
        <v>42</v>
      </c>
      <c r="E124" s="9">
        <v>60.3</v>
      </c>
      <c r="F124" s="9">
        <v>234.7</v>
      </c>
      <c r="G124" s="34">
        <v>21</v>
      </c>
      <c r="H124" s="9">
        <v>338.8</v>
      </c>
      <c r="I124" s="9">
        <v>73.099999999999994</v>
      </c>
      <c r="J124" s="9">
        <v>116.8</v>
      </c>
      <c r="K124" s="9">
        <v>3</v>
      </c>
      <c r="L124" s="13">
        <v>-79.2</v>
      </c>
      <c r="M124" s="6">
        <v>325.8</v>
      </c>
      <c r="N124" s="9">
        <v>39.799999999999997</v>
      </c>
      <c r="O124" s="9">
        <v>5.0999999999999996</v>
      </c>
      <c r="P124" s="9" t="s">
        <v>825</v>
      </c>
      <c r="Q124" s="9" t="s">
        <v>825</v>
      </c>
      <c r="R124" s="7">
        <v>101</v>
      </c>
      <c r="S124" s="13">
        <v>-80.175728064160097</v>
      </c>
      <c r="T124" s="13">
        <v>358.04820842036997</v>
      </c>
      <c r="U124" s="9">
        <v>74.388342547914107</v>
      </c>
      <c r="V124" s="9">
        <v>-2.6621073852889801</v>
      </c>
      <c r="W124" s="9">
        <v>13.4735186763352</v>
      </c>
      <c r="X124" s="7" t="s">
        <v>824</v>
      </c>
      <c r="Y124" s="10"/>
      <c r="Z124" s="10"/>
      <c r="AA124" s="10" t="b">
        <v>1</v>
      </c>
      <c r="AB124" s="7">
        <v>0</v>
      </c>
      <c r="AC124" s="14" t="s">
        <v>296</v>
      </c>
      <c r="AD124" s="7"/>
      <c r="AE124" s="7" t="s">
        <v>176</v>
      </c>
      <c r="AF124" s="10" t="s">
        <v>297</v>
      </c>
      <c r="AG124" s="14"/>
      <c r="AH124" s="10"/>
    </row>
    <row r="125" spans="1:34" x14ac:dyDescent="0.2">
      <c r="A125" s="10" t="s">
        <v>298</v>
      </c>
      <c r="B125" s="9">
        <v>42</v>
      </c>
      <c r="C125" s="9">
        <v>47</v>
      </c>
      <c r="D125" s="13">
        <v>44.5</v>
      </c>
      <c r="E125" s="9">
        <v>38.4</v>
      </c>
      <c r="F125" s="9">
        <v>280.60000000000002</v>
      </c>
      <c r="G125" s="34">
        <v>11</v>
      </c>
      <c r="H125" s="9">
        <v>356.3</v>
      </c>
      <c r="I125" s="9">
        <v>60.9</v>
      </c>
      <c r="J125" s="9">
        <v>21.2</v>
      </c>
      <c r="K125" s="9">
        <v>10.1</v>
      </c>
      <c r="L125" s="13">
        <v>-85.5</v>
      </c>
      <c r="M125" s="13">
        <v>63.7</v>
      </c>
      <c r="N125" s="9"/>
      <c r="O125" s="9"/>
      <c r="P125" s="37">
        <v>12.275285649459182</v>
      </c>
      <c r="Q125" s="37">
        <v>13.574962520052201</v>
      </c>
      <c r="R125" s="7">
        <v>101</v>
      </c>
      <c r="S125" s="13">
        <v>-81.674303920591498</v>
      </c>
      <c r="T125" s="13">
        <v>84.651038276757006</v>
      </c>
      <c r="U125" s="9">
        <v>74.293358000379499</v>
      </c>
      <c r="V125" s="9">
        <v>-4.1208633161255497</v>
      </c>
      <c r="W125" s="9">
        <v>14.439949365433501</v>
      </c>
      <c r="X125" s="7" t="s">
        <v>824</v>
      </c>
      <c r="Y125" s="10"/>
      <c r="Z125" s="10"/>
      <c r="AA125" s="10" t="b">
        <v>1</v>
      </c>
      <c r="AB125" s="7">
        <v>0</v>
      </c>
      <c r="AC125" s="14" t="s">
        <v>299</v>
      </c>
      <c r="AD125" s="7">
        <v>1865</v>
      </c>
      <c r="AE125" s="7" t="s">
        <v>176</v>
      </c>
      <c r="AF125" s="10" t="s">
        <v>300</v>
      </c>
      <c r="AG125" s="14" t="s">
        <v>902</v>
      </c>
      <c r="AH125" s="10"/>
    </row>
    <row r="126" spans="1:34" x14ac:dyDescent="0.2">
      <c r="A126" s="10" t="s">
        <v>301</v>
      </c>
      <c r="B126" s="9">
        <v>42</v>
      </c>
      <c r="C126" s="9">
        <v>50</v>
      </c>
      <c r="D126" s="13">
        <v>46</v>
      </c>
      <c r="E126" s="9">
        <v>42.3</v>
      </c>
      <c r="F126" s="9">
        <v>248.1</v>
      </c>
      <c r="G126" s="34">
        <v>18</v>
      </c>
      <c r="H126" s="9">
        <v>167.5</v>
      </c>
      <c r="I126" s="9">
        <v>-58</v>
      </c>
      <c r="J126" s="9">
        <v>13.9</v>
      </c>
      <c r="K126" s="9">
        <v>9.6</v>
      </c>
      <c r="L126" s="13">
        <v>-79.400000000000006</v>
      </c>
      <c r="M126" s="6">
        <v>326.2</v>
      </c>
      <c r="N126" s="9">
        <v>13.9</v>
      </c>
      <c r="O126" s="9">
        <v>9.6</v>
      </c>
      <c r="P126" s="9" t="s">
        <v>825</v>
      </c>
      <c r="Q126" s="9" t="s">
        <v>825</v>
      </c>
      <c r="R126" s="7">
        <v>101</v>
      </c>
      <c r="S126" s="13">
        <v>-80.156928196460996</v>
      </c>
      <c r="T126" s="13">
        <v>2.9848178314295599</v>
      </c>
      <c r="U126" s="9">
        <v>74.238613633064602</v>
      </c>
      <c r="V126" s="9">
        <v>-4.8924284660169004</v>
      </c>
      <c r="W126" s="9">
        <v>15.014114767804999</v>
      </c>
      <c r="X126" s="7" t="s">
        <v>824</v>
      </c>
      <c r="Y126" s="10"/>
      <c r="Z126" s="10"/>
      <c r="AA126" s="10" t="b">
        <v>1</v>
      </c>
      <c r="AB126" s="7">
        <v>0</v>
      </c>
      <c r="AC126" s="14" t="s">
        <v>302</v>
      </c>
      <c r="AD126" s="7">
        <v>1712</v>
      </c>
      <c r="AE126" s="7" t="s">
        <v>176</v>
      </c>
      <c r="AF126" s="10" t="s">
        <v>915</v>
      </c>
      <c r="AG126" s="14"/>
      <c r="AH126" s="10" t="s">
        <v>896</v>
      </c>
    </row>
    <row r="127" spans="1:34" x14ac:dyDescent="0.2">
      <c r="A127" s="10" t="s">
        <v>303</v>
      </c>
      <c r="B127" s="9">
        <v>44</v>
      </c>
      <c r="C127" s="9">
        <v>51</v>
      </c>
      <c r="D127" s="13">
        <v>47</v>
      </c>
      <c r="E127" s="9">
        <v>46.4</v>
      </c>
      <c r="F127" s="9">
        <v>245.2</v>
      </c>
      <c r="G127" s="34">
        <v>11</v>
      </c>
      <c r="H127" s="9">
        <v>334.1</v>
      </c>
      <c r="I127" s="9">
        <v>63.8</v>
      </c>
      <c r="J127" s="9">
        <v>68.099999999999994</v>
      </c>
      <c r="K127" s="9">
        <v>5.6</v>
      </c>
      <c r="L127" s="13">
        <v>-72</v>
      </c>
      <c r="M127" s="6">
        <v>341.6</v>
      </c>
      <c r="N127" s="9"/>
      <c r="O127" s="9"/>
      <c r="P127" s="37">
        <v>34.869898864382158</v>
      </c>
      <c r="Q127" s="37">
        <v>7.8411520536082708</v>
      </c>
      <c r="R127" s="7">
        <v>101</v>
      </c>
      <c r="S127" s="13">
        <v>-71.993850130603306</v>
      </c>
      <c r="T127" s="13">
        <v>8.9792471940041896</v>
      </c>
      <c r="U127" s="9">
        <v>74.547279290933304</v>
      </c>
      <c r="V127" s="9">
        <v>-4.7962229918552897</v>
      </c>
      <c r="W127" s="9">
        <v>15.3484068987173</v>
      </c>
      <c r="X127" s="7" t="s">
        <v>824</v>
      </c>
      <c r="Y127" s="10"/>
      <c r="Z127" s="10"/>
      <c r="AA127" s="10" t="b">
        <v>1</v>
      </c>
      <c r="AB127" s="7">
        <v>0</v>
      </c>
      <c r="AC127" s="14" t="s">
        <v>304</v>
      </c>
      <c r="AD127" s="7">
        <v>2560</v>
      </c>
      <c r="AE127" s="7" t="s">
        <v>176</v>
      </c>
      <c r="AF127" s="10" t="s">
        <v>305</v>
      </c>
      <c r="AG127" s="14"/>
      <c r="AH127" s="10"/>
    </row>
    <row r="128" spans="1:34" x14ac:dyDescent="0.2">
      <c r="A128" s="10" t="s">
        <v>306</v>
      </c>
      <c r="B128" s="9">
        <v>42</v>
      </c>
      <c r="C128" s="9">
        <v>56</v>
      </c>
      <c r="D128" s="13">
        <v>49</v>
      </c>
      <c r="E128" s="9">
        <v>-42.6</v>
      </c>
      <c r="F128" s="9">
        <v>290</v>
      </c>
      <c r="G128" s="34">
        <v>36</v>
      </c>
      <c r="H128" s="9">
        <v>156.6</v>
      </c>
      <c r="I128" s="9">
        <v>66.3</v>
      </c>
      <c r="J128" s="9">
        <v>18</v>
      </c>
      <c r="K128" s="9">
        <v>5.7</v>
      </c>
      <c r="L128" s="13">
        <v>-81</v>
      </c>
      <c r="M128" s="6">
        <v>337.4</v>
      </c>
      <c r="N128" s="9">
        <v>18</v>
      </c>
      <c r="O128" s="9">
        <v>5.7</v>
      </c>
      <c r="P128" s="9" t="s">
        <v>825</v>
      </c>
      <c r="Q128" s="9" t="s">
        <v>825</v>
      </c>
      <c r="R128" s="7">
        <v>291</v>
      </c>
      <c r="S128" s="13">
        <v>-74.186076353968801</v>
      </c>
      <c r="T128" s="13">
        <v>34.094942593940502</v>
      </c>
      <c r="U128" s="9">
        <v>57.854210130683697</v>
      </c>
      <c r="V128" s="9">
        <v>-31.1635801386522</v>
      </c>
      <c r="W128" s="9">
        <v>20.1009943149128</v>
      </c>
      <c r="X128" s="7" t="s">
        <v>824</v>
      </c>
      <c r="Y128" s="10"/>
      <c r="Z128" s="10"/>
      <c r="AA128" s="10" t="b">
        <v>1</v>
      </c>
      <c r="AB128" s="7">
        <v>0</v>
      </c>
      <c r="AC128" s="14" t="s">
        <v>307</v>
      </c>
      <c r="AD128" s="7"/>
      <c r="AE128" s="7" t="s">
        <v>176</v>
      </c>
      <c r="AF128" s="10" t="s">
        <v>308</v>
      </c>
      <c r="AG128" s="14" t="s">
        <v>903</v>
      </c>
      <c r="AH128" s="10"/>
    </row>
    <row r="129" spans="1:34" x14ac:dyDescent="0.2">
      <c r="A129" s="10" t="s">
        <v>309</v>
      </c>
      <c r="B129" s="9">
        <v>48</v>
      </c>
      <c r="C129" s="9">
        <v>52</v>
      </c>
      <c r="D129" s="13">
        <v>50</v>
      </c>
      <c r="E129" s="9">
        <v>46.2</v>
      </c>
      <c r="F129" s="9">
        <v>248.5</v>
      </c>
      <c r="G129" s="34">
        <v>16</v>
      </c>
      <c r="H129" s="9">
        <v>343</v>
      </c>
      <c r="I129" s="9">
        <v>61</v>
      </c>
      <c r="J129" s="9">
        <v>46.14</v>
      </c>
      <c r="K129" s="9">
        <v>4</v>
      </c>
      <c r="L129" s="13">
        <v>-77.099999999999994</v>
      </c>
      <c r="M129" s="13">
        <v>325.8</v>
      </c>
      <c r="N129" s="9"/>
      <c r="O129" s="9"/>
      <c r="P129" s="9">
        <v>26.602934504070664</v>
      </c>
      <c r="Q129" s="9">
        <v>7.2860490193285417</v>
      </c>
      <c r="R129" s="7">
        <v>101</v>
      </c>
      <c r="S129" s="13">
        <v>-78.070812977442401</v>
      </c>
      <c r="T129" s="13">
        <v>358.98800020237502</v>
      </c>
      <c r="U129" s="9">
        <v>75.947185699323896</v>
      </c>
      <c r="V129" s="9">
        <v>-3.4967624341860999</v>
      </c>
      <c r="W129" s="9">
        <v>16.257550769276101</v>
      </c>
      <c r="X129" s="7" t="s">
        <v>824</v>
      </c>
      <c r="Y129" s="7"/>
      <c r="Z129" s="7"/>
      <c r="AA129" s="10" t="b">
        <v>1</v>
      </c>
      <c r="AB129" s="7">
        <v>0</v>
      </c>
      <c r="AC129" s="14" t="s">
        <v>310</v>
      </c>
      <c r="AD129" s="7">
        <v>1348</v>
      </c>
      <c r="AE129" s="7" t="s">
        <v>176</v>
      </c>
      <c r="AF129" s="10" t="s">
        <v>311</v>
      </c>
      <c r="AG129" s="14"/>
      <c r="AH129" s="10"/>
    </row>
    <row r="130" spans="1:34" x14ac:dyDescent="0.2">
      <c r="A130" s="10" t="s">
        <v>312</v>
      </c>
      <c r="B130" s="9">
        <v>45</v>
      </c>
      <c r="C130" s="9">
        <v>55</v>
      </c>
      <c r="D130" s="13">
        <v>50</v>
      </c>
      <c r="E130" s="9">
        <v>44.5</v>
      </c>
      <c r="F130" s="9">
        <v>249.8</v>
      </c>
      <c r="G130" s="34">
        <v>42</v>
      </c>
      <c r="H130" s="9">
        <v>171.6</v>
      </c>
      <c r="I130" s="9">
        <v>-61.8</v>
      </c>
      <c r="J130" s="9">
        <v>13.5</v>
      </c>
      <c r="K130" s="9">
        <v>6.2</v>
      </c>
      <c r="L130" s="13">
        <v>-83.1</v>
      </c>
      <c r="M130" s="13">
        <v>326.3</v>
      </c>
      <c r="N130" s="9">
        <v>13.5</v>
      </c>
      <c r="O130" s="9">
        <v>6.2</v>
      </c>
      <c r="P130" s="9" t="s">
        <v>825</v>
      </c>
      <c r="Q130" s="9" t="s">
        <v>825</v>
      </c>
      <c r="R130" s="7">
        <v>101</v>
      </c>
      <c r="S130" s="13">
        <v>-83.487545547490797</v>
      </c>
      <c r="T130" s="13">
        <v>15.897250498341</v>
      </c>
      <c r="U130" s="9">
        <v>75.947185699323896</v>
      </c>
      <c r="V130" s="9">
        <v>-3.4967624341860999</v>
      </c>
      <c r="W130" s="9">
        <v>16.257550769276101</v>
      </c>
      <c r="X130" s="7" t="s">
        <v>824</v>
      </c>
      <c r="Y130" s="7"/>
      <c r="Z130" s="7"/>
      <c r="AA130" s="10" t="b">
        <v>1</v>
      </c>
      <c r="AB130" s="7">
        <v>0</v>
      </c>
      <c r="AC130" s="14" t="s">
        <v>313</v>
      </c>
      <c r="AD130" s="7"/>
      <c r="AE130" s="7" t="s">
        <v>176</v>
      </c>
      <c r="AF130" s="10" t="s">
        <v>905</v>
      </c>
      <c r="AG130" s="14" t="s">
        <v>904</v>
      </c>
      <c r="AH130" s="10" t="s">
        <v>896</v>
      </c>
    </row>
    <row r="131" spans="1:34" x14ac:dyDescent="0.2">
      <c r="A131" s="10" t="s">
        <v>314</v>
      </c>
      <c r="B131" s="9">
        <v>47</v>
      </c>
      <c r="C131" s="9">
        <v>54</v>
      </c>
      <c r="D131" s="13">
        <v>50.5</v>
      </c>
      <c r="E131" s="9">
        <v>47.9</v>
      </c>
      <c r="F131" s="9">
        <v>249.9</v>
      </c>
      <c r="G131" s="34">
        <v>94</v>
      </c>
      <c r="H131" s="9">
        <v>348.7</v>
      </c>
      <c r="I131" s="9">
        <v>65.8</v>
      </c>
      <c r="J131" s="9">
        <v>32.700000000000003</v>
      </c>
      <c r="K131" s="9">
        <v>2.6</v>
      </c>
      <c r="L131" s="13">
        <v>-82.7</v>
      </c>
      <c r="M131" s="13">
        <v>347.2</v>
      </c>
      <c r="N131" s="9">
        <v>18.600000000000001</v>
      </c>
      <c r="O131" s="9">
        <v>3.5</v>
      </c>
      <c r="P131" s="9" t="s">
        <v>825</v>
      </c>
      <c r="Q131" s="9" t="s">
        <v>825</v>
      </c>
      <c r="R131" s="7">
        <v>101</v>
      </c>
      <c r="S131" s="13">
        <v>-81.8354524137835</v>
      </c>
      <c r="T131" s="13">
        <v>31.400084759135598</v>
      </c>
      <c r="U131" s="9">
        <v>76.231850632127902</v>
      </c>
      <c r="V131" s="9">
        <v>-3.14304275302724</v>
      </c>
      <c r="W131" s="9">
        <v>16.3955683529692</v>
      </c>
      <c r="X131" s="7" t="s">
        <v>824</v>
      </c>
      <c r="Y131" s="7"/>
      <c r="Z131" s="7"/>
      <c r="AA131" s="10" t="b">
        <v>1</v>
      </c>
      <c r="AB131" s="7">
        <v>0</v>
      </c>
      <c r="AC131" s="14" t="s">
        <v>315</v>
      </c>
      <c r="AD131" s="7">
        <v>1270</v>
      </c>
      <c r="AE131" s="7" t="s">
        <v>176</v>
      </c>
      <c r="AF131" s="10" t="s">
        <v>916</v>
      </c>
      <c r="AG131" s="14"/>
      <c r="AH131" s="10"/>
    </row>
    <row r="132" spans="1:34" x14ac:dyDescent="0.2">
      <c r="A132" s="10" t="s">
        <v>316</v>
      </c>
      <c r="B132" s="9">
        <v>47.8</v>
      </c>
      <c r="C132" s="9">
        <v>56</v>
      </c>
      <c r="D132" s="13">
        <v>51.9</v>
      </c>
      <c r="E132" s="9">
        <v>-62.08</v>
      </c>
      <c r="F132" s="9">
        <v>301.67</v>
      </c>
      <c r="G132" s="34">
        <v>22</v>
      </c>
      <c r="H132" s="9">
        <v>342</v>
      </c>
      <c r="I132" s="9">
        <v>-70</v>
      </c>
      <c r="J132" s="9">
        <v>42</v>
      </c>
      <c r="K132" s="9">
        <v>5</v>
      </c>
      <c r="L132" s="13">
        <v>-79</v>
      </c>
      <c r="M132" s="13">
        <v>48</v>
      </c>
      <c r="N132" s="10"/>
      <c r="O132" s="10"/>
      <c r="P132" s="9">
        <v>16.673759611973598</v>
      </c>
      <c r="Q132" s="9">
        <v>7.8247860266192228</v>
      </c>
      <c r="R132" s="7">
        <v>803</v>
      </c>
      <c r="S132" s="13">
        <v>-69.610363310208101</v>
      </c>
      <c r="T132" s="13">
        <v>49.982056608767003</v>
      </c>
      <c r="U132" s="9">
        <v>8.8540228496274391</v>
      </c>
      <c r="V132" s="9">
        <v>-40.1264237758935</v>
      </c>
      <c r="W132" s="9">
        <v>9.5041612120755996</v>
      </c>
      <c r="X132" s="7" t="s">
        <v>824</v>
      </c>
      <c r="Y132" s="10"/>
      <c r="Z132" s="10"/>
      <c r="AA132" s="10" t="b">
        <v>1</v>
      </c>
      <c r="AB132" s="7">
        <v>0</v>
      </c>
      <c r="AC132" s="14" t="s">
        <v>936</v>
      </c>
      <c r="AD132" s="7"/>
      <c r="AE132" s="7" t="s">
        <v>949</v>
      </c>
      <c r="AF132" s="10" t="s">
        <v>317</v>
      </c>
      <c r="AG132" s="14"/>
      <c r="AH132" s="10"/>
    </row>
    <row r="133" spans="1:34" x14ac:dyDescent="0.2">
      <c r="A133" s="10" t="s">
        <v>969</v>
      </c>
      <c r="B133" s="9">
        <v>52</v>
      </c>
      <c r="C133" s="9">
        <v>54</v>
      </c>
      <c r="D133" s="13">
        <v>53</v>
      </c>
      <c r="E133" s="9">
        <v>-32</v>
      </c>
      <c r="F133" s="9">
        <v>151.4</v>
      </c>
      <c r="G133" s="34">
        <v>33</v>
      </c>
      <c r="H133" s="9">
        <v>193</v>
      </c>
      <c r="I133" s="9">
        <v>65.5</v>
      </c>
      <c r="J133" s="9">
        <v>48.5</v>
      </c>
      <c r="K133" s="9">
        <v>3.6</v>
      </c>
      <c r="L133" s="13">
        <v>-70.5</v>
      </c>
      <c r="M133" s="13">
        <v>125.6</v>
      </c>
      <c r="N133" s="9">
        <v>23.2</v>
      </c>
      <c r="O133" s="9">
        <v>5.3</v>
      </c>
      <c r="P133" s="9" t="s">
        <v>825</v>
      </c>
      <c r="Q133" s="9" t="s">
        <v>825</v>
      </c>
      <c r="R133" s="7">
        <v>801</v>
      </c>
      <c r="S133" s="13">
        <v>-79.792100224875597</v>
      </c>
      <c r="T133" s="13">
        <v>21.498775206799799</v>
      </c>
      <c r="U133" s="9">
        <v>-13.679215760056801</v>
      </c>
      <c r="V133" s="9">
        <v>-121.28805097886899</v>
      </c>
      <c r="W133" s="9">
        <v>24.145732730566401</v>
      </c>
      <c r="X133" s="7" t="s">
        <v>824</v>
      </c>
      <c r="Y133" s="7"/>
      <c r="Z133" s="7"/>
      <c r="AA133" s="10" t="b">
        <v>1</v>
      </c>
      <c r="AB133" s="7">
        <v>0</v>
      </c>
      <c r="AC133" s="14" t="s">
        <v>318</v>
      </c>
      <c r="AD133" s="30">
        <v>592</v>
      </c>
      <c r="AE133" s="7" t="s">
        <v>176</v>
      </c>
      <c r="AF133" s="14" t="s">
        <v>906</v>
      </c>
      <c r="AG133" s="10"/>
      <c r="AH133" s="10"/>
    </row>
    <row r="134" spans="1:34" x14ac:dyDescent="0.2">
      <c r="A134" s="14" t="s">
        <v>319</v>
      </c>
      <c r="B134" s="9">
        <v>53</v>
      </c>
      <c r="C134" s="9">
        <v>55</v>
      </c>
      <c r="D134" s="13">
        <v>54</v>
      </c>
      <c r="E134" s="9">
        <v>70.709999999999994</v>
      </c>
      <c r="F134" s="9">
        <f>360-54.55</f>
        <v>305.45</v>
      </c>
      <c r="G134" s="34">
        <v>20</v>
      </c>
      <c r="H134" s="9">
        <v>344</v>
      </c>
      <c r="I134" s="9">
        <v>70.7</v>
      </c>
      <c r="J134" s="9">
        <v>27.8</v>
      </c>
      <c r="K134" s="9">
        <v>6.3</v>
      </c>
      <c r="L134" s="13">
        <v>-74.599999999999994</v>
      </c>
      <c r="M134" s="13">
        <v>339.4</v>
      </c>
      <c r="N134" s="9">
        <v>11.1</v>
      </c>
      <c r="O134" s="9">
        <v>10.3</v>
      </c>
      <c r="P134" s="9" t="s">
        <v>825</v>
      </c>
      <c r="Q134" s="9" t="s">
        <v>825</v>
      </c>
      <c r="R134" s="7">
        <v>102</v>
      </c>
      <c r="S134" s="13">
        <v>-77.615543042939706</v>
      </c>
      <c r="T134" s="13">
        <v>11.025378490314999</v>
      </c>
      <c r="U134" s="9">
        <v>70.588932825113602</v>
      </c>
      <c r="V134" s="9">
        <v>30.676517001670799</v>
      </c>
      <c r="W134" s="9">
        <v>15.5026118279697</v>
      </c>
      <c r="X134" s="7" t="s">
        <v>824</v>
      </c>
      <c r="Y134" s="7"/>
      <c r="Z134" s="7"/>
      <c r="AA134" s="10" t="b">
        <v>1</v>
      </c>
      <c r="AB134" s="7">
        <v>0</v>
      </c>
      <c r="AC134" s="14" t="s">
        <v>320</v>
      </c>
      <c r="AD134" s="7"/>
      <c r="AE134" s="7" t="s">
        <v>176</v>
      </c>
      <c r="AF134" s="10" t="s">
        <v>938</v>
      </c>
      <c r="AG134" s="14"/>
      <c r="AH134" s="10"/>
    </row>
    <row r="135" spans="1:34" x14ac:dyDescent="0.2">
      <c r="A135" s="10" t="s">
        <v>321</v>
      </c>
      <c r="B135" s="9">
        <v>52.2</v>
      </c>
      <c r="C135" s="9">
        <v>56.5</v>
      </c>
      <c r="D135" s="13">
        <v>54.4</v>
      </c>
      <c r="E135" s="9">
        <v>-62.2</v>
      </c>
      <c r="F135" s="9">
        <v>301</v>
      </c>
      <c r="G135" s="34">
        <v>15</v>
      </c>
      <c r="H135" s="9">
        <v>343.4</v>
      </c>
      <c r="I135" s="9">
        <v>-76.900000000000006</v>
      </c>
      <c r="J135" s="9"/>
      <c r="K135" s="9"/>
      <c r="L135" s="13">
        <v>-82.12</v>
      </c>
      <c r="M135" s="13">
        <v>2.61</v>
      </c>
      <c r="N135" s="9">
        <v>8</v>
      </c>
      <c r="O135" s="9">
        <v>14.4</v>
      </c>
      <c r="P135" s="9" t="s">
        <v>825</v>
      </c>
      <c r="Q135" s="9" t="s">
        <v>825</v>
      </c>
      <c r="R135" s="30">
        <v>803</v>
      </c>
      <c r="S135" s="13">
        <v>-73.401094856444004</v>
      </c>
      <c r="T135" s="13">
        <v>31.215563936305099</v>
      </c>
      <c r="U135" s="9">
        <v>3.9176665307063199</v>
      </c>
      <c r="V135" s="9">
        <v>-37.838413222172797</v>
      </c>
      <c r="W135" s="9">
        <v>10.3777118865942</v>
      </c>
      <c r="X135" s="7" t="s">
        <v>824</v>
      </c>
      <c r="Y135" s="10"/>
      <c r="Z135" s="10"/>
      <c r="AA135" s="10" t="b">
        <v>1</v>
      </c>
      <c r="AB135" s="7">
        <v>0</v>
      </c>
      <c r="AC135" s="14" t="s">
        <v>937</v>
      </c>
      <c r="AD135" s="7"/>
      <c r="AE135" s="7" t="s">
        <v>949</v>
      </c>
      <c r="AF135" s="10" t="s">
        <v>322</v>
      </c>
      <c r="AG135" s="14"/>
      <c r="AH135" s="10"/>
    </row>
    <row r="136" spans="1:34" x14ac:dyDescent="0.2">
      <c r="A136" s="14" t="s">
        <v>323</v>
      </c>
      <c r="B136" s="9">
        <v>53</v>
      </c>
      <c r="C136" s="9">
        <v>54</v>
      </c>
      <c r="D136" s="13">
        <v>54.5</v>
      </c>
      <c r="E136" s="9">
        <v>68.2</v>
      </c>
      <c r="F136" s="9">
        <v>329</v>
      </c>
      <c r="G136" s="34">
        <v>11</v>
      </c>
      <c r="H136" s="9">
        <v>340.9</v>
      </c>
      <c r="I136" s="9">
        <v>62</v>
      </c>
      <c r="J136" s="9">
        <v>57.5</v>
      </c>
      <c r="K136" s="9">
        <v>6.1</v>
      </c>
      <c r="L136" s="13">
        <v>-62.9</v>
      </c>
      <c r="M136" s="13">
        <v>0.4</v>
      </c>
      <c r="N136" s="9"/>
      <c r="O136" s="9"/>
      <c r="P136" s="37">
        <v>31.77472605528709</v>
      </c>
      <c r="Q136" s="37">
        <v>8.2255572413398266</v>
      </c>
      <c r="R136" s="7">
        <v>102</v>
      </c>
      <c r="S136" s="13">
        <v>-64.425092362597496</v>
      </c>
      <c r="T136" s="13">
        <v>25.349616187467699</v>
      </c>
      <c r="U136" s="9">
        <v>70.847886785130299</v>
      </c>
      <c r="V136" s="9">
        <v>29.947623786603899</v>
      </c>
      <c r="W136" s="9">
        <v>15.808378620744801</v>
      </c>
      <c r="X136" s="7" t="s">
        <v>824</v>
      </c>
      <c r="Y136" s="7"/>
      <c r="Z136" s="7"/>
      <c r="AA136" s="10" t="b">
        <v>1</v>
      </c>
      <c r="AB136" s="7">
        <v>0</v>
      </c>
      <c r="AC136" s="14" t="s">
        <v>324</v>
      </c>
      <c r="AD136" s="30">
        <v>1604</v>
      </c>
      <c r="AE136" s="7" t="s">
        <v>176</v>
      </c>
      <c r="AF136" s="10" t="s">
        <v>907</v>
      </c>
      <c r="AG136" s="14"/>
      <c r="AH136" s="10"/>
    </row>
    <row r="137" spans="1:34" x14ac:dyDescent="0.2">
      <c r="A137" s="14" t="s">
        <v>325</v>
      </c>
      <c r="B137" s="9">
        <v>55</v>
      </c>
      <c r="C137" s="9">
        <v>56</v>
      </c>
      <c r="D137" s="13">
        <v>55.5</v>
      </c>
      <c r="E137" s="9">
        <v>68.2</v>
      </c>
      <c r="F137" s="9">
        <v>328.3</v>
      </c>
      <c r="G137" s="34">
        <v>30</v>
      </c>
      <c r="H137" s="9">
        <v>350</v>
      </c>
      <c r="I137" s="9">
        <v>59</v>
      </c>
      <c r="J137" s="9">
        <v>40</v>
      </c>
      <c r="K137" s="9">
        <v>4.2</v>
      </c>
      <c r="L137" s="13">
        <v>-61</v>
      </c>
      <c r="M137" s="13">
        <v>345</v>
      </c>
      <c r="N137" s="9"/>
      <c r="O137" s="9"/>
      <c r="P137" s="9">
        <v>25.103319592611967</v>
      </c>
      <c r="Q137" s="9">
        <v>5.3513106052188064</v>
      </c>
      <c r="R137" s="7">
        <v>102</v>
      </c>
      <c r="S137" s="13">
        <v>-63.745931251634303</v>
      </c>
      <c r="T137" s="13">
        <v>9.1260109705386494</v>
      </c>
      <c r="U137" s="9">
        <v>71.322896167447496</v>
      </c>
      <c r="V137" s="9">
        <v>28.531404738486501</v>
      </c>
      <c r="W137" s="9">
        <v>16.4222054891565</v>
      </c>
      <c r="X137" s="7" t="s">
        <v>824</v>
      </c>
      <c r="Y137" s="7"/>
      <c r="Z137" s="7"/>
      <c r="AA137" s="10" t="b">
        <v>1</v>
      </c>
      <c r="AB137" s="7">
        <v>0</v>
      </c>
      <c r="AC137" s="14" t="s">
        <v>326</v>
      </c>
      <c r="AD137" s="30">
        <v>1432</v>
      </c>
      <c r="AE137" s="7" t="s">
        <v>176</v>
      </c>
      <c r="AF137" s="10" t="s">
        <v>917</v>
      </c>
      <c r="AG137" s="14"/>
      <c r="AH137" s="10"/>
    </row>
    <row r="138" spans="1:34" x14ac:dyDescent="0.2">
      <c r="A138" s="14" t="s">
        <v>328</v>
      </c>
      <c r="B138" s="7">
        <v>56.3</v>
      </c>
      <c r="C138" s="7">
        <v>57.9</v>
      </c>
      <c r="D138" s="13">
        <v>57.1</v>
      </c>
      <c r="E138" s="7">
        <v>43.2</v>
      </c>
      <c r="F138" s="7">
        <v>104.6</v>
      </c>
      <c r="G138" s="34">
        <v>14</v>
      </c>
      <c r="H138" s="7">
        <v>205.2</v>
      </c>
      <c r="I138" s="7">
        <v>-71.2</v>
      </c>
      <c r="J138" s="7">
        <v>92</v>
      </c>
      <c r="K138" s="7">
        <v>4.2</v>
      </c>
      <c r="L138" s="13">
        <v>-69.599999999999994</v>
      </c>
      <c r="M138" s="6">
        <f>328</f>
        <v>328</v>
      </c>
      <c r="N138" s="7"/>
      <c r="O138" s="7"/>
      <c r="P138" s="9">
        <v>34.865351406032048</v>
      </c>
      <c r="Q138" s="9">
        <v>6.8272659427388058</v>
      </c>
      <c r="R138" s="7">
        <v>301</v>
      </c>
      <c r="S138" s="13">
        <v>-69.194760821645005</v>
      </c>
      <c r="T138" s="13">
        <v>358.804743628854</v>
      </c>
      <c r="U138" s="9">
        <v>30.5017566990254</v>
      </c>
      <c r="V138" s="9">
        <v>-19.002486543030901</v>
      </c>
      <c r="W138" s="9">
        <v>10.9175300555075</v>
      </c>
      <c r="X138" s="7" t="s">
        <v>824</v>
      </c>
      <c r="Y138" s="10"/>
      <c r="Z138" s="10"/>
      <c r="AA138" s="10" t="b">
        <v>1</v>
      </c>
      <c r="AB138" s="7">
        <v>0</v>
      </c>
      <c r="AC138" s="14" t="s">
        <v>329</v>
      </c>
      <c r="AD138" s="7"/>
      <c r="AE138" s="7" t="s">
        <v>949</v>
      </c>
      <c r="AF138" s="10" t="s">
        <v>330</v>
      </c>
      <c r="AG138" s="14"/>
      <c r="AH138" s="10"/>
    </row>
    <row r="139" spans="1:34" x14ac:dyDescent="0.2">
      <c r="A139" s="10" t="s">
        <v>331</v>
      </c>
      <c r="B139" s="9">
        <v>54</v>
      </c>
      <c r="C139" s="9">
        <v>61.5</v>
      </c>
      <c r="D139" s="13">
        <v>57.75</v>
      </c>
      <c r="E139" s="9">
        <v>71.38</v>
      </c>
      <c r="F139" s="9">
        <f>360-54.52</f>
        <v>305.48</v>
      </c>
      <c r="G139" s="34">
        <v>30</v>
      </c>
      <c r="H139" s="9">
        <v>331.4</v>
      </c>
      <c r="I139" s="9">
        <v>64.900000000000006</v>
      </c>
      <c r="J139" s="9">
        <v>19</v>
      </c>
      <c r="K139" s="9">
        <v>6.2</v>
      </c>
      <c r="L139" s="13">
        <v>-62</v>
      </c>
      <c r="M139" s="13">
        <v>349.7</v>
      </c>
      <c r="N139" s="9"/>
      <c r="O139" s="9"/>
      <c r="P139" s="9">
        <v>9.2884555822927339</v>
      </c>
      <c r="Q139" s="9">
        <v>9.1199201807892862</v>
      </c>
      <c r="R139" s="30">
        <v>102</v>
      </c>
      <c r="S139" s="13">
        <v>-64.217846461768502</v>
      </c>
      <c r="T139" s="13">
        <v>16.0178105390982</v>
      </c>
      <c r="U139" s="9">
        <v>71.882742509583494</v>
      </c>
      <c r="V139" s="9">
        <v>26.9926852669964</v>
      </c>
      <c r="W139" s="9">
        <v>17.430778056181001</v>
      </c>
      <c r="X139" s="7" t="s">
        <v>824</v>
      </c>
      <c r="Y139" s="10"/>
      <c r="Z139" s="10"/>
      <c r="AA139" s="10" t="b">
        <v>1</v>
      </c>
      <c r="AB139" s="7">
        <v>0</v>
      </c>
      <c r="AC139" s="14" t="s">
        <v>327</v>
      </c>
      <c r="AD139" s="7"/>
      <c r="AE139" s="7" t="s">
        <v>949</v>
      </c>
      <c r="AF139" s="10" t="s">
        <v>973</v>
      </c>
      <c r="AG139" s="14"/>
      <c r="AH139" s="10"/>
    </row>
    <row r="140" spans="1:34" x14ac:dyDescent="0.2">
      <c r="A140" s="14" t="s">
        <v>332</v>
      </c>
      <c r="B140" s="9">
        <v>53</v>
      </c>
      <c r="C140" s="9">
        <v>60</v>
      </c>
      <c r="D140" s="13">
        <v>59</v>
      </c>
      <c r="E140" s="9">
        <v>68.2</v>
      </c>
      <c r="F140" s="9">
        <v>329</v>
      </c>
      <c r="G140" s="34">
        <v>22</v>
      </c>
      <c r="H140" s="9">
        <v>344.4</v>
      </c>
      <c r="I140" s="9">
        <v>65.3</v>
      </c>
      <c r="J140" s="9">
        <v>69.3</v>
      </c>
      <c r="K140" s="9">
        <v>3.7</v>
      </c>
      <c r="L140" s="13">
        <v>-67.7</v>
      </c>
      <c r="M140" s="13">
        <v>357.7</v>
      </c>
      <c r="N140" s="9"/>
      <c r="O140" s="9"/>
      <c r="P140" s="37">
        <v>33.315307803749313</v>
      </c>
      <c r="Q140" s="37">
        <v>5.4513589967245721</v>
      </c>
      <c r="R140" s="7">
        <v>102</v>
      </c>
      <c r="S140" s="13">
        <v>-69.169297853334697</v>
      </c>
      <c r="T140" s="13">
        <v>27.6716197773499</v>
      </c>
      <c r="U140" s="9">
        <v>71.695737357034204</v>
      </c>
      <c r="V140" s="9">
        <v>28.154863446791101</v>
      </c>
      <c r="W140" s="9">
        <v>17.469866833446901</v>
      </c>
      <c r="X140" s="7" t="s">
        <v>824</v>
      </c>
      <c r="Y140" s="7"/>
      <c r="Z140" s="7"/>
      <c r="AA140" s="10" t="b">
        <v>1</v>
      </c>
      <c r="AB140" s="7">
        <v>0</v>
      </c>
      <c r="AC140" s="14" t="s">
        <v>324</v>
      </c>
      <c r="AD140" s="30">
        <v>1604</v>
      </c>
      <c r="AE140" s="7" t="s">
        <v>176</v>
      </c>
      <c r="AF140" s="10"/>
      <c r="AG140" s="14" t="s">
        <v>930</v>
      </c>
      <c r="AH140" s="10"/>
    </row>
    <row r="141" spans="1:34" x14ac:dyDescent="0.2">
      <c r="A141" s="14" t="s">
        <v>333</v>
      </c>
      <c r="B141" s="9">
        <v>57.3</v>
      </c>
      <c r="C141" s="9">
        <v>60.7</v>
      </c>
      <c r="D141" s="13">
        <v>59</v>
      </c>
      <c r="E141" s="9">
        <v>23.25</v>
      </c>
      <c r="F141" s="9">
        <v>27.33</v>
      </c>
      <c r="G141" s="34">
        <v>13</v>
      </c>
      <c r="H141" s="9">
        <v>1.2</v>
      </c>
      <c r="I141" s="9">
        <v>9.8000000000000007</v>
      </c>
      <c r="J141" s="9">
        <v>47</v>
      </c>
      <c r="K141" s="9">
        <v>6.3</v>
      </c>
      <c r="L141" s="13">
        <v>-71.7</v>
      </c>
      <c r="M141" s="13">
        <v>23.5</v>
      </c>
      <c r="N141" s="9">
        <v>80</v>
      </c>
      <c r="O141" s="9">
        <v>4.7</v>
      </c>
      <c r="P141" s="9" t="s">
        <v>825</v>
      </c>
      <c r="Q141" s="9" t="s">
        <v>825</v>
      </c>
      <c r="R141" s="7">
        <v>715</v>
      </c>
      <c r="S141" s="13">
        <v>-71.7</v>
      </c>
      <c r="T141" s="13">
        <v>23.5</v>
      </c>
      <c r="U141" s="9">
        <v>0</v>
      </c>
      <c r="V141" s="9">
        <v>0</v>
      </c>
      <c r="W141" s="9">
        <v>0</v>
      </c>
      <c r="X141" s="7" t="s">
        <v>824</v>
      </c>
      <c r="Y141" s="7"/>
      <c r="Z141" s="7"/>
      <c r="AA141" s="10" t="b">
        <v>1</v>
      </c>
      <c r="AB141" s="7">
        <v>0</v>
      </c>
      <c r="AC141" s="14" t="s">
        <v>334</v>
      </c>
      <c r="AD141" s="30"/>
      <c r="AE141" s="7" t="s">
        <v>949</v>
      </c>
      <c r="AF141" s="10" t="s">
        <v>335</v>
      </c>
      <c r="AG141" s="14"/>
      <c r="AH141" s="10"/>
    </row>
    <row r="142" spans="1:34" x14ac:dyDescent="0.2">
      <c r="A142" s="10" t="s">
        <v>336</v>
      </c>
      <c r="B142" s="9">
        <v>58.8</v>
      </c>
      <c r="C142" s="9">
        <v>60</v>
      </c>
      <c r="D142" s="13">
        <v>59.4</v>
      </c>
      <c r="E142" s="9">
        <v>55.6</v>
      </c>
      <c r="F142" s="9">
        <v>354.8</v>
      </c>
      <c r="G142" s="34">
        <v>413</v>
      </c>
      <c r="H142" s="9">
        <v>359</v>
      </c>
      <c r="I142" s="9">
        <v>65.2</v>
      </c>
      <c r="J142" s="9">
        <v>36.799999999999997</v>
      </c>
      <c r="K142" s="9">
        <v>1.2</v>
      </c>
      <c r="L142" s="13">
        <v>-81.7</v>
      </c>
      <c r="M142" s="13">
        <v>359.8</v>
      </c>
      <c r="N142" s="9"/>
      <c r="O142" s="9"/>
      <c r="P142" s="37">
        <v>17.765450949681135</v>
      </c>
      <c r="Q142" s="37">
        <v>1.688421126475991</v>
      </c>
      <c r="R142" s="7">
        <v>301</v>
      </c>
      <c r="S142" s="13">
        <v>-75.0795801715322</v>
      </c>
      <c r="T142" s="13">
        <v>42.845717501639903</v>
      </c>
      <c r="U142" s="9">
        <v>31.113220549499001</v>
      </c>
      <c r="V142" s="9">
        <v>-18.639059486542401</v>
      </c>
      <c r="W142" s="9">
        <v>11.402949076130801</v>
      </c>
      <c r="X142" s="7" t="s">
        <v>824</v>
      </c>
      <c r="Y142" s="7"/>
      <c r="Z142" s="7"/>
      <c r="AA142" s="10" t="b">
        <v>1</v>
      </c>
      <c r="AB142" s="7">
        <v>0</v>
      </c>
      <c r="AC142" s="14" t="s">
        <v>337</v>
      </c>
      <c r="AD142" s="7">
        <v>1041</v>
      </c>
      <c r="AE142" s="7" t="s">
        <v>176</v>
      </c>
      <c r="AF142" s="14" t="s">
        <v>928</v>
      </c>
      <c r="AG142" s="14"/>
      <c r="AH142" s="10"/>
    </row>
    <row r="143" spans="1:34" x14ac:dyDescent="0.2">
      <c r="A143" s="14" t="s">
        <v>338</v>
      </c>
      <c r="B143" s="9">
        <v>59</v>
      </c>
      <c r="C143" s="9">
        <v>60</v>
      </c>
      <c r="D143" s="13">
        <v>59.5</v>
      </c>
      <c r="E143" s="9">
        <v>68.2</v>
      </c>
      <c r="F143" s="9">
        <v>329</v>
      </c>
      <c r="G143" s="34">
        <v>39</v>
      </c>
      <c r="H143" s="9">
        <v>357</v>
      </c>
      <c r="I143" s="9">
        <v>56</v>
      </c>
      <c r="J143" s="9">
        <v>15.6</v>
      </c>
      <c r="K143" s="9">
        <v>6</v>
      </c>
      <c r="L143" s="13">
        <v>-56</v>
      </c>
      <c r="M143" s="13">
        <v>3</v>
      </c>
      <c r="N143" s="9"/>
      <c r="O143" s="9"/>
      <c r="P143" s="9">
        <v>11.103852598557827</v>
      </c>
      <c r="Q143" s="9">
        <v>7.2021897746749071</v>
      </c>
      <c r="R143" s="7">
        <v>102</v>
      </c>
      <c r="S143" s="13">
        <v>-57.2627607301377</v>
      </c>
      <c r="T143" s="13">
        <v>27.740082749527499</v>
      </c>
      <c r="U143" s="9">
        <v>71.619885344701302</v>
      </c>
      <c r="V143" s="9">
        <v>28.6132911834545</v>
      </c>
      <c r="W143" s="9">
        <v>17.485654010775601</v>
      </c>
      <c r="X143" s="7" t="s">
        <v>824</v>
      </c>
      <c r="Y143" s="7"/>
      <c r="Z143" s="7"/>
      <c r="AA143" s="10" t="b">
        <v>1</v>
      </c>
      <c r="AB143" s="7">
        <v>0</v>
      </c>
      <c r="AC143" s="14" t="s">
        <v>324</v>
      </c>
      <c r="AD143" s="30">
        <v>1604</v>
      </c>
      <c r="AE143" s="7" t="s">
        <v>176</v>
      </c>
      <c r="AF143" s="14" t="s">
        <v>941</v>
      </c>
      <c r="AG143" s="14"/>
      <c r="AH143" s="10"/>
    </row>
    <row r="144" spans="1:34" x14ac:dyDescent="0.2">
      <c r="A144" s="10" t="s">
        <v>339</v>
      </c>
      <c r="B144" s="9">
        <v>58</v>
      </c>
      <c r="C144" s="9">
        <v>61</v>
      </c>
      <c r="D144" s="13">
        <v>59.5</v>
      </c>
      <c r="E144" s="9">
        <v>55.5</v>
      </c>
      <c r="F144" s="9">
        <v>354.8</v>
      </c>
      <c r="G144" s="34">
        <v>165</v>
      </c>
      <c r="H144" s="9">
        <v>3.7</v>
      </c>
      <c r="I144" s="9">
        <v>64.2</v>
      </c>
      <c r="J144" s="9">
        <v>54.5</v>
      </c>
      <c r="K144" s="9">
        <v>2.82</v>
      </c>
      <c r="L144" s="13">
        <v>-80.2</v>
      </c>
      <c r="M144" s="13">
        <v>339.6</v>
      </c>
      <c r="N144" s="9"/>
      <c r="O144" s="9"/>
      <c r="P144" s="9">
        <v>27.439218881228651</v>
      </c>
      <c r="Q144" s="9">
        <v>2.1329685479331748</v>
      </c>
      <c r="R144" s="7">
        <v>301</v>
      </c>
      <c r="S144" s="13">
        <v>-76.053832243353398</v>
      </c>
      <c r="T144" s="13">
        <v>29.428710139275399</v>
      </c>
      <c r="U144" s="9">
        <v>31.143780150144298</v>
      </c>
      <c r="V144" s="9">
        <v>-18.6145610423515</v>
      </c>
      <c r="W144" s="9">
        <v>11.420905062109499</v>
      </c>
      <c r="X144" s="7" t="s">
        <v>824</v>
      </c>
      <c r="Y144" s="7"/>
      <c r="Z144" s="7"/>
      <c r="AA144" s="10" t="b">
        <v>1</v>
      </c>
      <c r="AB144" s="7">
        <v>0</v>
      </c>
      <c r="AC144" s="10" t="s">
        <v>340</v>
      </c>
      <c r="AD144" s="30">
        <v>3433</v>
      </c>
      <c r="AE144" s="7" t="s">
        <v>176</v>
      </c>
      <c r="AF144" s="10" t="s">
        <v>939</v>
      </c>
      <c r="AG144" s="14"/>
      <c r="AH144" s="10"/>
    </row>
    <row r="145" spans="1:34" x14ac:dyDescent="0.2">
      <c r="A145" s="10" t="s">
        <v>341</v>
      </c>
      <c r="B145" s="9">
        <v>59.6</v>
      </c>
      <c r="C145" s="9">
        <v>60.4</v>
      </c>
      <c r="D145" s="13">
        <v>60</v>
      </c>
      <c r="E145" s="9">
        <v>56.7</v>
      </c>
      <c r="F145" s="9">
        <v>353.8</v>
      </c>
      <c r="G145" s="34">
        <v>62</v>
      </c>
      <c r="H145" s="9">
        <v>0</v>
      </c>
      <c r="I145" s="9">
        <v>63</v>
      </c>
      <c r="J145" s="9">
        <v>44.9</v>
      </c>
      <c r="K145" s="9">
        <v>2.7</v>
      </c>
      <c r="L145" s="13">
        <v>-77</v>
      </c>
      <c r="M145" s="13">
        <v>355</v>
      </c>
      <c r="N145" s="9"/>
      <c r="O145" s="9"/>
      <c r="P145" s="37">
        <v>23.781782327530891</v>
      </c>
      <c r="Q145" s="37">
        <v>3.7772724920168819</v>
      </c>
      <c r="R145" s="7">
        <v>301</v>
      </c>
      <c r="S145" s="13">
        <v>-71.651332694052897</v>
      </c>
      <c r="T145" s="13">
        <v>31.2534637953455</v>
      </c>
      <c r="U145" s="9">
        <v>31.2951941185385</v>
      </c>
      <c r="V145" s="9">
        <v>-18.492341076251201</v>
      </c>
      <c r="W145" s="9">
        <v>11.5107228521516</v>
      </c>
      <c r="X145" s="7" t="s">
        <v>824</v>
      </c>
      <c r="Y145" s="10"/>
      <c r="Z145" s="10"/>
      <c r="AA145" s="10" t="b">
        <v>1</v>
      </c>
      <c r="AB145" s="7">
        <v>0</v>
      </c>
      <c r="AC145" s="14" t="s">
        <v>342</v>
      </c>
      <c r="AD145" s="7">
        <v>1377</v>
      </c>
      <c r="AE145" s="7" t="s">
        <v>176</v>
      </c>
      <c r="AF145" s="14" t="s">
        <v>929</v>
      </c>
      <c r="AG145" s="16"/>
      <c r="AH145" s="10"/>
    </row>
    <row r="146" spans="1:34" x14ac:dyDescent="0.2">
      <c r="A146" s="10" t="s">
        <v>343</v>
      </c>
      <c r="B146" s="9">
        <v>59.5</v>
      </c>
      <c r="C146" s="9">
        <v>60.7</v>
      </c>
      <c r="D146" s="13">
        <v>60.1</v>
      </c>
      <c r="E146" s="9">
        <v>61.9</v>
      </c>
      <c r="F146" s="9">
        <v>353.1</v>
      </c>
      <c r="G146" s="34">
        <v>43</v>
      </c>
      <c r="H146" s="9">
        <v>7.7</v>
      </c>
      <c r="I146" s="9">
        <v>60.9</v>
      </c>
      <c r="J146" s="9">
        <v>24.5</v>
      </c>
      <c r="K146" s="9">
        <v>4.5</v>
      </c>
      <c r="L146" s="13">
        <v>-71.400000000000006</v>
      </c>
      <c r="M146" s="6">
        <v>334.7</v>
      </c>
      <c r="N146" s="9">
        <v>14.2</v>
      </c>
      <c r="O146" s="9">
        <v>6</v>
      </c>
      <c r="P146" s="9" t="s">
        <v>825</v>
      </c>
      <c r="Q146" s="9" t="s">
        <v>825</v>
      </c>
      <c r="R146" s="7">
        <v>301</v>
      </c>
      <c r="S146" s="13">
        <v>-69.628549888834598</v>
      </c>
      <c r="T146" s="13">
        <v>8.4397804059364994</v>
      </c>
      <c r="U146" s="9">
        <v>31.325203023107601</v>
      </c>
      <c r="V146" s="9">
        <v>-18.467951024978898</v>
      </c>
      <c r="W146" s="9">
        <v>11.528693876190699</v>
      </c>
      <c r="X146" s="7" t="s">
        <v>824</v>
      </c>
      <c r="Y146" s="10"/>
      <c r="Z146" s="10"/>
      <c r="AA146" s="10" t="b">
        <v>1</v>
      </c>
      <c r="AB146" s="7">
        <v>0</v>
      </c>
      <c r="AC146" s="14" t="s">
        <v>344</v>
      </c>
      <c r="AD146" s="7">
        <v>3494</v>
      </c>
      <c r="AE146" s="7" t="s">
        <v>176</v>
      </c>
      <c r="AF146" s="14" t="s">
        <v>928</v>
      </c>
      <c r="AG146" s="16"/>
      <c r="AH146" s="10"/>
    </row>
    <row r="147" spans="1:34" x14ac:dyDescent="0.2">
      <c r="A147" s="14" t="s">
        <v>345</v>
      </c>
      <c r="B147" s="9">
        <v>60</v>
      </c>
      <c r="C147" s="9">
        <v>61</v>
      </c>
      <c r="D147" s="13">
        <v>60.5</v>
      </c>
      <c r="E147" s="9">
        <v>71.599999999999994</v>
      </c>
      <c r="F147" s="9">
        <v>305.89999999999998</v>
      </c>
      <c r="G147" s="34">
        <v>10</v>
      </c>
      <c r="H147" s="9">
        <v>319.89999999999998</v>
      </c>
      <c r="I147" s="9">
        <v>77.7</v>
      </c>
      <c r="J147" s="9">
        <v>65.599999999999994</v>
      </c>
      <c r="K147" s="9">
        <v>6</v>
      </c>
      <c r="L147" s="13">
        <v>-76.2</v>
      </c>
      <c r="M147" s="6">
        <v>37.9</v>
      </c>
      <c r="N147" s="9">
        <v>25.1</v>
      </c>
      <c r="O147" s="9">
        <v>9.8000000000000007</v>
      </c>
      <c r="P147" s="9" t="s">
        <v>825</v>
      </c>
      <c r="Q147" s="9" t="s">
        <v>825</v>
      </c>
      <c r="R147" s="7">
        <v>102</v>
      </c>
      <c r="S147" s="13">
        <v>-73.731525549729895</v>
      </c>
      <c r="T147" s="13">
        <v>73.1829613262219</v>
      </c>
      <c r="U147" s="9">
        <v>71.466454734056896</v>
      </c>
      <c r="V147" s="9">
        <v>29.5192244846743</v>
      </c>
      <c r="W147" s="9">
        <v>17.517486241643098</v>
      </c>
      <c r="X147" s="7" t="s">
        <v>824</v>
      </c>
      <c r="Y147" s="10"/>
      <c r="Z147" s="10"/>
      <c r="AA147" s="10" t="b">
        <v>1</v>
      </c>
      <c r="AB147" s="7">
        <v>0</v>
      </c>
      <c r="AC147" s="14" t="s">
        <v>320</v>
      </c>
      <c r="AD147" s="7"/>
      <c r="AE147" s="7" t="s">
        <v>176</v>
      </c>
      <c r="AF147" s="10" t="s">
        <v>940</v>
      </c>
      <c r="AG147" s="14"/>
      <c r="AH147" s="10"/>
    </row>
    <row r="148" spans="1:34" x14ac:dyDescent="0.2">
      <c r="A148" s="14" t="s">
        <v>346</v>
      </c>
      <c r="B148" s="9">
        <v>60</v>
      </c>
      <c r="C148" s="9">
        <v>61</v>
      </c>
      <c r="D148" s="13">
        <v>60.5</v>
      </c>
      <c r="E148" s="9">
        <v>70.34</v>
      </c>
      <c r="F148" s="9">
        <v>305.10000000000002</v>
      </c>
      <c r="G148" s="34">
        <v>14</v>
      </c>
      <c r="H148" s="9">
        <v>349.8</v>
      </c>
      <c r="I148" s="9">
        <v>62.6</v>
      </c>
      <c r="J148" s="9">
        <v>34.1</v>
      </c>
      <c r="K148" s="9">
        <v>6.9</v>
      </c>
      <c r="L148" s="13">
        <v>-64.8</v>
      </c>
      <c r="M148" s="6">
        <v>321.5</v>
      </c>
      <c r="N148" s="9">
        <v>19.8</v>
      </c>
      <c r="O148" s="9">
        <v>9.1999999999999993</v>
      </c>
      <c r="P148" s="9" t="s">
        <v>825</v>
      </c>
      <c r="Q148" s="9" t="s">
        <v>825</v>
      </c>
      <c r="R148" s="7">
        <v>102</v>
      </c>
      <c r="S148" s="13">
        <v>-69.412350848742605</v>
      </c>
      <c r="T148" s="13">
        <v>345.47412165514498</v>
      </c>
      <c r="U148" s="9">
        <v>71.466454734056896</v>
      </c>
      <c r="V148" s="9">
        <v>29.5192244846743</v>
      </c>
      <c r="W148" s="9">
        <v>17.517486241643098</v>
      </c>
      <c r="X148" s="7" t="s">
        <v>824</v>
      </c>
      <c r="Y148" s="10"/>
      <c r="Z148" s="10"/>
      <c r="AA148" s="10" t="b">
        <v>1</v>
      </c>
      <c r="AB148" s="7">
        <v>0</v>
      </c>
      <c r="AC148" s="14" t="s">
        <v>347</v>
      </c>
      <c r="AD148" s="7"/>
      <c r="AE148" s="7" t="s">
        <v>176</v>
      </c>
      <c r="AF148" s="10" t="s">
        <v>940</v>
      </c>
      <c r="AG148" s="14"/>
      <c r="AH148" s="10"/>
    </row>
    <row r="149" spans="1:34" x14ac:dyDescent="0.2">
      <c r="A149" s="10" t="s">
        <v>348</v>
      </c>
      <c r="B149" s="9">
        <v>59.7</v>
      </c>
      <c r="C149" s="9">
        <v>61.7</v>
      </c>
      <c r="D149" s="13">
        <v>60.7</v>
      </c>
      <c r="E149" s="9">
        <v>57</v>
      </c>
      <c r="F149" s="9">
        <v>353.5</v>
      </c>
      <c r="G149" s="34">
        <v>107</v>
      </c>
      <c r="H149" s="9">
        <v>358.7</v>
      </c>
      <c r="I149" s="9">
        <v>65.900000000000006</v>
      </c>
      <c r="J149" s="9">
        <v>33.5</v>
      </c>
      <c r="K149" s="9">
        <v>2.4</v>
      </c>
      <c r="L149" s="13">
        <v>-81</v>
      </c>
      <c r="M149" s="13">
        <v>359</v>
      </c>
      <c r="N149" s="9"/>
      <c r="O149" s="9"/>
      <c r="P149" s="9">
        <v>15.706496854658019</v>
      </c>
      <c r="Q149" s="9">
        <v>3.5600018900221979</v>
      </c>
      <c r="R149" s="7">
        <v>301</v>
      </c>
      <c r="S149" s="13">
        <v>-74.483546776078597</v>
      </c>
      <c r="T149" s="13">
        <v>41.482350755263703</v>
      </c>
      <c r="U149" s="9">
        <v>31.503373583040599</v>
      </c>
      <c r="V149" s="9">
        <v>-18.321982303237899</v>
      </c>
      <c r="W149" s="9">
        <v>11.6365710344405</v>
      </c>
      <c r="X149" s="7" t="s">
        <v>824</v>
      </c>
      <c r="Y149" s="10"/>
      <c r="Z149" s="10"/>
      <c r="AA149" s="10" t="b">
        <v>1</v>
      </c>
      <c r="AB149" s="7">
        <v>0</v>
      </c>
      <c r="AC149" s="14" t="s">
        <v>349</v>
      </c>
      <c r="AD149" s="7">
        <v>1169</v>
      </c>
      <c r="AE149" s="7" t="s">
        <v>176</v>
      </c>
      <c r="AF149" s="14" t="s">
        <v>924</v>
      </c>
      <c r="AG149" s="39"/>
      <c r="AH149" s="10"/>
    </row>
    <row r="150" spans="1:34" x14ac:dyDescent="0.2">
      <c r="A150" s="10" t="s">
        <v>350</v>
      </c>
      <c r="B150" s="9">
        <v>59.72</v>
      </c>
      <c r="C150" s="9">
        <v>62.04</v>
      </c>
      <c r="D150" s="13">
        <v>60.88</v>
      </c>
      <c r="E150" s="9">
        <v>56.25</v>
      </c>
      <c r="F150" s="9">
        <v>353.9</v>
      </c>
      <c r="G150" s="34">
        <v>26</v>
      </c>
      <c r="H150" s="9">
        <v>2.9</v>
      </c>
      <c r="I150" s="9">
        <v>58.9</v>
      </c>
      <c r="J150" s="9">
        <v>36.9</v>
      </c>
      <c r="K150" s="9">
        <v>4.7</v>
      </c>
      <c r="L150" s="13">
        <v>-73.3</v>
      </c>
      <c r="M150" s="6">
        <v>346.2</v>
      </c>
      <c r="N150" s="9"/>
      <c r="O150" s="9"/>
      <c r="P150" s="9">
        <v>23.25591300168055</v>
      </c>
      <c r="Q150" s="9">
        <v>6.0068103538837319</v>
      </c>
      <c r="R150" s="7">
        <v>301</v>
      </c>
      <c r="S150" s="13">
        <v>-69.544009165665699</v>
      </c>
      <c r="T150" s="13">
        <v>20.183025537260701</v>
      </c>
      <c r="U150" s="9">
        <v>31.5562035897755</v>
      </c>
      <c r="V150" s="9">
        <v>-18.278314455490801</v>
      </c>
      <c r="W150" s="9">
        <v>11.668950935242099</v>
      </c>
      <c r="X150" s="7" t="s">
        <v>824</v>
      </c>
      <c r="Y150" s="10"/>
      <c r="Z150" s="10"/>
      <c r="AA150" s="10" t="b">
        <v>1</v>
      </c>
      <c r="AB150" s="7">
        <v>0</v>
      </c>
      <c r="AC150" s="14" t="s">
        <v>351</v>
      </c>
      <c r="AD150" s="7"/>
      <c r="AE150" s="7" t="s">
        <v>176</v>
      </c>
      <c r="AF150" s="14" t="s">
        <v>925</v>
      </c>
      <c r="AG150" s="39"/>
      <c r="AH150" s="10"/>
    </row>
    <row r="151" spans="1:34" x14ac:dyDescent="0.2">
      <c r="A151" s="10" t="s">
        <v>352</v>
      </c>
      <c r="B151" s="9">
        <v>56</v>
      </c>
      <c r="C151" s="9">
        <v>66</v>
      </c>
      <c r="D151" s="13">
        <v>61</v>
      </c>
      <c r="E151" s="9">
        <v>-62.41</v>
      </c>
      <c r="F151" s="9">
        <v>300.33</v>
      </c>
      <c r="G151" s="34">
        <v>10</v>
      </c>
      <c r="H151" s="9">
        <v>345.18</v>
      </c>
      <c r="I151" s="9">
        <v>-77.41</v>
      </c>
      <c r="J151" s="9"/>
      <c r="K151" s="9"/>
      <c r="L151" s="13">
        <v>-82.68</v>
      </c>
      <c r="M151" s="13">
        <v>355.2</v>
      </c>
      <c r="N151" s="9">
        <v>19.75</v>
      </c>
      <c r="O151" s="9">
        <v>11.14</v>
      </c>
      <c r="P151" s="9" t="s">
        <v>825</v>
      </c>
      <c r="Q151" s="9" t="s">
        <v>825</v>
      </c>
      <c r="R151" s="30">
        <v>803</v>
      </c>
      <c r="S151" s="13">
        <v>-73.409006043016603</v>
      </c>
      <c r="T151" s="13">
        <v>28.040990326762898</v>
      </c>
      <c r="U151" s="9">
        <v>2.0860502542826</v>
      </c>
      <c r="V151" s="9">
        <v>-41.161932983260797</v>
      </c>
      <c r="W151" s="9">
        <v>11.1751402868396</v>
      </c>
      <c r="X151" s="7" t="s">
        <v>824</v>
      </c>
      <c r="Y151" s="10"/>
      <c r="Z151" s="10"/>
      <c r="AA151" s="10" t="b">
        <v>1</v>
      </c>
      <c r="AB151" s="7">
        <v>0</v>
      </c>
      <c r="AC151" s="14" t="s">
        <v>828</v>
      </c>
      <c r="AD151" s="7"/>
      <c r="AE151" s="7" t="s">
        <v>949</v>
      </c>
      <c r="AF151" s="10" t="s">
        <v>353</v>
      </c>
      <c r="AG151" s="14" t="s">
        <v>841</v>
      </c>
      <c r="AH151" s="10"/>
    </row>
    <row r="152" spans="1:34" x14ac:dyDescent="0.2">
      <c r="A152" s="10" t="s">
        <v>354</v>
      </c>
      <c r="B152" s="9">
        <v>59.6</v>
      </c>
      <c r="C152" s="9">
        <v>62.6</v>
      </c>
      <c r="D152" s="13">
        <v>61.1</v>
      </c>
      <c r="E152" s="9">
        <v>54.88</v>
      </c>
      <c r="F152" s="9">
        <v>353.91</v>
      </c>
      <c r="G152" s="34">
        <v>37</v>
      </c>
      <c r="H152" s="9">
        <v>1.3</v>
      </c>
      <c r="I152" s="9">
        <v>61.3</v>
      </c>
      <c r="J152" s="9">
        <v>25.6</v>
      </c>
      <c r="K152" s="9">
        <v>4.7</v>
      </c>
      <c r="L152" s="13">
        <v>-78.900000000000006</v>
      </c>
      <c r="M152" s="13">
        <v>347</v>
      </c>
      <c r="N152" s="9">
        <v>15</v>
      </c>
      <c r="O152" s="9">
        <v>6.3</v>
      </c>
      <c r="P152" s="9" t="s">
        <v>825</v>
      </c>
      <c r="Q152" s="9" t="s">
        <v>825</v>
      </c>
      <c r="R152" s="7">
        <v>301</v>
      </c>
      <c r="S152" s="13">
        <v>-74.086409744667193</v>
      </c>
      <c r="T152" s="13">
        <v>30.841062561029698</v>
      </c>
      <c r="U152" s="9">
        <v>31.6203900522741</v>
      </c>
      <c r="V152" s="9">
        <v>-18.225018574268098</v>
      </c>
      <c r="W152" s="9">
        <v>11.7085366599484</v>
      </c>
      <c r="X152" s="7" t="s">
        <v>824</v>
      </c>
      <c r="Y152" s="10"/>
      <c r="Z152" s="10"/>
      <c r="AA152" s="10" t="b">
        <v>1</v>
      </c>
      <c r="AB152" s="7">
        <v>0</v>
      </c>
      <c r="AC152" s="14" t="s">
        <v>355</v>
      </c>
      <c r="AD152" s="7"/>
      <c r="AE152" s="7" t="s">
        <v>176</v>
      </c>
      <c r="AF152" s="14" t="s">
        <v>926</v>
      </c>
      <c r="AG152" s="16"/>
      <c r="AH152" s="10"/>
    </row>
    <row r="153" spans="1:34" x14ac:dyDescent="0.2">
      <c r="A153" s="14" t="s">
        <v>356</v>
      </c>
      <c r="B153" s="9">
        <v>60.89</v>
      </c>
      <c r="C153" s="9">
        <v>61.41</v>
      </c>
      <c r="D153" s="13">
        <v>61.15</v>
      </c>
      <c r="E153" s="9">
        <v>56.9</v>
      </c>
      <c r="F153" s="9">
        <v>353.8</v>
      </c>
      <c r="G153" s="34">
        <v>133</v>
      </c>
      <c r="H153" s="9">
        <v>1</v>
      </c>
      <c r="I153" s="9">
        <v>59.9</v>
      </c>
      <c r="J153" s="9">
        <v>21.5</v>
      </c>
      <c r="K153" s="9">
        <v>2.7</v>
      </c>
      <c r="L153" s="13">
        <v>-74</v>
      </c>
      <c r="M153" s="13">
        <v>351</v>
      </c>
      <c r="N153" s="9"/>
      <c r="O153" s="9"/>
      <c r="P153" s="9">
        <v>12.988543358935932</v>
      </c>
      <c r="Q153" s="9">
        <v>3.5316807836451236</v>
      </c>
      <c r="R153" s="7">
        <v>301</v>
      </c>
      <c r="S153" s="13">
        <v>-69.484588336765995</v>
      </c>
      <c r="T153" s="13">
        <v>24.6513050173488</v>
      </c>
      <c r="U153" s="9">
        <v>31.634919438655601</v>
      </c>
      <c r="V153" s="9">
        <v>-18.212917453516699</v>
      </c>
      <c r="W153" s="9">
        <v>11.717534979905199</v>
      </c>
      <c r="X153" s="7" t="s">
        <v>824</v>
      </c>
      <c r="Y153" s="10"/>
      <c r="Z153" s="10"/>
      <c r="AA153" s="10" t="b">
        <v>1</v>
      </c>
      <c r="AB153" s="7">
        <v>0</v>
      </c>
      <c r="AC153" s="14" t="s">
        <v>357</v>
      </c>
      <c r="AD153" s="7">
        <v>1204</v>
      </c>
      <c r="AE153" s="7" t="s">
        <v>176</v>
      </c>
      <c r="AF153" s="14" t="s">
        <v>927</v>
      </c>
      <c r="AG153" s="16"/>
      <c r="AH153" s="10"/>
    </row>
    <row r="154" spans="1:34" x14ac:dyDescent="0.2">
      <c r="A154" s="14" t="s">
        <v>358</v>
      </c>
      <c r="B154" s="9">
        <f>62.1-5.9</f>
        <v>56.2</v>
      </c>
      <c r="C154" s="9">
        <f>62.1+5.9</f>
        <v>68</v>
      </c>
      <c r="D154" s="13">
        <v>62.1</v>
      </c>
      <c r="E154" s="30">
        <v>42.6</v>
      </c>
      <c r="F154" s="30">
        <v>104</v>
      </c>
      <c r="G154" s="34">
        <v>14</v>
      </c>
      <c r="H154" s="7">
        <v>358.7</v>
      </c>
      <c r="I154" s="7">
        <v>65.099999999999994</v>
      </c>
      <c r="J154" s="7">
        <v>175.4</v>
      </c>
      <c r="K154" s="7">
        <v>3</v>
      </c>
      <c r="L154" s="6">
        <v>-85.2</v>
      </c>
      <c r="M154" s="6">
        <v>272.5</v>
      </c>
      <c r="N154" s="7"/>
      <c r="O154" s="7"/>
      <c r="P154" s="9">
        <v>85.030981401652127</v>
      </c>
      <c r="Q154" s="9">
        <v>4.3353539574806002</v>
      </c>
      <c r="R154" s="7">
        <v>301</v>
      </c>
      <c r="S154" s="13">
        <v>-83.996751075786094</v>
      </c>
      <c r="T154" s="13">
        <v>56.457916988328002</v>
      </c>
      <c r="U154" s="9">
        <v>31.906938471253302</v>
      </c>
      <c r="V154" s="9">
        <v>-17.983798035487201</v>
      </c>
      <c r="W154" s="9">
        <v>11.8886104683331</v>
      </c>
      <c r="X154" s="7" t="s">
        <v>824</v>
      </c>
      <c r="Y154" s="10"/>
      <c r="Z154" s="10"/>
      <c r="AA154" s="10" t="b">
        <v>1</v>
      </c>
      <c r="AB154" s="7">
        <v>0</v>
      </c>
      <c r="AC154" s="14" t="s">
        <v>329</v>
      </c>
      <c r="AD154" s="7"/>
      <c r="AE154" s="7" t="s">
        <v>949</v>
      </c>
      <c r="AF154" s="10" t="s">
        <v>359</v>
      </c>
      <c r="AG154" s="14"/>
      <c r="AH154" s="10"/>
    </row>
    <row r="155" spans="1:34" x14ac:dyDescent="0.2">
      <c r="A155" s="14" t="s">
        <v>360</v>
      </c>
      <c r="B155" s="9">
        <v>59</v>
      </c>
      <c r="C155" s="9">
        <v>67</v>
      </c>
      <c r="D155" s="13">
        <v>63</v>
      </c>
      <c r="E155" s="9">
        <v>47.6</v>
      </c>
      <c r="F155" s="9">
        <v>251.1</v>
      </c>
      <c r="G155" s="34">
        <v>36</v>
      </c>
      <c r="H155" s="9">
        <v>347.5</v>
      </c>
      <c r="I155" s="9">
        <v>66.2</v>
      </c>
      <c r="J155" s="9">
        <v>43.4</v>
      </c>
      <c r="K155" s="9">
        <v>3.7</v>
      </c>
      <c r="L155" s="13">
        <v>-81.8</v>
      </c>
      <c r="M155" s="6">
        <v>1.4</v>
      </c>
      <c r="N155" s="7">
        <v>20.2</v>
      </c>
      <c r="O155" s="7">
        <v>5.4</v>
      </c>
      <c r="P155" s="9" t="s">
        <v>825</v>
      </c>
      <c r="Q155" s="9" t="s">
        <v>825</v>
      </c>
      <c r="R155" s="7">
        <v>101</v>
      </c>
      <c r="S155" s="13">
        <v>-81.061079948159801</v>
      </c>
      <c r="T155" s="13">
        <v>38.433015023349597</v>
      </c>
      <c r="U155" s="9">
        <v>82.050815263810094</v>
      </c>
      <c r="V155" s="9">
        <v>4.3420113523134596</v>
      </c>
      <c r="W155" s="9">
        <v>19.762482557110001</v>
      </c>
      <c r="X155" s="7" t="s">
        <v>824</v>
      </c>
      <c r="Y155" s="10"/>
      <c r="Z155" s="10"/>
      <c r="AA155" s="10" t="b">
        <v>1</v>
      </c>
      <c r="AB155" s="7">
        <v>0</v>
      </c>
      <c r="AC155" s="14" t="s">
        <v>315</v>
      </c>
      <c r="AD155" s="7">
        <v>1270</v>
      </c>
      <c r="AE155" s="7" t="s">
        <v>176</v>
      </c>
      <c r="AF155" s="10" t="s">
        <v>942</v>
      </c>
      <c r="AG155" s="14"/>
      <c r="AH155" s="10"/>
    </row>
    <row r="156" spans="1:34" x14ac:dyDescent="0.2">
      <c r="A156" s="10" t="s">
        <v>361</v>
      </c>
      <c r="B156" s="9">
        <v>60</v>
      </c>
      <c r="C156" s="9">
        <v>68</v>
      </c>
      <c r="D156" s="13">
        <v>64</v>
      </c>
      <c r="E156" s="9">
        <v>22.5</v>
      </c>
      <c r="F156" s="9">
        <v>73.5</v>
      </c>
      <c r="G156" s="34">
        <v>16</v>
      </c>
      <c r="H156" s="9">
        <v>154</v>
      </c>
      <c r="I156" s="9">
        <v>38</v>
      </c>
      <c r="J156" s="9">
        <v>38</v>
      </c>
      <c r="K156" s="9">
        <v>5.4</v>
      </c>
      <c r="L156" s="13">
        <v>-39.200000000000003</v>
      </c>
      <c r="M156" s="13">
        <v>105.6</v>
      </c>
      <c r="N156" s="9"/>
      <c r="O156" s="9"/>
      <c r="P156" s="9">
        <v>52.530159837545916</v>
      </c>
      <c r="Q156" s="9">
        <v>5.1371856023366007</v>
      </c>
      <c r="R156" s="30">
        <v>501</v>
      </c>
      <c r="S156" s="13">
        <v>-71.592902615925397</v>
      </c>
      <c r="T156" s="13">
        <v>63.071930734166699</v>
      </c>
      <c r="U156" s="9">
        <v>-17.943781611868399</v>
      </c>
      <c r="V156" s="9">
        <v>-153.05389421551499</v>
      </c>
      <c r="W156" s="9">
        <v>38.786966347565503</v>
      </c>
      <c r="X156" s="9" t="s">
        <v>824</v>
      </c>
      <c r="Y156" s="31"/>
      <c r="Z156" s="31"/>
      <c r="AA156" s="10" t="b">
        <v>1</v>
      </c>
      <c r="AB156" s="7">
        <v>0</v>
      </c>
      <c r="AC156" s="14" t="s">
        <v>362</v>
      </c>
      <c r="AD156" s="7">
        <v>94</v>
      </c>
      <c r="AE156" s="7" t="s">
        <v>176</v>
      </c>
      <c r="AF156" s="10" t="s">
        <v>943</v>
      </c>
      <c r="AG156" s="14"/>
      <c r="AH156" s="10"/>
    </row>
    <row r="157" spans="1:34" x14ac:dyDescent="0.2">
      <c r="A157" s="10" t="s">
        <v>372</v>
      </c>
      <c r="B157" s="9">
        <v>64</v>
      </c>
      <c r="C157" s="9">
        <v>67</v>
      </c>
      <c r="D157" s="13">
        <v>65.5</v>
      </c>
      <c r="E157" s="9">
        <v>17.920000000000002</v>
      </c>
      <c r="F157" s="9">
        <v>73.58</v>
      </c>
      <c r="G157" s="34">
        <v>28</v>
      </c>
      <c r="H157" s="9">
        <v>160.5</v>
      </c>
      <c r="I157" s="9">
        <v>46.8</v>
      </c>
      <c r="J157" s="9">
        <v>15.6</v>
      </c>
      <c r="K157" s="9">
        <v>6.7</v>
      </c>
      <c r="L157" s="13">
        <v>-40</v>
      </c>
      <c r="M157" s="13">
        <v>96</v>
      </c>
      <c r="N157" s="9">
        <v>12.8</v>
      </c>
      <c r="O157" s="9">
        <v>7.4</v>
      </c>
      <c r="P157" s="9" t="s">
        <v>825</v>
      </c>
      <c r="Q157" s="9" t="s">
        <v>825</v>
      </c>
      <c r="R157" s="30">
        <v>501</v>
      </c>
      <c r="S157" s="13">
        <v>-69.231386709349593</v>
      </c>
      <c r="T157" s="13">
        <v>43.3661171513154</v>
      </c>
      <c r="U157" s="9">
        <v>-19.340767571919798</v>
      </c>
      <c r="V157" s="9">
        <v>-156.446777561403</v>
      </c>
      <c r="W157" s="9">
        <v>40.015518025329598</v>
      </c>
      <c r="X157" s="9" t="s">
        <v>824</v>
      </c>
      <c r="Y157" s="31"/>
      <c r="Z157" s="31"/>
      <c r="AA157" s="10" t="b">
        <v>1</v>
      </c>
      <c r="AB157" s="7">
        <v>0</v>
      </c>
      <c r="AC157" s="14" t="s">
        <v>373</v>
      </c>
      <c r="AD157" s="7">
        <v>107</v>
      </c>
      <c r="AE157" s="7" t="s">
        <v>176</v>
      </c>
      <c r="AF157" s="10" t="s">
        <v>365</v>
      </c>
      <c r="AG157" s="14" t="s">
        <v>374</v>
      </c>
      <c r="AH157" s="10"/>
    </row>
    <row r="158" spans="1:34" x14ac:dyDescent="0.2">
      <c r="A158" s="10" t="s">
        <v>375</v>
      </c>
      <c r="B158" s="9">
        <v>64</v>
      </c>
      <c r="C158" s="9">
        <v>67</v>
      </c>
      <c r="D158" s="13">
        <v>65.5</v>
      </c>
      <c r="E158" s="9">
        <v>20</v>
      </c>
      <c r="F158" s="9">
        <v>75</v>
      </c>
      <c r="G158" s="34">
        <v>16</v>
      </c>
      <c r="H158" s="9">
        <v>156.9</v>
      </c>
      <c r="I158" s="9">
        <v>44.1</v>
      </c>
      <c r="J158" s="9">
        <v>39.5</v>
      </c>
      <c r="K158" s="9">
        <v>5.9</v>
      </c>
      <c r="L158" s="13">
        <v>-38.4</v>
      </c>
      <c r="M158" s="13">
        <v>102.4</v>
      </c>
      <c r="N158" s="9">
        <v>37.9</v>
      </c>
      <c r="O158" s="9">
        <v>6.1</v>
      </c>
      <c r="P158" s="9" t="s">
        <v>825</v>
      </c>
      <c r="Q158" s="9" t="s">
        <v>825</v>
      </c>
      <c r="R158" s="30">
        <v>501</v>
      </c>
      <c r="S158" s="13">
        <v>-71.275256822190997</v>
      </c>
      <c r="T158" s="13">
        <v>57.600895615050398</v>
      </c>
      <c r="U158" s="9">
        <v>-19.340767571919798</v>
      </c>
      <c r="V158" s="9">
        <v>-156.446777561403</v>
      </c>
      <c r="W158" s="9">
        <v>40.015518025329598</v>
      </c>
      <c r="X158" s="9" t="s">
        <v>824</v>
      </c>
      <c r="Y158" s="31"/>
      <c r="Z158" s="31"/>
      <c r="AA158" s="10" t="b">
        <v>1</v>
      </c>
      <c r="AB158" s="7">
        <v>0</v>
      </c>
      <c r="AC158" s="14" t="s">
        <v>376</v>
      </c>
      <c r="AD158" s="7">
        <v>393</v>
      </c>
      <c r="AE158" s="7" t="s">
        <v>176</v>
      </c>
      <c r="AF158" s="10" t="s">
        <v>365</v>
      </c>
      <c r="AG158" s="14"/>
      <c r="AH158" s="10"/>
    </row>
    <row r="159" spans="1:34" x14ac:dyDescent="0.2">
      <c r="A159" s="10" t="s">
        <v>377</v>
      </c>
      <c r="B159" s="9">
        <v>64</v>
      </c>
      <c r="C159" s="9">
        <v>67</v>
      </c>
      <c r="D159" s="13">
        <v>65.5</v>
      </c>
      <c r="E159" s="9">
        <v>21.5</v>
      </c>
      <c r="F159" s="9">
        <v>74.3</v>
      </c>
      <c r="G159" s="34">
        <v>11</v>
      </c>
      <c r="H159" s="9">
        <v>157.5</v>
      </c>
      <c r="I159" s="9">
        <v>43.7</v>
      </c>
      <c r="J159" s="9">
        <v>24.6</v>
      </c>
      <c r="K159" s="9">
        <v>9.4</v>
      </c>
      <c r="L159" s="13">
        <v>-37.200000000000003</v>
      </c>
      <c r="M159" s="13">
        <v>99.5</v>
      </c>
      <c r="N159" s="9">
        <v>23</v>
      </c>
      <c r="O159" s="9">
        <v>9.6999999999999993</v>
      </c>
      <c r="P159" s="9" t="s">
        <v>825</v>
      </c>
      <c r="Q159" s="9" t="s">
        <v>825</v>
      </c>
      <c r="R159" s="30">
        <v>501</v>
      </c>
      <c r="S159" s="13">
        <v>-68.941967317239701</v>
      </c>
      <c r="T159" s="13">
        <v>54.314894941614703</v>
      </c>
      <c r="U159" s="9">
        <v>-19.340767571919798</v>
      </c>
      <c r="V159" s="9">
        <v>-156.446777561403</v>
      </c>
      <c r="W159" s="9">
        <v>40.015518025329598</v>
      </c>
      <c r="X159" s="9" t="s">
        <v>824</v>
      </c>
      <c r="Y159" s="31"/>
      <c r="Z159" s="31"/>
      <c r="AA159" s="10" t="b">
        <v>1</v>
      </c>
      <c r="AB159" s="7">
        <v>0</v>
      </c>
      <c r="AC159" s="14" t="s">
        <v>378</v>
      </c>
      <c r="AD159" s="7">
        <v>3094</v>
      </c>
      <c r="AE159" s="7" t="s">
        <v>176</v>
      </c>
      <c r="AF159" s="10" t="s">
        <v>365</v>
      </c>
      <c r="AG159" s="14"/>
      <c r="AH159" s="10"/>
    </row>
    <row r="160" spans="1:34" x14ac:dyDescent="0.2">
      <c r="A160" s="10" t="s">
        <v>369</v>
      </c>
      <c r="B160" s="9">
        <v>64</v>
      </c>
      <c r="C160" s="9">
        <v>67</v>
      </c>
      <c r="D160" s="13">
        <v>65.5</v>
      </c>
      <c r="E160" s="9">
        <v>17.399999999999999</v>
      </c>
      <c r="F160" s="9">
        <v>73.7</v>
      </c>
      <c r="G160" s="34">
        <v>15</v>
      </c>
      <c r="H160" s="9">
        <v>154.80000000000001</v>
      </c>
      <c r="I160" s="9">
        <v>36.9</v>
      </c>
      <c r="J160" s="9">
        <v>17.2</v>
      </c>
      <c r="K160" s="9">
        <v>9.5</v>
      </c>
      <c r="L160" s="13">
        <v>-44.7</v>
      </c>
      <c r="M160" s="13">
        <v>107.8</v>
      </c>
      <c r="N160" s="9"/>
      <c r="O160" s="9"/>
      <c r="P160" s="9">
        <v>24.587509732051085</v>
      </c>
      <c r="Q160" s="9">
        <v>7.8682417623915377</v>
      </c>
      <c r="R160" s="30">
        <v>501</v>
      </c>
      <c r="S160" s="13">
        <v>-78.705880374619696</v>
      </c>
      <c r="T160" s="13">
        <v>54.1586568503742</v>
      </c>
      <c r="U160" s="9">
        <v>-19.340767571919798</v>
      </c>
      <c r="V160" s="9">
        <v>-156.446777561403</v>
      </c>
      <c r="W160" s="9">
        <v>40.015518025329598</v>
      </c>
      <c r="X160" s="9" t="s">
        <v>824</v>
      </c>
      <c r="Y160" s="31"/>
      <c r="Z160" s="31"/>
      <c r="AA160" s="10" t="b">
        <v>1</v>
      </c>
      <c r="AB160" s="7">
        <v>0</v>
      </c>
      <c r="AC160" s="14" t="s">
        <v>363</v>
      </c>
      <c r="AD160" s="7"/>
      <c r="AE160" s="7" t="s">
        <v>176</v>
      </c>
      <c r="AF160" s="10" t="s">
        <v>365</v>
      </c>
      <c r="AG160" s="14" t="s">
        <v>922</v>
      </c>
      <c r="AH160" s="10"/>
    </row>
    <row r="161" spans="1:34" x14ac:dyDescent="0.2">
      <c r="A161" s="10" t="s">
        <v>370</v>
      </c>
      <c r="B161" s="9">
        <v>64</v>
      </c>
      <c r="C161" s="9">
        <v>67</v>
      </c>
      <c r="D161" s="13">
        <v>65.5</v>
      </c>
      <c r="E161" s="9">
        <v>18.100000000000001</v>
      </c>
      <c r="F161" s="9">
        <v>73.599999999999994</v>
      </c>
      <c r="G161" s="34">
        <v>15</v>
      </c>
      <c r="H161" s="9">
        <v>148.5</v>
      </c>
      <c r="I161" s="9">
        <v>48.5</v>
      </c>
      <c r="J161" s="9">
        <v>30</v>
      </c>
      <c r="K161" s="9">
        <v>7.2</v>
      </c>
      <c r="L161" s="13">
        <v>-33.5</v>
      </c>
      <c r="M161" s="13">
        <v>106.7</v>
      </c>
      <c r="N161" s="9"/>
      <c r="O161" s="9"/>
      <c r="P161" s="9">
        <v>28.824724564849429</v>
      </c>
      <c r="Q161" s="9">
        <v>7.2451035150762584</v>
      </c>
      <c r="R161" s="30">
        <v>501</v>
      </c>
      <c r="S161" s="13">
        <v>-68.735523376712095</v>
      </c>
      <c r="T161" s="13">
        <v>73.604160831890894</v>
      </c>
      <c r="U161" s="9">
        <v>-19.340767571919798</v>
      </c>
      <c r="V161" s="9">
        <v>-156.446777561403</v>
      </c>
      <c r="W161" s="9">
        <v>40.015518025329598</v>
      </c>
      <c r="X161" s="9" t="s">
        <v>824</v>
      </c>
      <c r="Y161" s="31"/>
      <c r="Z161" s="31"/>
      <c r="AA161" s="10" t="b">
        <v>1</v>
      </c>
      <c r="AB161" s="7">
        <v>0</v>
      </c>
      <c r="AC161" s="14" t="s">
        <v>363</v>
      </c>
      <c r="AD161" s="7"/>
      <c r="AE161" s="7" t="s">
        <v>176</v>
      </c>
      <c r="AF161" s="10" t="s">
        <v>365</v>
      </c>
      <c r="AG161" s="14" t="s">
        <v>922</v>
      </c>
      <c r="AH161" s="10"/>
    </row>
    <row r="162" spans="1:34" x14ac:dyDescent="0.2">
      <c r="A162" s="10" t="s">
        <v>368</v>
      </c>
      <c r="B162" s="9">
        <v>64</v>
      </c>
      <c r="C162" s="9">
        <v>67</v>
      </c>
      <c r="D162" s="13">
        <v>65.5</v>
      </c>
      <c r="E162" s="9">
        <v>17.899999999999999</v>
      </c>
      <c r="F162" s="9">
        <v>73.8</v>
      </c>
      <c r="G162" s="34">
        <v>16</v>
      </c>
      <c r="H162" s="9">
        <v>168.3</v>
      </c>
      <c r="I162" s="9">
        <v>53.5</v>
      </c>
      <c r="J162" s="9">
        <v>18.600000000000001</v>
      </c>
      <c r="K162" s="9">
        <v>8.8000000000000007</v>
      </c>
      <c r="L162" s="13">
        <v>-36.799999999999997</v>
      </c>
      <c r="M162" s="13">
        <v>85.9</v>
      </c>
      <c r="N162" s="9"/>
      <c r="O162" s="9"/>
      <c r="P162" s="37">
        <v>14.673045677962458</v>
      </c>
      <c r="Q162" s="38">
        <v>9.9654826788152526</v>
      </c>
      <c r="R162" s="30">
        <v>501</v>
      </c>
      <c r="S162" s="13">
        <v>-61.316502848713199</v>
      </c>
      <c r="T162" s="13">
        <v>35.655997931700199</v>
      </c>
      <c r="U162" s="9">
        <v>-19.340767571919798</v>
      </c>
      <c r="V162" s="9">
        <v>-156.446777561403</v>
      </c>
      <c r="W162" s="9">
        <v>40.015518025329598</v>
      </c>
      <c r="X162" s="9" t="s">
        <v>824</v>
      </c>
      <c r="Y162" s="31"/>
      <c r="Z162" s="31"/>
      <c r="AA162" s="10" t="b">
        <v>1</v>
      </c>
      <c r="AB162" s="7">
        <v>0</v>
      </c>
      <c r="AC162" s="14" t="s">
        <v>363</v>
      </c>
      <c r="AD162" s="7"/>
      <c r="AE162" s="7" t="s">
        <v>176</v>
      </c>
      <c r="AF162" s="10" t="s">
        <v>365</v>
      </c>
      <c r="AG162" s="14" t="s">
        <v>922</v>
      </c>
      <c r="AH162" s="10"/>
    </row>
    <row r="163" spans="1:34" x14ac:dyDescent="0.2">
      <c r="A163" s="10" t="s">
        <v>367</v>
      </c>
      <c r="B163" s="9">
        <v>64</v>
      </c>
      <c r="C163" s="9">
        <v>67</v>
      </c>
      <c r="D163" s="13">
        <v>65.5</v>
      </c>
      <c r="E163" s="9">
        <v>17.899999999999999</v>
      </c>
      <c r="F163" s="9">
        <v>73.7</v>
      </c>
      <c r="G163" s="34">
        <v>16</v>
      </c>
      <c r="H163" s="9">
        <v>161.30000000000001</v>
      </c>
      <c r="I163" s="9">
        <v>44.6</v>
      </c>
      <c r="J163" s="9">
        <v>19.100000000000001</v>
      </c>
      <c r="K163" s="9">
        <v>8.6999999999999993</v>
      </c>
      <c r="L163" s="13">
        <v>-42.3</v>
      </c>
      <c r="M163" s="13">
        <v>96.6</v>
      </c>
      <c r="N163" s="9"/>
      <c r="O163" s="9"/>
      <c r="P163" s="9">
        <v>21.191684556671188</v>
      </c>
      <c r="Q163" s="9">
        <v>8.2032765994404908</v>
      </c>
      <c r="R163" s="30">
        <v>501</v>
      </c>
      <c r="S163" s="13">
        <v>-71.117343302271905</v>
      </c>
      <c r="T163" s="13">
        <v>39.2570948345235</v>
      </c>
      <c r="U163" s="9">
        <v>-19.340767571919798</v>
      </c>
      <c r="V163" s="9">
        <v>-156.446777561403</v>
      </c>
      <c r="W163" s="9">
        <v>40.015518025329598</v>
      </c>
      <c r="X163" s="9" t="s">
        <v>824</v>
      </c>
      <c r="Y163" s="31"/>
      <c r="Z163" s="31"/>
      <c r="AA163" s="10" t="b">
        <v>1</v>
      </c>
      <c r="AB163" s="7">
        <v>0</v>
      </c>
      <c r="AC163" s="14" t="s">
        <v>363</v>
      </c>
      <c r="AD163" s="7"/>
      <c r="AE163" s="7" t="s">
        <v>176</v>
      </c>
      <c r="AF163" s="10" t="s">
        <v>365</v>
      </c>
      <c r="AG163" s="14" t="s">
        <v>922</v>
      </c>
      <c r="AH163" s="10"/>
    </row>
    <row r="164" spans="1:34" x14ac:dyDescent="0.2">
      <c r="A164" s="10" t="s">
        <v>366</v>
      </c>
      <c r="B164" s="9">
        <v>64</v>
      </c>
      <c r="C164" s="9">
        <v>67</v>
      </c>
      <c r="D164" s="13">
        <v>65.5</v>
      </c>
      <c r="E164" s="9">
        <v>17.8</v>
      </c>
      <c r="F164" s="9">
        <v>73.7</v>
      </c>
      <c r="G164" s="34">
        <v>17</v>
      </c>
      <c r="H164" s="9">
        <v>160.19999999999999</v>
      </c>
      <c r="I164" s="9">
        <v>49.5</v>
      </c>
      <c r="J164" s="9">
        <v>18.5</v>
      </c>
      <c r="K164" s="9">
        <v>8.3000000000000007</v>
      </c>
      <c r="L164" s="13">
        <v>-38.200000000000003</v>
      </c>
      <c r="M164" s="13">
        <v>95.5</v>
      </c>
      <c r="N164" s="9"/>
      <c r="O164" s="9"/>
      <c r="P164" s="9">
        <v>17.105912228176088</v>
      </c>
      <c r="Q164" s="9">
        <v>8.880980048303595</v>
      </c>
      <c r="R164" s="30">
        <v>501</v>
      </c>
      <c r="S164" s="13">
        <v>-67.667798875264495</v>
      </c>
      <c r="T164" s="13">
        <v>46.015489425889101</v>
      </c>
      <c r="U164" s="9">
        <v>-19.340767571919798</v>
      </c>
      <c r="V164" s="9">
        <v>-156.446777561403</v>
      </c>
      <c r="W164" s="9">
        <v>40.015518025329598</v>
      </c>
      <c r="X164" s="9" t="s">
        <v>824</v>
      </c>
      <c r="Y164" s="31"/>
      <c r="Z164" s="31"/>
      <c r="AA164" s="10" t="b">
        <v>1</v>
      </c>
      <c r="AB164" s="7">
        <v>0</v>
      </c>
      <c r="AC164" s="14" t="s">
        <v>363</v>
      </c>
      <c r="AD164" s="7"/>
      <c r="AE164" s="7" t="s">
        <v>176</v>
      </c>
      <c r="AF164" s="10" t="s">
        <v>365</v>
      </c>
      <c r="AG164" s="14" t="s">
        <v>922</v>
      </c>
      <c r="AH164" s="10"/>
    </row>
    <row r="165" spans="1:34" x14ac:dyDescent="0.2">
      <c r="A165" s="10" t="s">
        <v>371</v>
      </c>
      <c r="B165" s="9">
        <v>64</v>
      </c>
      <c r="C165" s="9">
        <v>67</v>
      </c>
      <c r="D165" s="13">
        <v>65.5</v>
      </c>
      <c r="E165" s="9">
        <v>19</v>
      </c>
      <c r="F165" s="9">
        <v>73.3</v>
      </c>
      <c r="G165" s="34">
        <v>17</v>
      </c>
      <c r="H165" s="9">
        <v>149.30000000000001</v>
      </c>
      <c r="I165" s="9">
        <v>43.3</v>
      </c>
      <c r="J165" s="9">
        <v>31</v>
      </c>
      <c r="K165" s="9">
        <v>6.5</v>
      </c>
      <c r="L165" s="13">
        <v>-36.6</v>
      </c>
      <c r="M165" s="13">
        <v>108.4</v>
      </c>
      <c r="N165" s="9"/>
      <c r="O165" s="9"/>
      <c r="P165" s="9">
        <v>36.005225766559732</v>
      </c>
      <c r="Q165" s="9">
        <v>6.0266996325994207</v>
      </c>
      <c r="R165" s="30">
        <v>501</v>
      </c>
      <c r="S165" s="13">
        <v>-72.133400848387893</v>
      </c>
      <c r="T165" s="13">
        <v>73.627379451487201</v>
      </c>
      <c r="U165" s="9">
        <v>-19.340767571919798</v>
      </c>
      <c r="V165" s="9">
        <v>-156.446777561403</v>
      </c>
      <c r="W165" s="9">
        <v>40.015518025329598</v>
      </c>
      <c r="X165" s="9" t="s">
        <v>824</v>
      </c>
      <c r="Y165" s="31"/>
      <c r="Z165" s="31"/>
      <c r="AA165" s="10" t="b">
        <v>1</v>
      </c>
      <c r="AB165" s="7">
        <v>0</v>
      </c>
      <c r="AC165" s="14" t="s">
        <v>363</v>
      </c>
      <c r="AD165" s="7"/>
      <c r="AE165" s="7" t="s">
        <v>176</v>
      </c>
      <c r="AF165" s="10" t="s">
        <v>365</v>
      </c>
      <c r="AG165" s="14" t="s">
        <v>922</v>
      </c>
      <c r="AH165" s="10"/>
    </row>
    <row r="166" spans="1:34" x14ac:dyDescent="0.2">
      <c r="A166" s="10" t="s">
        <v>364</v>
      </c>
      <c r="B166" s="9">
        <v>64</v>
      </c>
      <c r="C166" s="9">
        <v>67</v>
      </c>
      <c r="D166" s="13">
        <v>65.5</v>
      </c>
      <c r="E166" s="9">
        <v>17.899999999999999</v>
      </c>
      <c r="F166" s="9">
        <v>73.599999999999994</v>
      </c>
      <c r="G166" s="34">
        <v>34</v>
      </c>
      <c r="H166" s="9">
        <v>153.5</v>
      </c>
      <c r="I166" s="9">
        <v>44.7</v>
      </c>
      <c r="J166" s="9">
        <v>15.2</v>
      </c>
      <c r="K166" s="9">
        <v>6.5</v>
      </c>
      <c r="L166" s="13">
        <v>-38.799999999999997</v>
      </c>
      <c r="M166" s="13">
        <v>104.5</v>
      </c>
      <c r="N166" s="9"/>
      <c r="O166" s="9"/>
      <c r="P166" s="9">
        <v>16.804536297460313</v>
      </c>
      <c r="Q166" s="9">
        <v>6.1872397904965064</v>
      </c>
      <c r="R166" s="30">
        <v>501</v>
      </c>
      <c r="S166" s="13">
        <v>-72.545754331466895</v>
      </c>
      <c r="T166" s="13">
        <v>61.188707721285397</v>
      </c>
      <c r="U166" s="9">
        <v>-19.340767571919798</v>
      </c>
      <c r="V166" s="9">
        <v>-156.446777561403</v>
      </c>
      <c r="W166" s="9">
        <v>40.015518025329598</v>
      </c>
      <c r="X166" s="9" t="s">
        <v>824</v>
      </c>
      <c r="Y166" s="31"/>
      <c r="Z166" s="31"/>
      <c r="AA166" s="10" t="b">
        <v>1</v>
      </c>
      <c r="AB166" s="7">
        <v>0</v>
      </c>
      <c r="AC166" s="14" t="s">
        <v>363</v>
      </c>
      <c r="AD166" s="7"/>
      <c r="AE166" s="7" t="s">
        <v>176</v>
      </c>
      <c r="AF166" s="10" t="s">
        <v>365</v>
      </c>
      <c r="AG166" s="14" t="s">
        <v>922</v>
      </c>
      <c r="AH166" s="10"/>
    </row>
    <row r="167" spans="1:34" x14ac:dyDescent="0.2">
      <c r="A167" s="14" t="s">
        <v>379</v>
      </c>
      <c r="B167" s="9">
        <v>63</v>
      </c>
      <c r="C167" s="9">
        <v>68.400000000000006</v>
      </c>
      <c r="D167" s="13">
        <v>65.7</v>
      </c>
      <c r="E167" s="9">
        <v>21.3</v>
      </c>
      <c r="F167" s="9">
        <v>74.25</v>
      </c>
      <c r="G167" s="34">
        <v>13</v>
      </c>
      <c r="H167" s="9"/>
      <c r="I167" s="9"/>
      <c r="J167" s="9"/>
      <c r="K167" s="9"/>
      <c r="L167" s="13">
        <v>-40.5</v>
      </c>
      <c r="M167" s="13">
        <v>104.5</v>
      </c>
      <c r="N167" s="9">
        <v>13.5</v>
      </c>
      <c r="O167" s="9">
        <v>11.7</v>
      </c>
      <c r="P167" s="37" t="s">
        <v>825</v>
      </c>
      <c r="Q167" s="37" t="s">
        <v>825</v>
      </c>
      <c r="R167" s="7">
        <v>501</v>
      </c>
      <c r="S167" s="13">
        <v>-74.167871967825306</v>
      </c>
      <c r="T167" s="13">
        <v>57.6777813786737</v>
      </c>
      <c r="U167" s="9">
        <v>-19.516229280394501</v>
      </c>
      <c r="V167" s="9">
        <v>-156.888755942926</v>
      </c>
      <c r="W167" s="9">
        <v>40.188440737366903</v>
      </c>
      <c r="X167" s="7" t="s">
        <v>824</v>
      </c>
      <c r="Y167" s="10"/>
      <c r="Z167" s="10"/>
      <c r="AA167" s="7" t="b">
        <v>1</v>
      </c>
      <c r="AB167" s="7">
        <v>0</v>
      </c>
      <c r="AC167" s="14" t="s">
        <v>823</v>
      </c>
      <c r="AD167" s="7"/>
      <c r="AE167" s="7" t="s">
        <v>949</v>
      </c>
      <c r="AF167" s="10" t="s">
        <v>380</v>
      </c>
      <c r="AG167" s="14"/>
      <c r="AH167" s="10"/>
    </row>
    <row r="168" spans="1:34" x14ac:dyDescent="0.2">
      <c r="A168" s="14" t="s">
        <v>381</v>
      </c>
      <c r="B168" s="9">
        <v>64</v>
      </c>
      <c r="C168" s="9">
        <v>68.5</v>
      </c>
      <c r="D168" s="13">
        <f>(B168+C168)/2</f>
        <v>66.25</v>
      </c>
      <c r="E168" s="9">
        <v>19</v>
      </c>
      <c r="F168" s="9">
        <v>73.5</v>
      </c>
      <c r="G168" s="34">
        <v>50</v>
      </c>
      <c r="H168" s="9">
        <v>153.9</v>
      </c>
      <c r="I168" s="9">
        <v>45.1</v>
      </c>
      <c r="J168" s="9">
        <v>26.3</v>
      </c>
      <c r="K168" s="9">
        <v>4</v>
      </c>
      <c r="L168" s="13">
        <v>-37.799999999999997</v>
      </c>
      <c r="M168" s="13">
        <v>102.6</v>
      </c>
      <c r="N168" s="9"/>
      <c r="O168" s="9"/>
      <c r="P168" s="9">
        <v>28.662435479565087</v>
      </c>
      <c r="Q168" s="9">
        <v>3.8287279837941828</v>
      </c>
      <c r="R168" s="7">
        <v>501</v>
      </c>
      <c r="S168" s="13">
        <v>-71.682522033525203</v>
      </c>
      <c r="T168" s="13">
        <v>57.917710989291301</v>
      </c>
      <c r="U168" s="9">
        <v>-19.626123392435002</v>
      </c>
      <c r="V168" s="9">
        <v>-157.470640113982</v>
      </c>
      <c r="W168" s="9">
        <v>40.803261382441903</v>
      </c>
      <c r="X168" s="7" t="s">
        <v>824</v>
      </c>
      <c r="Y168" s="10"/>
      <c r="Z168" s="10"/>
      <c r="AA168" s="7" t="b">
        <v>1</v>
      </c>
      <c r="AB168" s="7">
        <v>0</v>
      </c>
      <c r="AC168" s="14" t="s">
        <v>382</v>
      </c>
      <c r="AD168" s="7"/>
      <c r="AE168" s="7" t="s">
        <v>949</v>
      </c>
      <c r="AF168" s="10" t="s">
        <v>844</v>
      </c>
      <c r="AG168" s="14" t="s">
        <v>842</v>
      </c>
      <c r="AH168" s="10"/>
    </row>
    <row r="169" spans="1:34" x14ac:dyDescent="0.2">
      <c r="A169" s="14" t="s">
        <v>383</v>
      </c>
      <c r="B169" s="9">
        <v>65</v>
      </c>
      <c r="C169" s="9">
        <v>70</v>
      </c>
      <c r="D169" s="13">
        <v>67.5</v>
      </c>
      <c r="E169" s="9">
        <v>10.199999999999999</v>
      </c>
      <c r="F169" s="9">
        <v>76.099999999999994</v>
      </c>
      <c r="G169" s="34">
        <v>10</v>
      </c>
      <c r="H169" s="9">
        <v>330.6</v>
      </c>
      <c r="I169" s="9">
        <v>-53.5</v>
      </c>
      <c r="J169" s="9">
        <v>72</v>
      </c>
      <c r="K169" s="9">
        <v>5.7</v>
      </c>
      <c r="L169" s="13">
        <v>-37.68</v>
      </c>
      <c r="M169" s="13">
        <v>107.03</v>
      </c>
      <c r="N169" s="9"/>
      <c r="O169" s="9"/>
      <c r="P169" s="37">
        <v>56.798886495338543</v>
      </c>
      <c r="Q169" s="37">
        <v>6.4648612344329504</v>
      </c>
      <c r="R169" s="30">
        <v>501</v>
      </c>
      <c r="S169" s="13">
        <v>-74.784969903913606</v>
      </c>
      <c r="T169" s="13">
        <v>66.093216999198305</v>
      </c>
      <c r="U169" s="9">
        <v>-19.859595737031501</v>
      </c>
      <c r="V169" s="9">
        <v>-158.741610720333</v>
      </c>
      <c r="W169" s="9">
        <v>42.210503048545903</v>
      </c>
      <c r="X169" s="7" t="s">
        <v>824</v>
      </c>
      <c r="Y169" s="10"/>
      <c r="Z169" s="10"/>
      <c r="AA169" s="10" t="b">
        <v>1</v>
      </c>
      <c r="AB169" s="7">
        <v>0</v>
      </c>
      <c r="AC169" s="14" t="s">
        <v>384</v>
      </c>
      <c r="AD169" s="7"/>
      <c r="AE169" s="7" t="s">
        <v>949</v>
      </c>
      <c r="AF169" s="10" t="s">
        <v>869</v>
      </c>
      <c r="AG169" s="14"/>
      <c r="AH169" s="10"/>
    </row>
    <row r="170" spans="1:34" x14ac:dyDescent="0.2">
      <c r="A170" s="10" t="s">
        <v>385</v>
      </c>
      <c r="B170" s="9">
        <v>68</v>
      </c>
      <c r="C170" s="9">
        <v>70</v>
      </c>
      <c r="D170" s="13">
        <v>69</v>
      </c>
      <c r="E170" s="9">
        <v>9.6999999999999993</v>
      </c>
      <c r="F170" s="9">
        <v>76.7</v>
      </c>
      <c r="G170" s="34">
        <v>6</v>
      </c>
      <c r="H170" s="9">
        <v>163</v>
      </c>
      <c r="I170" s="9">
        <v>61</v>
      </c>
      <c r="J170" s="9">
        <v>58</v>
      </c>
      <c r="K170" s="9">
        <v>10.1</v>
      </c>
      <c r="L170" s="13">
        <v>-34.6</v>
      </c>
      <c r="M170" s="13">
        <v>94</v>
      </c>
      <c r="N170" s="9"/>
      <c r="O170" s="9"/>
      <c r="P170" s="9">
        <v>33.441053342784969</v>
      </c>
      <c r="Q170" s="9">
        <v>11.75452165363617</v>
      </c>
      <c r="R170" s="30">
        <v>501</v>
      </c>
      <c r="S170" s="13">
        <v>-67.061795466647396</v>
      </c>
      <c r="T170" s="13">
        <v>42.703462186487201</v>
      </c>
      <c r="U170" s="9">
        <v>-20.0679413020044</v>
      </c>
      <c r="V170" s="9">
        <v>-159.67238731869699</v>
      </c>
      <c r="W170" s="9">
        <v>43.664134553839702</v>
      </c>
      <c r="X170" s="9" t="s">
        <v>824</v>
      </c>
      <c r="Y170" s="31"/>
      <c r="Z170" s="31"/>
      <c r="AA170" s="10" t="b">
        <v>1</v>
      </c>
      <c r="AB170" s="7">
        <v>0</v>
      </c>
      <c r="AC170" s="14" t="s">
        <v>386</v>
      </c>
      <c r="AD170" s="7">
        <v>2754</v>
      </c>
      <c r="AE170" s="7" t="s">
        <v>176</v>
      </c>
      <c r="AF170" s="10" t="s">
        <v>944</v>
      </c>
      <c r="AG170" s="14" t="s">
        <v>923</v>
      </c>
      <c r="AH170" s="10"/>
    </row>
    <row r="171" spans="1:34" x14ac:dyDescent="0.2">
      <c r="A171" s="14" t="s">
        <v>387</v>
      </c>
      <c r="B171" s="9">
        <v>67</v>
      </c>
      <c r="C171" s="9">
        <v>74</v>
      </c>
      <c r="D171" s="13">
        <v>70.5</v>
      </c>
      <c r="E171" s="9">
        <v>-22.4</v>
      </c>
      <c r="F171" s="9">
        <v>315.2</v>
      </c>
      <c r="G171" s="34">
        <v>18</v>
      </c>
      <c r="H171" s="9">
        <v>351.2</v>
      </c>
      <c r="I171" s="9">
        <v>-47.4</v>
      </c>
      <c r="J171" s="9">
        <v>35.4</v>
      </c>
      <c r="K171" s="9">
        <v>5.9</v>
      </c>
      <c r="L171" s="13">
        <v>-79.5</v>
      </c>
      <c r="M171" s="13">
        <v>0</v>
      </c>
      <c r="N171" s="9">
        <v>37.799999999999997</v>
      </c>
      <c r="O171" s="9">
        <v>5.7</v>
      </c>
      <c r="P171" s="9" t="s">
        <v>825</v>
      </c>
      <c r="Q171" s="9" t="s">
        <v>825</v>
      </c>
      <c r="R171" s="7">
        <v>201</v>
      </c>
      <c r="S171" s="13">
        <v>-69.614830119043106</v>
      </c>
      <c r="T171" s="13">
        <v>46.652556425508799</v>
      </c>
      <c r="U171" s="9">
        <v>63.5201129281064</v>
      </c>
      <c r="V171" s="9">
        <v>-33.433189158807501</v>
      </c>
      <c r="W171" s="9">
        <v>26.123906461432998</v>
      </c>
      <c r="X171" s="7" t="s">
        <v>824</v>
      </c>
      <c r="Y171" s="10"/>
      <c r="Z171" s="10"/>
      <c r="AA171" s="10" t="b">
        <v>1</v>
      </c>
      <c r="AB171" s="7">
        <v>0</v>
      </c>
      <c r="AC171" s="14" t="s">
        <v>388</v>
      </c>
      <c r="AD171" s="7">
        <v>3261</v>
      </c>
      <c r="AE171" s="7" t="s">
        <v>176</v>
      </c>
      <c r="AF171" s="10" t="s">
        <v>390</v>
      </c>
      <c r="AG171" s="14"/>
      <c r="AH171" s="10" t="s">
        <v>389</v>
      </c>
    </row>
    <row r="172" spans="1:34" x14ac:dyDescent="0.2">
      <c r="A172" s="10" t="s">
        <v>391</v>
      </c>
      <c r="B172" s="9">
        <v>64</v>
      </c>
      <c r="C172" s="9">
        <v>79</v>
      </c>
      <c r="D172" s="13">
        <v>71.5</v>
      </c>
      <c r="E172" s="9">
        <v>-45.3</v>
      </c>
      <c r="F172" s="9">
        <v>288.7</v>
      </c>
      <c r="G172" s="34">
        <v>18</v>
      </c>
      <c r="H172" s="9">
        <v>163.80000000000001</v>
      </c>
      <c r="I172" s="9">
        <v>65.099999999999994</v>
      </c>
      <c r="J172" s="9">
        <v>66.8</v>
      </c>
      <c r="K172" s="9">
        <v>4.3</v>
      </c>
      <c r="L172" s="13">
        <v>-78.7</v>
      </c>
      <c r="M172" s="13">
        <v>358.4</v>
      </c>
      <c r="N172" s="9">
        <v>31.55</v>
      </c>
      <c r="O172" s="9">
        <v>6.3</v>
      </c>
      <c r="P172" s="9" t="s">
        <v>825</v>
      </c>
      <c r="Q172" s="9" t="s">
        <v>825</v>
      </c>
      <c r="R172" s="7">
        <v>291</v>
      </c>
      <c r="S172" s="13">
        <v>-68.833932289825398</v>
      </c>
      <c r="T172" s="13">
        <v>45.366842602660398</v>
      </c>
      <c r="U172" s="9">
        <v>63.438256948306901</v>
      </c>
      <c r="V172" s="9">
        <v>-33.393609371017703</v>
      </c>
      <c r="W172" s="9">
        <v>26.456312695686201</v>
      </c>
      <c r="X172" s="7" t="s">
        <v>824</v>
      </c>
      <c r="Y172" s="10"/>
      <c r="Z172" s="10"/>
      <c r="AA172" s="10" t="b">
        <v>1</v>
      </c>
      <c r="AB172" s="7">
        <v>0</v>
      </c>
      <c r="AC172" s="14" t="s">
        <v>392</v>
      </c>
      <c r="AD172" s="7">
        <v>2374</v>
      </c>
      <c r="AE172" s="7" t="s">
        <v>176</v>
      </c>
      <c r="AF172" s="10" t="s">
        <v>393</v>
      </c>
      <c r="AG172" s="14"/>
      <c r="AH172" s="10"/>
    </row>
    <row r="173" spans="1:34" x14ac:dyDescent="0.2">
      <c r="A173" s="14" t="s">
        <v>394</v>
      </c>
      <c r="B173" s="9">
        <v>70</v>
      </c>
      <c r="C173" s="9">
        <v>74</v>
      </c>
      <c r="D173" s="13">
        <f>AVERAGE(B173:C173)</f>
        <v>72</v>
      </c>
      <c r="E173" s="28">
        <v>38.83</v>
      </c>
      <c r="F173" s="28">
        <v>-9.18</v>
      </c>
      <c r="G173" s="34">
        <v>5</v>
      </c>
      <c r="H173" s="9">
        <v>351.5</v>
      </c>
      <c r="I173" s="9">
        <v>42</v>
      </c>
      <c r="J173" s="9">
        <v>59.5</v>
      </c>
      <c r="K173" s="9">
        <v>10</v>
      </c>
      <c r="L173" s="13">
        <v>-73.727336858120097</v>
      </c>
      <c r="M173" s="13">
        <v>19.570730953224995</v>
      </c>
      <c r="N173" s="9"/>
      <c r="O173" s="9"/>
      <c r="P173" s="9">
        <v>72.257842131963685</v>
      </c>
      <c r="Q173" s="9">
        <v>9.0614492648372824</v>
      </c>
      <c r="R173" s="7">
        <v>304</v>
      </c>
      <c r="S173" s="13">
        <v>-69.278440630430396</v>
      </c>
      <c r="T173" s="13">
        <v>35.5773983757514</v>
      </c>
      <c r="U173" s="9">
        <v>29.367632005623101</v>
      </c>
      <c r="V173" s="9">
        <v>-18.929282039608299</v>
      </c>
      <c r="W173" s="9">
        <v>6.9928926081069802</v>
      </c>
      <c r="X173" s="7" t="s">
        <v>824</v>
      </c>
      <c r="Y173" s="28"/>
      <c r="Z173" s="28"/>
      <c r="AA173" s="10" t="b">
        <v>1</v>
      </c>
      <c r="AB173" s="30">
        <v>0</v>
      </c>
      <c r="AC173" s="14" t="s">
        <v>868</v>
      </c>
      <c r="AD173" s="7"/>
      <c r="AE173" s="7" t="s">
        <v>949</v>
      </c>
      <c r="AF173" s="14" t="s">
        <v>866</v>
      </c>
      <c r="AG173" s="14"/>
      <c r="AH173" s="14"/>
    </row>
    <row r="174" spans="1:34" x14ac:dyDescent="0.2">
      <c r="A174" s="14" t="s">
        <v>395</v>
      </c>
      <c r="B174" s="9">
        <v>70</v>
      </c>
      <c r="C174" s="9">
        <v>74</v>
      </c>
      <c r="D174" s="13">
        <f>AVERAGE(B174:C174)</f>
        <v>72</v>
      </c>
      <c r="E174" s="28">
        <v>37.06</v>
      </c>
      <c r="F174" s="28">
        <v>-8.82</v>
      </c>
      <c r="G174" s="34">
        <v>8</v>
      </c>
      <c r="H174" s="9">
        <v>182</v>
      </c>
      <c r="I174" s="9">
        <v>-37</v>
      </c>
      <c r="J174" s="9">
        <v>73.599999999999994</v>
      </c>
      <c r="K174" s="9">
        <v>6.5</v>
      </c>
      <c r="L174" s="13">
        <v>-73.4932734286254</v>
      </c>
      <c r="M174" s="13">
        <v>344.57970659771598</v>
      </c>
      <c r="N174" s="9"/>
      <c r="O174" s="9"/>
      <c r="P174" s="9">
        <v>104.89547526642851</v>
      </c>
      <c r="Q174" s="9">
        <v>5.4333466077098471</v>
      </c>
      <c r="R174" s="7">
        <v>304</v>
      </c>
      <c r="S174" s="13">
        <v>-71.919759158526205</v>
      </c>
      <c r="T174" s="13">
        <v>7.0446448269321502</v>
      </c>
      <c r="U174" s="9">
        <v>29.367632005623101</v>
      </c>
      <c r="V174" s="9">
        <v>-18.929282039608299</v>
      </c>
      <c r="W174" s="9">
        <v>6.9928926081069802</v>
      </c>
      <c r="X174" s="7" t="s">
        <v>824</v>
      </c>
      <c r="Y174" s="28"/>
      <c r="Z174" s="28"/>
      <c r="AA174" s="10" t="b">
        <v>1</v>
      </c>
      <c r="AB174" s="30">
        <v>0</v>
      </c>
      <c r="AC174" s="14" t="s">
        <v>868</v>
      </c>
      <c r="AD174" s="7"/>
      <c r="AE174" s="7" t="s">
        <v>949</v>
      </c>
      <c r="AF174" s="14" t="s">
        <v>866</v>
      </c>
      <c r="AG174" s="14"/>
      <c r="AH174" s="14"/>
    </row>
    <row r="175" spans="1:34" x14ac:dyDescent="0.2">
      <c r="A175" s="14" t="s">
        <v>396</v>
      </c>
      <c r="B175" s="9">
        <v>70</v>
      </c>
      <c r="C175" s="9">
        <v>74</v>
      </c>
      <c r="D175" s="13">
        <f>AVERAGE(B175:C175)</f>
        <v>72</v>
      </c>
      <c r="E175" s="28">
        <v>37.06</v>
      </c>
      <c r="F175" s="28">
        <v>-8.82</v>
      </c>
      <c r="G175" s="34">
        <v>27</v>
      </c>
      <c r="H175" s="9">
        <v>181</v>
      </c>
      <c r="I175" s="9">
        <v>-42</v>
      </c>
      <c r="J175" s="9">
        <v>39.4</v>
      </c>
      <c r="K175" s="9">
        <v>4.5</v>
      </c>
      <c r="L175" s="13">
        <v>-77.148790018212097</v>
      </c>
      <c r="M175" s="13">
        <v>347.07701416248</v>
      </c>
      <c r="N175" s="9"/>
      <c r="O175" s="9"/>
      <c r="P175" s="9">
        <v>47.848050084023008</v>
      </c>
      <c r="Q175" s="9">
        <v>4.0589220184139121</v>
      </c>
      <c r="R175" s="7">
        <v>304</v>
      </c>
      <c r="S175" s="13">
        <v>-75.076423322124697</v>
      </c>
      <c r="T175" s="13">
        <v>13.9353014171495</v>
      </c>
      <c r="U175" s="9">
        <v>29.367632005623101</v>
      </c>
      <c r="V175" s="9">
        <v>-18.929282039608299</v>
      </c>
      <c r="W175" s="9">
        <v>6.9928926081069802</v>
      </c>
      <c r="X175" s="7" t="s">
        <v>824</v>
      </c>
      <c r="Y175" s="28"/>
      <c r="Z175" s="28"/>
      <c r="AA175" s="10" t="b">
        <v>1</v>
      </c>
      <c r="AB175" s="30">
        <v>0</v>
      </c>
      <c r="AC175" s="14" t="s">
        <v>867</v>
      </c>
      <c r="AD175" s="7"/>
      <c r="AE175" s="7" t="s">
        <v>949</v>
      </c>
      <c r="AF175" s="14" t="s">
        <v>866</v>
      </c>
      <c r="AG175" s="14"/>
      <c r="AH175" s="10"/>
    </row>
    <row r="176" spans="1:34" x14ac:dyDescent="0.2">
      <c r="A176" s="14" t="s">
        <v>397</v>
      </c>
      <c r="B176" s="9">
        <v>71</v>
      </c>
      <c r="C176" s="9">
        <v>81</v>
      </c>
      <c r="D176" s="13">
        <v>76</v>
      </c>
      <c r="E176" s="9">
        <v>47.5</v>
      </c>
      <c r="F176" s="9">
        <v>248.1</v>
      </c>
      <c r="G176" s="34">
        <v>26</v>
      </c>
      <c r="H176" s="9">
        <v>352.2</v>
      </c>
      <c r="I176" s="9">
        <v>68.400000000000006</v>
      </c>
      <c r="J176" s="9">
        <v>39.4</v>
      </c>
      <c r="K176" s="9">
        <v>4.5999999999999996</v>
      </c>
      <c r="L176" s="13">
        <v>-83.4</v>
      </c>
      <c r="M176" s="13">
        <v>20.9</v>
      </c>
      <c r="N176" s="9"/>
      <c r="O176" s="9"/>
      <c r="P176" s="9">
        <v>16.670739311813033</v>
      </c>
      <c r="Q176" s="9">
        <v>7.157280231636447</v>
      </c>
      <c r="R176" s="7">
        <v>101</v>
      </c>
      <c r="S176" s="13">
        <v>-79.969501194947895</v>
      </c>
      <c r="T176" s="13">
        <v>61.678219253220398</v>
      </c>
      <c r="U176" s="9">
        <v>80.281083869995996</v>
      </c>
      <c r="V176" s="9">
        <v>-13.6484731337138</v>
      </c>
      <c r="W176" s="9">
        <v>24.7570314997275</v>
      </c>
      <c r="X176" s="7" t="s">
        <v>824</v>
      </c>
      <c r="Y176" s="10"/>
      <c r="Z176" s="10"/>
      <c r="AA176" s="10" t="b">
        <v>1</v>
      </c>
      <c r="AB176" s="7">
        <v>0</v>
      </c>
      <c r="AC176" s="14" t="s">
        <v>398</v>
      </c>
      <c r="AD176" s="7">
        <v>2370</v>
      </c>
      <c r="AE176" s="7" t="s">
        <v>176</v>
      </c>
      <c r="AF176" s="10" t="s">
        <v>399</v>
      </c>
      <c r="AG176" s="14" t="s">
        <v>950</v>
      </c>
      <c r="AH176" s="10"/>
    </row>
    <row r="177" spans="1:34" x14ac:dyDescent="0.2">
      <c r="A177" s="14" t="s">
        <v>400</v>
      </c>
      <c r="B177" s="9">
        <v>74</v>
      </c>
      <c r="C177" s="9">
        <v>79</v>
      </c>
      <c r="D177" s="13">
        <v>76.5</v>
      </c>
      <c r="E177" s="9">
        <v>55</v>
      </c>
      <c r="F177" s="9">
        <v>99.2</v>
      </c>
      <c r="G177" s="34">
        <v>16</v>
      </c>
      <c r="H177" s="9">
        <v>11.9</v>
      </c>
      <c r="I177" s="9">
        <v>69</v>
      </c>
      <c r="J177" s="9">
        <v>90.8</v>
      </c>
      <c r="K177" s="9">
        <v>3.9</v>
      </c>
      <c r="L177" s="13">
        <v>-82.8</v>
      </c>
      <c r="M177" s="13">
        <v>8.5</v>
      </c>
      <c r="N177" s="9">
        <v>37.5</v>
      </c>
      <c r="O177" s="9">
        <v>6.1</v>
      </c>
      <c r="P177" s="37" t="s">
        <v>825</v>
      </c>
      <c r="Q177" s="37" t="s">
        <v>825</v>
      </c>
      <c r="R177" s="7">
        <v>301</v>
      </c>
      <c r="S177" s="13">
        <v>-73.288785199059902</v>
      </c>
      <c r="T177" s="13">
        <v>55.1493922768245</v>
      </c>
      <c r="U177" s="9">
        <v>33.8142567693872</v>
      </c>
      <c r="V177" s="9">
        <v>-16.485724127236999</v>
      </c>
      <c r="W177" s="9">
        <v>14.461626608665499</v>
      </c>
      <c r="X177" s="7" t="s">
        <v>824</v>
      </c>
      <c r="Y177" s="10"/>
      <c r="Z177" s="10"/>
      <c r="AA177" s="7" t="b">
        <v>1</v>
      </c>
      <c r="AB177" s="7">
        <v>0</v>
      </c>
      <c r="AC177" s="14" t="s">
        <v>401</v>
      </c>
      <c r="AD177" s="7"/>
      <c r="AE177" s="7" t="s">
        <v>949</v>
      </c>
      <c r="AF177" s="10" t="s">
        <v>402</v>
      </c>
      <c r="AG177" s="14"/>
      <c r="AH177" s="10"/>
    </row>
    <row r="178" spans="1:34" x14ac:dyDescent="0.2">
      <c r="A178" s="14" t="s">
        <v>403</v>
      </c>
      <c r="B178" s="9">
        <v>76.5</v>
      </c>
      <c r="C178" s="9">
        <v>77.5</v>
      </c>
      <c r="D178" s="13">
        <v>77</v>
      </c>
      <c r="E178" s="9">
        <v>45.9</v>
      </c>
      <c r="F178" s="9">
        <v>248.1</v>
      </c>
      <c r="G178" s="34">
        <v>5</v>
      </c>
      <c r="H178" s="9">
        <v>347</v>
      </c>
      <c r="I178" s="9">
        <v>66</v>
      </c>
      <c r="J178" s="9">
        <v>71.900000000000006</v>
      </c>
      <c r="K178" s="9">
        <v>9</v>
      </c>
      <c r="L178" s="13">
        <v>-80.8</v>
      </c>
      <c r="M178" s="13">
        <v>358.1</v>
      </c>
      <c r="N178" s="9"/>
      <c r="O178" s="9"/>
      <c r="P178" s="9">
        <v>33.570379819077566</v>
      </c>
      <c r="Q178" s="9">
        <v>13.397353240834816</v>
      </c>
      <c r="R178" s="7">
        <v>101</v>
      </c>
      <c r="S178" s="13">
        <v>-78.194371954635599</v>
      </c>
      <c r="T178" s="13">
        <v>42.635114774187102</v>
      </c>
      <c r="U178" s="9">
        <v>79.839838942510099</v>
      </c>
      <c r="V178" s="9">
        <v>-15.021948098845501</v>
      </c>
      <c r="W178" s="9">
        <v>25.3247857247204</v>
      </c>
      <c r="X178" s="7" t="s">
        <v>824</v>
      </c>
      <c r="Y178" s="10"/>
      <c r="Z178" s="10"/>
      <c r="AA178" s="10" t="b">
        <v>1</v>
      </c>
      <c r="AB178" s="7">
        <v>0</v>
      </c>
      <c r="AC178" s="14" t="s">
        <v>404</v>
      </c>
      <c r="AD178" s="7"/>
      <c r="AE178" s="7" t="s">
        <v>176</v>
      </c>
      <c r="AF178" s="10" t="s">
        <v>405</v>
      </c>
      <c r="AG178" s="14"/>
      <c r="AH178" s="10"/>
    </row>
    <row r="179" spans="1:34" x14ac:dyDescent="0.2">
      <c r="A179" s="10" t="s">
        <v>410</v>
      </c>
      <c r="B179" s="9">
        <v>77</v>
      </c>
      <c r="C179" s="9">
        <v>83</v>
      </c>
      <c r="D179" s="13">
        <v>80</v>
      </c>
      <c r="E179" s="9">
        <v>46.1</v>
      </c>
      <c r="F179" s="9">
        <v>248</v>
      </c>
      <c r="G179" s="34">
        <v>15</v>
      </c>
      <c r="H179" s="9">
        <v>348.8</v>
      </c>
      <c r="I179" s="9">
        <v>66.7</v>
      </c>
      <c r="J179" s="9">
        <v>34.6</v>
      </c>
      <c r="K179" s="9">
        <v>6.6</v>
      </c>
      <c r="L179" s="13">
        <v>-80.3</v>
      </c>
      <c r="M179" s="13">
        <v>9.5</v>
      </c>
      <c r="N179" s="9">
        <v>16.8</v>
      </c>
      <c r="O179" s="9">
        <v>9.6</v>
      </c>
      <c r="P179" s="9" t="s">
        <v>825</v>
      </c>
      <c r="Q179" s="9" t="s">
        <v>825</v>
      </c>
      <c r="R179" s="7">
        <v>101</v>
      </c>
      <c r="S179" s="13">
        <v>-76.230582467045707</v>
      </c>
      <c r="T179" s="13">
        <v>52.735494155667404</v>
      </c>
      <c r="U179" s="9">
        <v>78.587187045757403</v>
      </c>
      <c r="V179" s="9">
        <v>-18.241353593082199</v>
      </c>
      <c r="W179" s="9">
        <v>27.047929609898599</v>
      </c>
      <c r="X179" s="7" t="s">
        <v>824</v>
      </c>
      <c r="Y179" s="10"/>
      <c r="Z179" s="10"/>
      <c r="AA179" s="10" t="b">
        <v>1</v>
      </c>
      <c r="AB179" s="7">
        <v>0</v>
      </c>
      <c r="AC179" s="14" t="s">
        <v>411</v>
      </c>
      <c r="AD179" s="7">
        <v>2382</v>
      </c>
      <c r="AE179" s="7" t="s">
        <v>176</v>
      </c>
      <c r="AF179" s="10" t="s">
        <v>968</v>
      </c>
      <c r="AG179" s="14" t="s">
        <v>951</v>
      </c>
      <c r="AH179" s="10"/>
    </row>
    <row r="180" spans="1:34" x14ac:dyDescent="0.2">
      <c r="A180" s="10" t="s">
        <v>406</v>
      </c>
      <c r="B180" s="9">
        <v>75</v>
      </c>
      <c r="C180" s="9">
        <v>85</v>
      </c>
      <c r="D180" s="13">
        <v>80</v>
      </c>
      <c r="E180" s="9">
        <v>46.1</v>
      </c>
      <c r="F180" s="9">
        <v>248.9</v>
      </c>
      <c r="G180" s="34">
        <v>11</v>
      </c>
      <c r="H180" s="9">
        <v>334.6</v>
      </c>
      <c r="I180" s="9">
        <v>72.5</v>
      </c>
      <c r="J180" s="9">
        <v>55.6</v>
      </c>
      <c r="K180" s="9">
        <v>6.2</v>
      </c>
      <c r="L180" s="13">
        <v>-69.8</v>
      </c>
      <c r="M180" s="13">
        <v>27.8</v>
      </c>
      <c r="N180" s="9">
        <v>22.7</v>
      </c>
      <c r="O180" s="9">
        <v>9.8000000000000007</v>
      </c>
      <c r="P180" s="9" t="s">
        <v>825</v>
      </c>
      <c r="Q180" s="9" t="s">
        <v>825</v>
      </c>
      <c r="R180" s="7">
        <v>101</v>
      </c>
      <c r="S180" s="13">
        <v>-65.097181138614701</v>
      </c>
      <c r="T180" s="13">
        <v>60.280514740462202</v>
      </c>
      <c r="U180" s="9">
        <v>78.587187045757403</v>
      </c>
      <c r="V180" s="9">
        <v>-18.241353593082199</v>
      </c>
      <c r="W180" s="9">
        <v>27.047929609898599</v>
      </c>
      <c r="X180" s="7" t="s">
        <v>824</v>
      </c>
      <c r="Y180" s="10"/>
      <c r="Z180" s="10"/>
      <c r="AA180" s="10" t="b">
        <v>1</v>
      </c>
      <c r="AB180" s="7">
        <v>0</v>
      </c>
      <c r="AC180" s="14" t="s">
        <v>407</v>
      </c>
      <c r="AD180" s="7">
        <v>2397</v>
      </c>
      <c r="AE180" s="7" t="s">
        <v>176</v>
      </c>
      <c r="AF180" s="10" t="s">
        <v>409</v>
      </c>
      <c r="AG180" s="14" t="s">
        <v>953</v>
      </c>
      <c r="AH180" s="10" t="s">
        <v>408</v>
      </c>
    </row>
    <row r="181" spans="1:34" x14ac:dyDescent="0.2">
      <c r="A181" s="14" t="s">
        <v>412</v>
      </c>
      <c r="B181" s="9">
        <v>78</v>
      </c>
      <c r="C181" s="9">
        <v>84</v>
      </c>
      <c r="D181" s="13">
        <v>81</v>
      </c>
      <c r="E181" s="9">
        <v>-23.8</v>
      </c>
      <c r="F181" s="9">
        <f>360-45.3</f>
        <v>314.7</v>
      </c>
      <c r="G181" s="34">
        <v>18</v>
      </c>
      <c r="H181" s="9">
        <v>356.4</v>
      </c>
      <c r="I181" s="9">
        <v>-52.9</v>
      </c>
      <c r="J181" s="9">
        <v>70</v>
      </c>
      <c r="K181" s="9">
        <v>4.2</v>
      </c>
      <c r="L181" s="13">
        <v>-79.400000000000006</v>
      </c>
      <c r="M181" s="13">
        <v>331.9</v>
      </c>
      <c r="N181" s="9">
        <v>50.7</v>
      </c>
      <c r="O181" s="9">
        <v>4.9000000000000004</v>
      </c>
      <c r="P181" s="9" t="s">
        <v>825</v>
      </c>
      <c r="Q181" s="9" t="s">
        <v>825</v>
      </c>
      <c r="R181" s="7">
        <v>201</v>
      </c>
      <c r="S181" s="13">
        <v>-69.360948891677893</v>
      </c>
      <c r="T181" s="13">
        <v>40.545739430020298</v>
      </c>
      <c r="U181" s="9">
        <v>62.598278193147799</v>
      </c>
      <c r="V181" s="9">
        <v>-34.328317237096797</v>
      </c>
      <c r="W181" s="9">
        <v>31.730138193973101</v>
      </c>
      <c r="X181" s="7" t="s">
        <v>824</v>
      </c>
      <c r="Y181" s="10"/>
      <c r="Z181" s="10"/>
      <c r="AA181" s="10" t="b">
        <v>1</v>
      </c>
      <c r="AB181" s="7">
        <v>0</v>
      </c>
      <c r="AC181" s="14" t="s">
        <v>388</v>
      </c>
      <c r="AD181" s="7">
        <v>3261</v>
      </c>
      <c r="AE181" s="7" t="s">
        <v>176</v>
      </c>
      <c r="AF181" s="10" t="s">
        <v>414</v>
      </c>
      <c r="AG181" s="14" t="s">
        <v>952</v>
      </c>
      <c r="AH181" s="10" t="s">
        <v>413</v>
      </c>
    </row>
    <row r="182" spans="1:34" x14ac:dyDescent="0.2">
      <c r="A182" s="14" t="s">
        <v>415</v>
      </c>
      <c r="B182" s="9">
        <v>78</v>
      </c>
      <c r="C182" s="9">
        <v>90</v>
      </c>
      <c r="D182" s="13">
        <v>84</v>
      </c>
      <c r="E182" s="9">
        <v>-21.8</v>
      </c>
      <c r="F182" s="9">
        <v>313.5</v>
      </c>
      <c r="G182" s="34">
        <v>47</v>
      </c>
      <c r="H182" s="9">
        <v>179.5</v>
      </c>
      <c r="I182" s="9">
        <v>47</v>
      </c>
      <c r="J182" s="9">
        <v>64.099999999999994</v>
      </c>
      <c r="K182" s="9">
        <v>2.6</v>
      </c>
      <c r="L182" s="13">
        <v>-83.2</v>
      </c>
      <c r="M182" s="13">
        <v>320.10000000000002</v>
      </c>
      <c r="N182" s="9">
        <v>60.3</v>
      </c>
      <c r="O182" s="9">
        <v>2.7</v>
      </c>
      <c r="P182" s="9" t="s">
        <v>825</v>
      </c>
      <c r="Q182" s="9" t="s">
        <v>825</v>
      </c>
      <c r="R182" s="7">
        <v>201</v>
      </c>
      <c r="S182" s="13">
        <v>-71.890732005159293</v>
      </c>
      <c r="T182" s="13">
        <v>48.517000869343804</v>
      </c>
      <c r="U182" s="9">
        <v>61.83119350906</v>
      </c>
      <c r="V182" s="9">
        <v>-34.370378743900403</v>
      </c>
      <c r="W182" s="9">
        <v>33.723941028443001</v>
      </c>
      <c r="X182" s="7" t="s">
        <v>824</v>
      </c>
      <c r="Y182" s="10"/>
      <c r="Z182" s="10"/>
      <c r="AA182" s="10" t="b">
        <v>1</v>
      </c>
      <c r="AB182" s="7">
        <v>0</v>
      </c>
      <c r="AC182" s="14" t="s">
        <v>388</v>
      </c>
      <c r="AD182" s="7">
        <v>3261</v>
      </c>
      <c r="AE182" s="7" t="s">
        <v>176</v>
      </c>
      <c r="AF182" s="10" t="s">
        <v>417</v>
      </c>
      <c r="AG182" s="14"/>
      <c r="AH182" s="10" t="s">
        <v>416</v>
      </c>
    </row>
    <row r="183" spans="1:34" x14ac:dyDescent="0.2">
      <c r="A183" s="10" t="s">
        <v>418</v>
      </c>
      <c r="B183" s="9">
        <v>84</v>
      </c>
      <c r="C183" s="9">
        <v>90</v>
      </c>
      <c r="D183" s="13">
        <v>87</v>
      </c>
      <c r="E183" s="9">
        <v>-24.2</v>
      </c>
      <c r="F183" s="9">
        <v>46</v>
      </c>
      <c r="G183" s="34">
        <v>6</v>
      </c>
      <c r="H183" s="9">
        <v>348.8</v>
      </c>
      <c r="I183" s="9">
        <v>-66.2</v>
      </c>
      <c r="J183" s="9">
        <v>77.7</v>
      </c>
      <c r="K183" s="9">
        <v>7.6</v>
      </c>
      <c r="L183" s="13">
        <v>-64</v>
      </c>
      <c r="M183" s="13">
        <v>63</v>
      </c>
      <c r="N183" s="9"/>
      <c r="O183" s="9"/>
      <c r="P183" s="9">
        <v>35.978177493270472</v>
      </c>
      <c r="Q183" s="9">
        <v>11.320853423660262</v>
      </c>
      <c r="R183" s="7">
        <v>702</v>
      </c>
      <c r="S183" s="13">
        <v>-63.523713394564403</v>
      </c>
      <c r="T183" s="13">
        <v>63.100721190240399</v>
      </c>
      <c r="U183" s="9">
        <v>-44.389999999999901</v>
      </c>
      <c r="V183" s="9">
        <v>7.6799999999999899</v>
      </c>
      <c r="W183" s="9">
        <v>0.81</v>
      </c>
      <c r="X183" s="7" t="s">
        <v>824</v>
      </c>
      <c r="Y183" s="10"/>
      <c r="Z183" s="10"/>
      <c r="AA183" s="10" t="b">
        <v>1</v>
      </c>
      <c r="AB183" s="7">
        <v>0</v>
      </c>
      <c r="AC183" s="14" t="s">
        <v>419</v>
      </c>
      <c r="AD183" s="7">
        <v>547</v>
      </c>
      <c r="AE183" s="7" t="s">
        <v>176</v>
      </c>
      <c r="AF183" s="14" t="s">
        <v>908</v>
      </c>
      <c r="AG183" s="14"/>
      <c r="AH183" s="10"/>
    </row>
    <row r="184" spans="1:34" x14ac:dyDescent="0.2">
      <c r="A184" s="10" t="s">
        <v>426</v>
      </c>
      <c r="B184" s="9">
        <v>84</v>
      </c>
      <c r="C184" s="9">
        <v>90</v>
      </c>
      <c r="D184" s="13">
        <v>87</v>
      </c>
      <c r="E184" s="9">
        <v>-18</v>
      </c>
      <c r="F184" s="9">
        <v>44.4</v>
      </c>
      <c r="G184" s="34">
        <v>10</v>
      </c>
      <c r="H184" s="9">
        <v>352.2</v>
      </c>
      <c r="I184" s="9">
        <v>-55.8</v>
      </c>
      <c r="J184" s="9">
        <v>49.1</v>
      </c>
      <c r="K184" s="9">
        <v>6.9</v>
      </c>
      <c r="L184" s="13">
        <v>-70.3</v>
      </c>
      <c r="M184" s="13">
        <v>63.1</v>
      </c>
      <c r="N184" s="9"/>
      <c r="O184" s="9"/>
      <c r="P184" s="9">
        <v>35.240231951431333</v>
      </c>
      <c r="Q184" s="9">
        <v>8.2509526822158445</v>
      </c>
      <c r="R184" s="7">
        <v>702</v>
      </c>
      <c r="S184" s="13">
        <v>-69.822463184548198</v>
      </c>
      <c r="T184" s="13">
        <v>63.435131143064702</v>
      </c>
      <c r="U184" s="9">
        <v>-44.389999999999901</v>
      </c>
      <c r="V184" s="9">
        <v>7.6799999999999899</v>
      </c>
      <c r="W184" s="9">
        <v>0.81</v>
      </c>
      <c r="X184" s="7" t="s">
        <v>824</v>
      </c>
      <c r="Y184" s="10"/>
      <c r="Z184" s="10"/>
      <c r="AA184" s="10" t="b">
        <v>1</v>
      </c>
      <c r="AB184" s="7">
        <v>0</v>
      </c>
      <c r="AC184" s="14" t="s">
        <v>421</v>
      </c>
      <c r="AD184" s="7">
        <v>708</v>
      </c>
      <c r="AE184" s="7" t="s">
        <v>176</v>
      </c>
      <c r="AF184" s="14" t="s">
        <v>908</v>
      </c>
      <c r="AG184" s="10"/>
      <c r="AH184" s="10"/>
    </row>
    <row r="185" spans="1:34" x14ac:dyDescent="0.2">
      <c r="A185" s="10" t="s">
        <v>423</v>
      </c>
      <c r="B185" s="9">
        <v>84</v>
      </c>
      <c r="C185" s="9">
        <v>90</v>
      </c>
      <c r="D185" s="13">
        <v>87</v>
      </c>
      <c r="E185" s="9">
        <v>-22.8</v>
      </c>
      <c r="F185" s="9">
        <v>44.3</v>
      </c>
      <c r="G185" s="34">
        <v>11</v>
      </c>
      <c r="H185" s="9">
        <v>350.3</v>
      </c>
      <c r="I185" s="9">
        <v>-56.1</v>
      </c>
      <c r="J185" s="9">
        <v>27.1</v>
      </c>
      <c r="K185" s="9">
        <v>8.9</v>
      </c>
      <c r="L185" s="13">
        <v>-73.7</v>
      </c>
      <c r="M185" s="13">
        <v>73.099999999999994</v>
      </c>
      <c r="N185" s="9">
        <v>21.8</v>
      </c>
      <c r="O185" s="9">
        <v>10</v>
      </c>
      <c r="P185" s="9" t="s">
        <v>825</v>
      </c>
      <c r="Q185" s="9" t="s">
        <v>825</v>
      </c>
      <c r="R185" s="7">
        <v>702</v>
      </c>
      <c r="S185" s="13">
        <v>-73.173117156028894</v>
      </c>
      <c r="T185" s="13">
        <v>73.339211594856295</v>
      </c>
      <c r="U185" s="9">
        <v>-44.389999999999901</v>
      </c>
      <c r="V185" s="9">
        <v>7.6799999999999899</v>
      </c>
      <c r="W185" s="9">
        <v>0.81</v>
      </c>
      <c r="X185" s="7" t="s">
        <v>824</v>
      </c>
      <c r="Y185" s="10"/>
      <c r="Z185" s="10"/>
      <c r="AA185" s="10" t="b">
        <v>1</v>
      </c>
      <c r="AB185" s="7">
        <v>0</v>
      </c>
      <c r="AC185" s="14" t="s">
        <v>421</v>
      </c>
      <c r="AD185" s="7">
        <v>708</v>
      </c>
      <c r="AE185" s="7" t="s">
        <v>176</v>
      </c>
      <c r="AF185" s="14" t="s">
        <v>908</v>
      </c>
      <c r="AG185" s="10"/>
      <c r="AH185" s="10"/>
    </row>
    <row r="186" spans="1:34" x14ac:dyDescent="0.2">
      <c r="A186" s="10" t="s">
        <v>420</v>
      </c>
      <c r="B186" s="9">
        <v>84</v>
      </c>
      <c r="C186" s="9">
        <v>90</v>
      </c>
      <c r="D186" s="13">
        <v>87</v>
      </c>
      <c r="E186" s="9">
        <v>-16.399999999999999</v>
      </c>
      <c r="F186" s="9">
        <v>46</v>
      </c>
      <c r="G186" s="34">
        <v>12</v>
      </c>
      <c r="H186" s="9">
        <v>358</v>
      </c>
      <c r="I186" s="9">
        <v>-59.4</v>
      </c>
      <c r="J186" s="9">
        <v>78.900000000000006</v>
      </c>
      <c r="K186" s="9">
        <v>4.9000000000000004</v>
      </c>
      <c r="L186" s="13">
        <v>-66.099999999999994</v>
      </c>
      <c r="M186" s="13">
        <v>49.7</v>
      </c>
      <c r="N186" s="9"/>
      <c r="O186" s="9"/>
      <c r="P186" s="9">
        <v>48.685361266381122</v>
      </c>
      <c r="Q186" s="9">
        <v>6.283244689451351</v>
      </c>
      <c r="R186" s="7">
        <v>702</v>
      </c>
      <c r="S186" s="13">
        <v>-65.711060041862396</v>
      </c>
      <c r="T186" s="13">
        <v>50.091970600344403</v>
      </c>
      <c r="U186" s="9">
        <v>-44.389999999999901</v>
      </c>
      <c r="V186" s="9">
        <v>7.6799999999999899</v>
      </c>
      <c r="W186" s="9">
        <v>0.81</v>
      </c>
      <c r="X186" s="7" t="s">
        <v>824</v>
      </c>
      <c r="Y186" s="10"/>
      <c r="Z186" s="10"/>
      <c r="AA186" s="10" t="b">
        <v>1</v>
      </c>
      <c r="AB186" s="7">
        <v>0</v>
      </c>
      <c r="AC186" s="14" t="s">
        <v>421</v>
      </c>
      <c r="AD186" s="7">
        <v>708</v>
      </c>
      <c r="AE186" s="7" t="s">
        <v>176</v>
      </c>
      <c r="AF186" s="14" t="s">
        <v>908</v>
      </c>
      <c r="AG186" s="10"/>
      <c r="AH186" s="10"/>
    </row>
    <row r="187" spans="1:34" x14ac:dyDescent="0.2">
      <c r="A187" s="10" t="s">
        <v>422</v>
      </c>
      <c r="B187" s="9">
        <v>84</v>
      </c>
      <c r="C187" s="9">
        <v>90</v>
      </c>
      <c r="D187" s="13">
        <v>87</v>
      </c>
      <c r="E187" s="9">
        <v>-21.8</v>
      </c>
      <c r="F187" s="9">
        <v>48</v>
      </c>
      <c r="G187" s="34">
        <v>14</v>
      </c>
      <c r="H187" s="9">
        <v>7.1</v>
      </c>
      <c r="I187" s="9">
        <v>-63.6</v>
      </c>
      <c r="J187" s="9">
        <v>81.5</v>
      </c>
      <c r="K187" s="9">
        <v>4.4000000000000004</v>
      </c>
      <c r="L187" s="13">
        <v>-65.8</v>
      </c>
      <c r="M187" s="13">
        <v>35.6</v>
      </c>
      <c r="N187" s="9"/>
      <c r="O187" s="9"/>
      <c r="P187" s="37">
        <v>42.085307899473243</v>
      </c>
      <c r="Q187" s="38">
        <v>6.1989273283237516</v>
      </c>
      <c r="R187" s="7">
        <v>702</v>
      </c>
      <c r="S187" s="13">
        <v>-65.526457864460497</v>
      </c>
      <c r="T187" s="13">
        <v>36.161240372622601</v>
      </c>
      <c r="U187" s="9">
        <v>-44.389999999999901</v>
      </c>
      <c r="V187" s="9">
        <v>7.6799999999999899</v>
      </c>
      <c r="W187" s="9">
        <v>0.81</v>
      </c>
      <c r="X187" s="7" t="s">
        <v>824</v>
      </c>
      <c r="Y187" s="10"/>
      <c r="Z187" s="10"/>
      <c r="AA187" s="10" t="b">
        <v>1</v>
      </c>
      <c r="AB187" s="7">
        <v>0</v>
      </c>
      <c r="AC187" s="14" t="s">
        <v>421</v>
      </c>
      <c r="AD187" s="7">
        <v>708</v>
      </c>
      <c r="AE187" s="7" t="s">
        <v>176</v>
      </c>
      <c r="AF187" s="14" t="s">
        <v>908</v>
      </c>
      <c r="AG187" s="10"/>
      <c r="AH187" s="10"/>
    </row>
    <row r="188" spans="1:34" x14ac:dyDescent="0.2">
      <c r="A188" s="10" t="s">
        <v>427</v>
      </c>
      <c r="B188" s="9">
        <v>84</v>
      </c>
      <c r="C188" s="9">
        <v>90</v>
      </c>
      <c r="D188" s="13">
        <v>87</v>
      </c>
      <c r="E188" s="9">
        <v>-23.2</v>
      </c>
      <c r="F188" s="9">
        <v>44.3</v>
      </c>
      <c r="G188" s="34">
        <v>41</v>
      </c>
      <c r="H188" s="9">
        <v>353.5</v>
      </c>
      <c r="I188" s="9">
        <v>-54.8</v>
      </c>
      <c r="J188" s="9">
        <v>91.1</v>
      </c>
      <c r="K188" s="9">
        <v>2.4</v>
      </c>
      <c r="L188" s="13">
        <v>-76.8</v>
      </c>
      <c r="M188" s="13">
        <v>68.2</v>
      </c>
      <c r="N188" s="9"/>
      <c r="O188" s="9"/>
      <c r="P188" s="9">
        <v>68.14420433446206</v>
      </c>
      <c r="Q188" s="9">
        <v>2.7235612338116511</v>
      </c>
      <c r="R188" s="7">
        <v>702</v>
      </c>
      <c r="S188" s="13">
        <v>-76.294577592255294</v>
      </c>
      <c r="T188" s="13">
        <v>68.812923840807997</v>
      </c>
      <c r="U188" s="9">
        <v>-44.389999999999901</v>
      </c>
      <c r="V188" s="9">
        <v>7.6799999999999899</v>
      </c>
      <c r="W188" s="9">
        <v>0.81</v>
      </c>
      <c r="X188" s="7" t="s">
        <v>824</v>
      </c>
      <c r="Y188" s="10"/>
      <c r="Z188" s="10"/>
      <c r="AA188" s="10" t="b">
        <v>1</v>
      </c>
      <c r="AB188" s="7">
        <v>0</v>
      </c>
      <c r="AC188" s="14" t="s">
        <v>428</v>
      </c>
      <c r="AD188" s="7">
        <v>3210</v>
      </c>
      <c r="AE188" s="7" t="s">
        <v>176</v>
      </c>
      <c r="AF188" s="10" t="s">
        <v>430</v>
      </c>
      <c r="AG188" s="14" t="s">
        <v>429</v>
      </c>
      <c r="AH188" s="10"/>
    </row>
    <row r="189" spans="1:34" x14ac:dyDescent="0.2">
      <c r="A189" s="10" t="s">
        <v>424</v>
      </c>
      <c r="B189" s="9">
        <v>84</v>
      </c>
      <c r="C189" s="9">
        <v>90</v>
      </c>
      <c r="D189" s="13">
        <v>87</v>
      </c>
      <c r="E189" s="9">
        <v>-18</v>
      </c>
      <c r="F189" s="9">
        <v>47</v>
      </c>
      <c r="G189" s="34">
        <v>16</v>
      </c>
      <c r="H189" s="9">
        <v>6</v>
      </c>
      <c r="I189" s="9">
        <v>-61</v>
      </c>
      <c r="J189" s="9">
        <v>75</v>
      </c>
      <c r="K189" s="9">
        <v>4.3</v>
      </c>
      <c r="L189" s="13">
        <v>-65.5</v>
      </c>
      <c r="M189" s="13">
        <v>38</v>
      </c>
      <c r="N189" s="9">
        <v>38.799999999999997</v>
      </c>
      <c r="O189" s="9">
        <v>6</v>
      </c>
      <c r="P189" s="9" t="s">
        <v>825</v>
      </c>
      <c r="Q189" s="9" t="s">
        <v>825</v>
      </c>
      <c r="R189" s="7">
        <v>702</v>
      </c>
      <c r="S189" s="13">
        <v>-65.205518184039803</v>
      </c>
      <c r="T189" s="13">
        <v>38.519449511142199</v>
      </c>
      <c r="U189" s="9">
        <v>-44.389999999999901</v>
      </c>
      <c r="V189" s="9">
        <v>7.6799999999999899</v>
      </c>
      <c r="W189" s="9">
        <v>0.81</v>
      </c>
      <c r="X189" s="7" t="s">
        <v>824</v>
      </c>
      <c r="Y189" s="10"/>
      <c r="Z189" s="10"/>
      <c r="AA189" s="10" t="b">
        <v>1</v>
      </c>
      <c r="AB189" s="7">
        <v>0</v>
      </c>
      <c r="AC189" s="14" t="s">
        <v>425</v>
      </c>
      <c r="AD189" s="7">
        <v>3211</v>
      </c>
      <c r="AE189" s="7" t="s">
        <v>176</v>
      </c>
      <c r="AF189" s="14" t="s">
        <v>908</v>
      </c>
      <c r="AG189" s="10"/>
      <c r="AH189" s="10"/>
    </row>
    <row r="190" spans="1:34" x14ac:dyDescent="0.2">
      <c r="A190" s="14" t="s">
        <v>383</v>
      </c>
      <c r="B190" s="9">
        <v>85</v>
      </c>
      <c r="C190" s="9">
        <v>90</v>
      </c>
      <c r="D190" s="13">
        <v>87.5</v>
      </c>
      <c r="E190" s="9">
        <v>10.199999999999999</v>
      </c>
      <c r="F190" s="9">
        <v>76.099999999999994</v>
      </c>
      <c r="G190" s="34">
        <v>6</v>
      </c>
      <c r="H190" s="9">
        <v>316.72000000000003</v>
      </c>
      <c r="I190" s="9">
        <v>-57.84</v>
      </c>
      <c r="J190" s="9">
        <v>63.89</v>
      </c>
      <c r="K190" s="9">
        <v>8.4499999999999993</v>
      </c>
      <c r="L190" s="13">
        <v>-26.78</v>
      </c>
      <c r="M190" s="13">
        <v>113.05</v>
      </c>
      <c r="N190" s="9"/>
      <c r="O190" s="9"/>
      <c r="P190" s="37">
        <v>42.106873117158678</v>
      </c>
      <c r="Q190" s="37">
        <v>10.444048095383181</v>
      </c>
      <c r="R190" s="30">
        <v>501</v>
      </c>
      <c r="S190" s="13">
        <v>-72.661854662650498</v>
      </c>
      <c r="T190" s="13">
        <v>67.588655761107503</v>
      </c>
      <c r="U190" s="9">
        <v>-22.907512738238498</v>
      </c>
      <c r="V190" s="9">
        <v>-156.99687456208699</v>
      </c>
      <c r="W190" s="9">
        <v>52.811758653600002</v>
      </c>
      <c r="X190" s="7" t="s">
        <v>824</v>
      </c>
      <c r="Y190" s="10"/>
      <c r="Z190" s="10"/>
      <c r="AA190" s="10" t="b">
        <v>1</v>
      </c>
      <c r="AB190" s="7">
        <v>0</v>
      </c>
      <c r="AC190" s="10" t="s">
        <v>384</v>
      </c>
      <c r="AD190" s="7"/>
      <c r="AE190" s="7" t="s">
        <v>949</v>
      </c>
      <c r="AF190" s="10" t="s">
        <v>870</v>
      </c>
      <c r="AG190" s="14"/>
      <c r="AH190" s="10"/>
    </row>
    <row r="191" spans="1:34" x14ac:dyDescent="0.2">
      <c r="A191" s="14" t="s">
        <v>431</v>
      </c>
      <c r="B191" s="9">
        <v>87.9</v>
      </c>
      <c r="C191" s="9">
        <v>88.6</v>
      </c>
      <c r="D191" s="13">
        <f>(B191+C191)/2</f>
        <v>88.25</v>
      </c>
      <c r="E191" s="9">
        <v>25.7</v>
      </c>
      <c r="F191" s="9">
        <v>119</v>
      </c>
      <c r="G191" s="34">
        <v>19</v>
      </c>
      <c r="H191" s="9">
        <v>3</v>
      </c>
      <c r="I191" s="9">
        <v>60.5</v>
      </c>
      <c r="J191" s="9">
        <v>114.61988304093565</v>
      </c>
      <c r="K191" s="9">
        <v>3</v>
      </c>
      <c r="L191" s="13">
        <v>-83.1</v>
      </c>
      <c r="M191" s="6">
        <v>332.6</v>
      </c>
      <c r="N191" s="9">
        <v>76.5</v>
      </c>
      <c r="O191" s="9">
        <v>3.9</v>
      </c>
      <c r="P191" s="9" t="s">
        <v>825</v>
      </c>
      <c r="Q191" s="9" t="s">
        <v>825</v>
      </c>
      <c r="R191" s="7">
        <v>602</v>
      </c>
      <c r="S191" s="13">
        <v>-73.405908820665701</v>
      </c>
      <c r="T191" s="13">
        <v>62.306817756434</v>
      </c>
      <c r="U191" s="9">
        <v>39.888009506605897</v>
      </c>
      <c r="V191" s="9">
        <v>-10.169663723018299</v>
      </c>
      <c r="W191" s="9">
        <v>21.449106938068098</v>
      </c>
      <c r="X191" s="7" t="s">
        <v>824</v>
      </c>
      <c r="Y191" s="7"/>
      <c r="Z191" s="7"/>
      <c r="AA191" s="10" t="b">
        <v>1</v>
      </c>
      <c r="AB191" s="7">
        <v>0</v>
      </c>
      <c r="AC191" s="14" t="s">
        <v>959</v>
      </c>
      <c r="AD191" s="7"/>
      <c r="AE191" s="7" t="s">
        <v>949</v>
      </c>
      <c r="AF191" s="14" t="s">
        <v>843</v>
      </c>
      <c r="AG191" s="14"/>
      <c r="AH191" s="7"/>
    </row>
    <row r="192" spans="1:34" x14ac:dyDescent="0.2">
      <c r="A192" s="10" t="s">
        <v>432</v>
      </c>
      <c r="B192" s="9">
        <v>91</v>
      </c>
      <c r="C192" s="9">
        <v>91.4</v>
      </c>
      <c r="D192" s="6">
        <v>91.2</v>
      </c>
      <c r="E192" s="9">
        <v>13.35</v>
      </c>
      <c r="F192" s="9">
        <v>74.680000000000007</v>
      </c>
      <c r="G192" s="34">
        <v>7</v>
      </c>
      <c r="H192" s="9">
        <v>301.2</v>
      </c>
      <c r="I192" s="9">
        <v>-58.5</v>
      </c>
      <c r="J192" s="9">
        <v>65.7</v>
      </c>
      <c r="K192" s="9">
        <v>7.5</v>
      </c>
      <c r="L192" s="13">
        <v>-14.2</v>
      </c>
      <c r="M192" s="6">
        <v>117.8</v>
      </c>
      <c r="N192" s="9"/>
      <c r="O192" s="9"/>
      <c r="P192" s="9">
        <v>42.112280005492323</v>
      </c>
      <c r="Q192" s="9">
        <v>9.4091338139605387</v>
      </c>
      <c r="R192" s="7">
        <v>501</v>
      </c>
      <c r="S192" s="13">
        <v>-61.8458344027488</v>
      </c>
      <c r="T192" s="13">
        <v>84.204543021620594</v>
      </c>
      <c r="U192" s="9">
        <v>-23.671495030391998</v>
      </c>
      <c r="V192" s="9">
        <v>-153.99092610474699</v>
      </c>
      <c r="W192" s="9">
        <v>53.787358769982902</v>
      </c>
      <c r="X192" s="7" t="s">
        <v>824</v>
      </c>
      <c r="Y192" s="7"/>
      <c r="Z192" s="7"/>
      <c r="AA192" s="10" t="b">
        <v>1</v>
      </c>
      <c r="AB192" s="7">
        <v>0</v>
      </c>
      <c r="AC192" s="14" t="s">
        <v>433</v>
      </c>
      <c r="AD192" s="7"/>
      <c r="AE192" s="7" t="s">
        <v>176</v>
      </c>
      <c r="AF192" s="10" t="s">
        <v>434</v>
      </c>
      <c r="AG192" s="14"/>
      <c r="AH192" s="10"/>
    </row>
    <row r="193" spans="1:34" x14ac:dyDescent="0.2">
      <c r="A193" s="14" t="s">
        <v>435</v>
      </c>
      <c r="B193" s="9">
        <v>91.3</v>
      </c>
      <c r="C193" s="9">
        <v>91.9</v>
      </c>
      <c r="D193" s="13">
        <v>91.6</v>
      </c>
      <c r="E193" s="9">
        <v>-14.5</v>
      </c>
      <c r="F193" s="9">
        <v>50.1</v>
      </c>
      <c r="G193" s="34">
        <v>5</v>
      </c>
      <c r="H193" s="9">
        <v>3.6</v>
      </c>
      <c r="I193" s="9">
        <v>-56.1</v>
      </c>
      <c r="J193" s="9">
        <v>52</v>
      </c>
      <c r="K193" s="9">
        <v>10.7</v>
      </c>
      <c r="L193" s="13">
        <v>-66.7</v>
      </c>
      <c r="M193" s="6">
        <v>43.5</v>
      </c>
      <c r="N193" s="9">
        <v>41.6</v>
      </c>
      <c r="O193" s="9">
        <v>12</v>
      </c>
      <c r="P193" s="9" t="s">
        <v>825</v>
      </c>
      <c r="Q193" s="9" t="s">
        <v>825</v>
      </c>
      <c r="R193" s="7">
        <v>702</v>
      </c>
      <c r="S193" s="13">
        <v>-66.359145408130502</v>
      </c>
      <c r="T193" s="13">
        <v>44.010841639213197</v>
      </c>
      <c r="U193" s="9">
        <v>-44.389999999999901</v>
      </c>
      <c r="V193" s="9">
        <v>7.6799999999999899</v>
      </c>
      <c r="W193" s="9">
        <v>0.81</v>
      </c>
      <c r="X193" s="7" t="s">
        <v>824</v>
      </c>
      <c r="Y193" s="7"/>
      <c r="Z193" s="7"/>
      <c r="AA193" s="7" t="b">
        <v>1</v>
      </c>
      <c r="AB193" s="7">
        <v>0</v>
      </c>
      <c r="AC193" s="14" t="s">
        <v>436</v>
      </c>
      <c r="AD193" s="7"/>
      <c r="AE193" s="7" t="s">
        <v>176</v>
      </c>
      <c r="AF193" s="10" t="s">
        <v>437</v>
      </c>
      <c r="AG193" s="14" t="s">
        <v>919</v>
      </c>
      <c r="AH193" s="10" t="s">
        <v>931</v>
      </c>
    </row>
    <row r="194" spans="1:34" x14ac:dyDescent="0.2">
      <c r="A194" s="14" t="s">
        <v>439</v>
      </c>
      <c r="B194" s="9">
        <v>89.4</v>
      </c>
      <c r="C194" s="9">
        <v>93.9</v>
      </c>
      <c r="D194" s="13">
        <f>AVERAGE(B194,C194)</f>
        <v>91.65</v>
      </c>
      <c r="E194" s="9">
        <v>28.2</v>
      </c>
      <c r="F194" s="9">
        <f>360-11.78</f>
        <v>348.22</v>
      </c>
      <c r="G194" s="34">
        <v>88</v>
      </c>
      <c r="H194" s="9">
        <v>331.6</v>
      </c>
      <c r="I194" s="9">
        <v>41.3</v>
      </c>
      <c r="J194" s="9">
        <v>32.700000000000003</v>
      </c>
      <c r="K194" s="9">
        <v>2.7</v>
      </c>
      <c r="L194" s="13">
        <v>-64.3</v>
      </c>
      <c r="M194" s="13">
        <v>76.3</v>
      </c>
      <c r="N194" s="9">
        <v>38.700000000000003</v>
      </c>
      <c r="O194" s="9">
        <v>2.5</v>
      </c>
      <c r="P194" s="9" t="s">
        <v>825</v>
      </c>
      <c r="Q194" s="9" t="s">
        <v>825</v>
      </c>
      <c r="R194" s="7">
        <v>707</v>
      </c>
      <c r="S194" s="13">
        <v>-65.023243868470303</v>
      </c>
      <c r="T194" s="13">
        <v>75.071244887758397</v>
      </c>
      <c r="U194" s="9">
        <v>-35.61</v>
      </c>
      <c r="V194" s="9">
        <v>-170.82</v>
      </c>
      <c r="W194" s="9">
        <v>0.96999999999999897</v>
      </c>
      <c r="X194" s="7" t="s">
        <v>826</v>
      </c>
      <c r="Y194" s="28">
        <v>0.7</v>
      </c>
      <c r="Z194" s="9">
        <v>4</v>
      </c>
      <c r="AA194" s="7" t="s">
        <v>181</v>
      </c>
      <c r="AB194" s="7">
        <v>0</v>
      </c>
      <c r="AC194" s="14" t="s">
        <v>440</v>
      </c>
      <c r="AD194" s="7"/>
      <c r="AE194" s="7" t="s">
        <v>949</v>
      </c>
      <c r="AF194" s="10" t="s">
        <v>438</v>
      </c>
      <c r="AG194" s="14" t="s">
        <v>441</v>
      </c>
      <c r="AH194" s="10"/>
    </row>
    <row r="195" spans="1:34" x14ac:dyDescent="0.2">
      <c r="A195" s="10" t="s">
        <v>442</v>
      </c>
      <c r="B195" s="9">
        <v>86</v>
      </c>
      <c r="C195" s="9">
        <v>100</v>
      </c>
      <c r="D195" s="13">
        <v>93</v>
      </c>
      <c r="E195" s="9">
        <v>24.4</v>
      </c>
      <c r="F195" s="9">
        <v>34.299999999999997</v>
      </c>
      <c r="G195" s="34">
        <v>15</v>
      </c>
      <c r="H195" s="9">
        <v>354.4</v>
      </c>
      <c r="I195" s="9">
        <v>16.7</v>
      </c>
      <c r="J195" s="9">
        <v>21.4</v>
      </c>
      <c r="K195" s="9">
        <v>8.5</v>
      </c>
      <c r="L195" s="13">
        <v>-69.3</v>
      </c>
      <c r="M195" s="6">
        <v>78.099999999999994</v>
      </c>
      <c r="N195" s="9">
        <v>44.4</v>
      </c>
      <c r="O195" s="9">
        <v>5.8</v>
      </c>
      <c r="P195" s="9" t="s">
        <v>825</v>
      </c>
      <c r="Q195" s="9" t="s">
        <v>825</v>
      </c>
      <c r="R195" s="7">
        <v>715</v>
      </c>
      <c r="S195" s="13">
        <v>-69.385487238110997</v>
      </c>
      <c r="T195" s="13">
        <v>78.253608065799199</v>
      </c>
      <c r="U195" s="9">
        <v>-40.499999999999901</v>
      </c>
      <c r="V195" s="9">
        <v>118.6</v>
      </c>
      <c r="W195" s="9">
        <v>0.17337748344370801</v>
      </c>
      <c r="X195" s="7" t="s">
        <v>824</v>
      </c>
      <c r="Y195" s="7"/>
      <c r="Z195" s="7"/>
      <c r="AA195" s="7" t="b">
        <v>1</v>
      </c>
      <c r="AB195" s="7">
        <v>0</v>
      </c>
      <c r="AC195" s="14" t="s">
        <v>285</v>
      </c>
      <c r="AD195" s="7">
        <v>1500</v>
      </c>
      <c r="AE195" s="7" t="s">
        <v>176</v>
      </c>
      <c r="AF195" s="10" t="s">
        <v>443</v>
      </c>
      <c r="AG195" s="14" t="s">
        <v>920</v>
      </c>
      <c r="AH195" s="10"/>
    </row>
    <row r="196" spans="1:34" x14ac:dyDescent="0.2">
      <c r="A196" s="10" t="s">
        <v>444</v>
      </c>
      <c r="B196" s="9">
        <f>D196-2.6</f>
        <v>90.800000000000011</v>
      </c>
      <c r="C196" s="9">
        <f>D196+2.6</f>
        <v>96</v>
      </c>
      <c r="D196" s="13">
        <v>93.4</v>
      </c>
      <c r="E196" s="9">
        <v>44.2</v>
      </c>
      <c r="F196" s="9">
        <v>103.4</v>
      </c>
      <c r="G196" s="34">
        <v>23</v>
      </c>
      <c r="H196" s="7">
        <v>7.4</v>
      </c>
      <c r="I196" s="7">
        <v>62.7</v>
      </c>
      <c r="J196" s="7">
        <v>41.4</v>
      </c>
      <c r="K196" s="7">
        <v>4.8</v>
      </c>
      <c r="L196" s="13">
        <v>-84.7</v>
      </c>
      <c r="M196" s="13">
        <v>15</v>
      </c>
      <c r="N196" s="7"/>
      <c r="O196" s="7"/>
      <c r="P196" s="9">
        <v>22.208483889158547</v>
      </c>
      <c r="Q196" s="9">
        <v>6.5692497475694864</v>
      </c>
      <c r="R196" s="7">
        <v>301</v>
      </c>
      <c r="S196" s="13">
        <v>-66.457375502436705</v>
      </c>
      <c r="T196" s="13">
        <v>73.500461360957502</v>
      </c>
      <c r="U196" s="9">
        <v>39.102669719648397</v>
      </c>
      <c r="V196" s="9">
        <v>-14.130541239957701</v>
      </c>
      <c r="W196" s="9">
        <v>25.812241080340598</v>
      </c>
      <c r="X196" s="7" t="s">
        <v>824</v>
      </c>
      <c r="Y196" s="7"/>
      <c r="Z196" s="7"/>
      <c r="AA196" s="7" t="b">
        <v>1</v>
      </c>
      <c r="AB196" s="7">
        <v>0</v>
      </c>
      <c r="AC196" s="14" t="s">
        <v>445</v>
      </c>
      <c r="AD196" s="7"/>
      <c r="AE196" s="7" t="s">
        <v>949</v>
      </c>
      <c r="AF196" s="10" t="s">
        <v>446</v>
      </c>
      <c r="AG196" s="14" t="s">
        <v>852</v>
      </c>
      <c r="AH196" s="10"/>
    </row>
    <row r="197" spans="1:34" x14ac:dyDescent="0.2">
      <c r="A197" s="10" t="s">
        <v>447</v>
      </c>
      <c r="B197" s="9">
        <v>92</v>
      </c>
      <c r="C197" s="9">
        <v>96</v>
      </c>
      <c r="D197" s="13">
        <v>94</v>
      </c>
      <c r="E197" s="28">
        <v>-36.299999999999997</v>
      </c>
      <c r="F197" s="28">
        <v>150.69999999999999</v>
      </c>
      <c r="G197" s="34">
        <v>22</v>
      </c>
      <c r="H197" s="9">
        <v>19</v>
      </c>
      <c r="I197" s="9">
        <v>-79</v>
      </c>
      <c r="J197" s="9">
        <v>39.4</v>
      </c>
      <c r="K197" s="9">
        <v>5</v>
      </c>
      <c r="L197" s="13">
        <v>-55.8831248751423</v>
      </c>
      <c r="M197" s="13">
        <v>138.55865734576997</v>
      </c>
      <c r="N197" s="9"/>
      <c r="O197" s="9"/>
      <c r="P197" s="37">
        <v>11.52254272757849</v>
      </c>
      <c r="Q197" s="37">
        <v>9.5467707507222421</v>
      </c>
      <c r="R197" s="7">
        <v>801</v>
      </c>
      <c r="S197" s="13">
        <v>-68.5737849932503</v>
      </c>
      <c r="T197" s="13">
        <v>76.414112387331301</v>
      </c>
      <c r="U197" s="9">
        <v>-13.056666220554099</v>
      </c>
      <c r="V197" s="9">
        <v>-94.528880676271498</v>
      </c>
      <c r="W197" s="9">
        <v>30.265616649047999</v>
      </c>
      <c r="X197" s="7" t="s">
        <v>824</v>
      </c>
      <c r="Y197" s="7"/>
      <c r="Z197" s="7"/>
      <c r="AA197" s="7" t="b">
        <v>1</v>
      </c>
      <c r="AB197" s="7">
        <v>0</v>
      </c>
      <c r="AC197" s="14" t="s">
        <v>448</v>
      </c>
      <c r="AD197" s="7"/>
      <c r="AE197" s="7" t="s">
        <v>949</v>
      </c>
      <c r="AF197" s="10" t="s">
        <v>449</v>
      </c>
      <c r="AG197" s="14"/>
      <c r="AH197" s="10"/>
    </row>
    <row r="198" spans="1:34" x14ac:dyDescent="0.2">
      <c r="A198" s="10" t="s">
        <v>450</v>
      </c>
      <c r="B198" s="9">
        <v>93.2</v>
      </c>
      <c r="C198" s="9">
        <v>97.2</v>
      </c>
      <c r="D198" s="13">
        <v>95.2</v>
      </c>
      <c r="E198" s="9">
        <v>79.38</v>
      </c>
      <c r="F198" s="9">
        <v>267.63</v>
      </c>
      <c r="G198" s="6">
        <v>36</v>
      </c>
      <c r="H198" s="9">
        <v>281.31</v>
      </c>
      <c r="I198" s="9">
        <v>80.319999999999993</v>
      </c>
      <c r="J198" s="10"/>
      <c r="K198" s="7"/>
      <c r="L198" s="13">
        <v>-70.349999999999994</v>
      </c>
      <c r="M198" s="13">
        <v>17.010000000000002</v>
      </c>
      <c r="N198" s="9">
        <v>15.01</v>
      </c>
      <c r="O198" s="9">
        <v>6.38</v>
      </c>
      <c r="P198" s="9" t="s">
        <v>825</v>
      </c>
      <c r="Q198" s="9" t="s">
        <v>825</v>
      </c>
      <c r="R198" s="7">
        <v>101</v>
      </c>
      <c r="S198" s="13">
        <v>-58.905084003867003</v>
      </c>
      <c r="T198" s="13">
        <v>64.924175555569306</v>
      </c>
      <c r="U198" s="9">
        <v>70.478975118160207</v>
      </c>
      <c r="V198" s="9">
        <v>-23.4158889507565</v>
      </c>
      <c r="W198" s="9">
        <v>38.402049424749599</v>
      </c>
      <c r="X198" s="7" t="s">
        <v>824</v>
      </c>
      <c r="Y198" s="7"/>
      <c r="Z198" s="7"/>
      <c r="AA198" s="10" t="b">
        <v>1</v>
      </c>
      <c r="AB198" s="7">
        <v>0</v>
      </c>
      <c r="AC198" s="14" t="s">
        <v>960</v>
      </c>
      <c r="AD198" s="7"/>
      <c r="AE198" s="7" t="s">
        <v>949</v>
      </c>
      <c r="AF198" s="10" t="s">
        <v>452</v>
      </c>
      <c r="AG198" s="14" t="s">
        <v>451</v>
      </c>
      <c r="AH198" s="10" t="s">
        <v>872</v>
      </c>
    </row>
    <row r="199" spans="1:34" x14ac:dyDescent="0.2">
      <c r="A199" s="10" t="s">
        <v>453</v>
      </c>
      <c r="B199" s="9">
        <v>98</v>
      </c>
      <c r="C199" s="9">
        <v>102</v>
      </c>
      <c r="D199" s="13">
        <v>100</v>
      </c>
      <c r="E199" s="9">
        <v>34.299999999999997</v>
      </c>
      <c r="F199" s="9">
        <v>267.5</v>
      </c>
      <c r="G199" s="34">
        <v>20</v>
      </c>
      <c r="H199" s="9">
        <v>340.4</v>
      </c>
      <c r="I199" s="9">
        <v>56</v>
      </c>
      <c r="J199" s="9">
        <v>56.8</v>
      </c>
      <c r="K199" s="9">
        <v>4.4000000000000004</v>
      </c>
      <c r="L199" s="13">
        <v>-74.099999999999994</v>
      </c>
      <c r="M199" s="6">
        <v>12.5</v>
      </c>
      <c r="N199" s="9">
        <v>34</v>
      </c>
      <c r="O199" s="9">
        <v>5.7</v>
      </c>
      <c r="P199" s="9" t="s">
        <v>825</v>
      </c>
      <c r="Q199" s="9" t="s">
        <v>825</v>
      </c>
      <c r="R199" s="7">
        <v>101</v>
      </c>
      <c r="S199" s="13">
        <v>-61.462279936031699</v>
      </c>
      <c r="T199" s="13">
        <v>68.306057582898703</v>
      </c>
      <c r="U199" s="9">
        <v>69.495823323876806</v>
      </c>
      <c r="V199" s="9">
        <v>-20.985500974270401</v>
      </c>
      <c r="W199" s="9">
        <v>41.402255691600303</v>
      </c>
      <c r="X199" s="7" t="s">
        <v>824</v>
      </c>
      <c r="Y199" s="10"/>
      <c r="Z199" s="10"/>
      <c r="AA199" s="10" t="b">
        <v>1</v>
      </c>
      <c r="AB199" s="7">
        <v>0</v>
      </c>
      <c r="AC199" s="14" t="s">
        <v>454</v>
      </c>
      <c r="AD199" s="7">
        <v>1322</v>
      </c>
      <c r="AE199" s="7" t="s">
        <v>176</v>
      </c>
      <c r="AF199" s="10" t="s">
        <v>455</v>
      </c>
      <c r="AG199" s="14"/>
      <c r="AH199" s="10"/>
    </row>
    <row r="200" spans="1:34" x14ac:dyDescent="0.2">
      <c r="A200" s="10" t="s">
        <v>456</v>
      </c>
      <c r="B200" s="9">
        <v>99.7</v>
      </c>
      <c r="C200" s="9">
        <v>100.3</v>
      </c>
      <c r="D200" s="13">
        <v>100</v>
      </c>
      <c r="E200" s="9">
        <v>43.5</v>
      </c>
      <c r="F200" s="9">
        <v>287.13</v>
      </c>
      <c r="G200" s="34">
        <v>5</v>
      </c>
      <c r="H200" s="9">
        <v>336</v>
      </c>
      <c r="I200" s="9">
        <v>61</v>
      </c>
      <c r="J200" s="9">
        <v>87</v>
      </c>
      <c r="K200" s="9">
        <v>8.3000000000000007</v>
      </c>
      <c r="L200" s="13">
        <v>-72.099999999999994</v>
      </c>
      <c r="M200" s="13">
        <v>17</v>
      </c>
      <c r="N200" s="9"/>
      <c r="O200" s="9"/>
      <c r="P200" s="9">
        <v>50.161580014177453</v>
      </c>
      <c r="Q200" s="9">
        <v>10.907655409775629</v>
      </c>
      <c r="R200" s="7">
        <v>101</v>
      </c>
      <c r="S200" s="13">
        <v>-59.174552966847799</v>
      </c>
      <c r="T200" s="13">
        <v>69.692923349462703</v>
      </c>
      <c r="U200" s="9">
        <v>69.495823323876806</v>
      </c>
      <c r="V200" s="9">
        <v>-20.985500974270401</v>
      </c>
      <c r="W200" s="9">
        <v>41.402255691600303</v>
      </c>
      <c r="X200" s="7" t="s">
        <v>824</v>
      </c>
      <c r="Y200" s="10"/>
      <c r="Z200" s="10"/>
      <c r="AA200" s="10" t="b">
        <v>1</v>
      </c>
      <c r="AB200" s="7">
        <v>0</v>
      </c>
      <c r="AC200" s="14" t="s">
        <v>457</v>
      </c>
      <c r="AD200" s="7">
        <v>3087</v>
      </c>
      <c r="AE200" s="7" t="s">
        <v>176</v>
      </c>
      <c r="AF200" s="10" t="s">
        <v>458</v>
      </c>
      <c r="AG200" s="14" t="s">
        <v>921</v>
      </c>
      <c r="AH200" s="10"/>
    </row>
    <row r="201" spans="1:34" x14ac:dyDescent="0.2">
      <c r="A201" s="10" t="s">
        <v>459</v>
      </c>
      <c r="B201" s="9">
        <v>94.7</v>
      </c>
      <c r="C201" s="9">
        <v>107</v>
      </c>
      <c r="D201" s="13">
        <f>(B201+C201)/2</f>
        <v>100.85</v>
      </c>
      <c r="E201" s="9">
        <v>44.27</v>
      </c>
      <c r="F201" s="9">
        <v>102.22</v>
      </c>
      <c r="G201" s="34">
        <v>7</v>
      </c>
      <c r="H201" s="7">
        <v>6.5</v>
      </c>
      <c r="I201" s="7">
        <v>66.2</v>
      </c>
      <c r="J201" s="7"/>
      <c r="K201" s="7"/>
      <c r="L201" s="13">
        <v>-82.1</v>
      </c>
      <c r="M201" s="13">
        <v>324.89999999999998</v>
      </c>
      <c r="N201" s="9">
        <v>19.2</v>
      </c>
      <c r="O201" s="9">
        <v>14.1</v>
      </c>
      <c r="P201" s="9" t="s">
        <v>825</v>
      </c>
      <c r="Q201" s="9" t="s">
        <v>825</v>
      </c>
      <c r="R201" s="7">
        <v>301</v>
      </c>
      <c r="S201" s="13">
        <v>-68.119080230395497</v>
      </c>
      <c r="T201" s="13">
        <v>68.402836724007798</v>
      </c>
      <c r="U201" s="9">
        <v>40.869197623180597</v>
      </c>
      <c r="V201" s="9">
        <v>-10.6197833469217</v>
      </c>
      <c r="W201" s="9">
        <v>29.980404096369998</v>
      </c>
      <c r="X201" s="7" t="s">
        <v>824</v>
      </c>
      <c r="Y201" s="10"/>
      <c r="Z201" s="10"/>
      <c r="AA201" s="10" t="b">
        <v>1</v>
      </c>
      <c r="AB201" s="7">
        <v>0</v>
      </c>
      <c r="AC201" s="14" t="s">
        <v>460</v>
      </c>
      <c r="AD201" s="7"/>
      <c r="AE201" s="7" t="s">
        <v>949</v>
      </c>
      <c r="AF201" s="10" t="s">
        <v>461</v>
      </c>
      <c r="AG201" s="14"/>
      <c r="AH201" s="10"/>
    </row>
    <row r="202" spans="1:34" x14ac:dyDescent="0.2">
      <c r="A202" s="10" t="s">
        <v>462</v>
      </c>
      <c r="B202" s="9">
        <v>108</v>
      </c>
      <c r="C202" s="9">
        <v>114</v>
      </c>
      <c r="D202" s="13">
        <v>111</v>
      </c>
      <c r="E202" s="9">
        <v>42.98</v>
      </c>
      <c r="F202" s="9">
        <f>360-71.08</f>
        <v>288.92</v>
      </c>
      <c r="G202" s="34">
        <v>12</v>
      </c>
      <c r="H202" s="9">
        <v>338</v>
      </c>
      <c r="I202" s="9">
        <v>55</v>
      </c>
      <c r="J202" s="9">
        <v>96</v>
      </c>
      <c r="K202" s="9">
        <v>4.4000000000000004</v>
      </c>
      <c r="L202" s="13">
        <v>-71.5</v>
      </c>
      <c r="M202" s="6">
        <v>2.6</v>
      </c>
      <c r="N202" s="7"/>
      <c r="O202" s="7"/>
      <c r="P202" s="9">
        <v>71.22022453872161</v>
      </c>
      <c r="Q202" s="9">
        <v>5.1784190717557479</v>
      </c>
      <c r="R202" s="7">
        <v>101</v>
      </c>
      <c r="S202" s="13">
        <v>-56.618395146434899</v>
      </c>
      <c r="T202" s="13">
        <v>69.269916139795001</v>
      </c>
      <c r="U202" s="9">
        <v>67.590295235833807</v>
      </c>
      <c r="V202" s="9">
        <v>-18.517333760197399</v>
      </c>
      <c r="W202" s="9">
        <v>48.217310338572503</v>
      </c>
      <c r="X202" s="7" t="s">
        <v>824</v>
      </c>
      <c r="Y202" s="10"/>
      <c r="Z202" s="10"/>
      <c r="AA202" s="7" t="b">
        <v>1</v>
      </c>
      <c r="AB202" s="7">
        <v>0</v>
      </c>
      <c r="AC202" s="14" t="s">
        <v>457</v>
      </c>
      <c r="AD202" s="7">
        <v>3087</v>
      </c>
      <c r="AE202" s="7" t="s">
        <v>176</v>
      </c>
      <c r="AF202" s="10" t="s">
        <v>463</v>
      </c>
      <c r="AG202" s="14"/>
      <c r="AH202" s="10"/>
    </row>
    <row r="203" spans="1:34" x14ac:dyDescent="0.2">
      <c r="A203" s="10" t="s">
        <v>464</v>
      </c>
      <c r="B203" s="9">
        <v>111.7</v>
      </c>
      <c r="C203" s="9">
        <v>112.5</v>
      </c>
      <c r="D203" s="13">
        <v>112.1</v>
      </c>
      <c r="E203" s="9">
        <v>44.03</v>
      </c>
      <c r="F203" s="9">
        <f>360-70.82</f>
        <v>289.18</v>
      </c>
      <c r="G203" s="34">
        <v>5</v>
      </c>
      <c r="H203" s="9">
        <v>344</v>
      </c>
      <c r="I203" s="9">
        <v>59</v>
      </c>
      <c r="J203" s="9">
        <v>141</v>
      </c>
      <c r="K203" s="9">
        <v>6.5</v>
      </c>
      <c r="L203" s="13">
        <v>-77.400000000000006</v>
      </c>
      <c r="M203" s="13">
        <v>5</v>
      </c>
      <c r="N203" s="7"/>
      <c r="O203" s="7"/>
      <c r="P203" s="9">
        <v>88.489201563957195</v>
      </c>
      <c r="Q203" s="9">
        <v>8.1783482795273432</v>
      </c>
      <c r="R203" s="7">
        <v>101</v>
      </c>
      <c r="S203" s="13">
        <v>-61.290651672959598</v>
      </c>
      <c r="T203" s="13">
        <v>75.825788706730506</v>
      </c>
      <c r="U203" s="9">
        <v>67.419144601602596</v>
      </c>
      <c r="V203" s="9">
        <v>-18.706288258479301</v>
      </c>
      <c r="W203" s="9">
        <v>48.870603884888403</v>
      </c>
      <c r="X203" s="7" t="s">
        <v>824</v>
      </c>
      <c r="Y203" s="10"/>
      <c r="Z203" s="10"/>
      <c r="AA203" s="7" t="b">
        <v>1</v>
      </c>
      <c r="AB203" s="7">
        <v>0</v>
      </c>
      <c r="AC203" s="14" t="s">
        <v>457</v>
      </c>
      <c r="AD203" s="7">
        <v>3087</v>
      </c>
      <c r="AE203" s="7" t="s">
        <v>176</v>
      </c>
      <c r="AF203" s="10" t="s">
        <v>465</v>
      </c>
      <c r="AG203" s="14"/>
      <c r="AH203" s="10"/>
    </row>
    <row r="204" spans="1:34" x14ac:dyDescent="0.2">
      <c r="A204" s="14" t="s">
        <v>466</v>
      </c>
      <c r="B204" s="9">
        <v>110.6</v>
      </c>
      <c r="C204" s="9">
        <v>114.1</v>
      </c>
      <c r="D204" s="13">
        <f>AVERAGE(B204,C204)</f>
        <v>112.35</v>
      </c>
      <c r="E204" s="9">
        <v>41.2</v>
      </c>
      <c r="F204" s="9">
        <v>104.1</v>
      </c>
      <c r="G204" s="34">
        <v>31</v>
      </c>
      <c r="H204" s="9">
        <v>12.8</v>
      </c>
      <c r="I204" s="9">
        <v>58.6</v>
      </c>
      <c r="J204" s="9">
        <v>125.6</v>
      </c>
      <c r="K204" s="9">
        <v>2.2999999999999998</v>
      </c>
      <c r="L204" s="13">
        <v>-80.3</v>
      </c>
      <c r="M204" s="6">
        <v>20.3</v>
      </c>
      <c r="N204" s="9">
        <v>64.400000000000006</v>
      </c>
      <c r="O204" s="9">
        <v>3.2</v>
      </c>
      <c r="P204" s="9" t="s">
        <v>825</v>
      </c>
      <c r="Q204" s="9" t="s">
        <v>825</v>
      </c>
      <c r="R204" s="7">
        <v>601</v>
      </c>
      <c r="S204" s="13">
        <v>-56.3556568730625</v>
      </c>
      <c r="T204" s="13">
        <v>81.384486620557297</v>
      </c>
      <c r="U204" s="9">
        <v>42.645236384315403</v>
      </c>
      <c r="V204" s="9">
        <v>-7.8440033793460398</v>
      </c>
      <c r="W204" s="9">
        <v>36.403174576879799</v>
      </c>
      <c r="X204" s="7" t="s">
        <v>824</v>
      </c>
      <c r="Y204" s="7"/>
      <c r="Z204" s="7"/>
      <c r="AA204" s="10" t="b">
        <v>1</v>
      </c>
      <c r="AB204" s="30">
        <v>0</v>
      </c>
      <c r="AC204" s="14" t="s">
        <v>961</v>
      </c>
      <c r="AD204" s="7"/>
      <c r="AE204" s="7" t="s">
        <v>949</v>
      </c>
      <c r="AF204" s="10" t="s">
        <v>871</v>
      </c>
      <c r="AG204" s="14"/>
      <c r="AH204" s="10"/>
    </row>
    <row r="205" spans="1:34" x14ac:dyDescent="0.2">
      <c r="A205" s="10" t="s">
        <v>467</v>
      </c>
      <c r="B205" s="9">
        <v>112.4</v>
      </c>
      <c r="C205" s="9">
        <v>112.8</v>
      </c>
      <c r="D205" s="13">
        <v>112.6</v>
      </c>
      <c r="E205" s="9">
        <v>43.85</v>
      </c>
      <c r="F205" s="9">
        <f>360-70.92</f>
        <v>289.08</v>
      </c>
      <c r="G205" s="34">
        <v>10</v>
      </c>
      <c r="H205" s="9">
        <v>340</v>
      </c>
      <c r="I205" s="9">
        <v>63</v>
      </c>
      <c r="J205" s="9">
        <v>98</v>
      </c>
      <c r="K205" s="9">
        <v>5.6</v>
      </c>
      <c r="L205" s="13">
        <v>-75.7</v>
      </c>
      <c r="M205" s="6">
        <v>28.5</v>
      </c>
      <c r="N205" s="7"/>
      <c r="O205" s="7"/>
      <c r="P205" s="9">
        <v>51.906785481025111</v>
      </c>
      <c r="Q205" s="9">
        <v>6.768133791065317</v>
      </c>
      <c r="R205" s="7">
        <v>101</v>
      </c>
      <c r="S205" s="13">
        <v>-57.749723678700498</v>
      </c>
      <c r="T205" s="13">
        <v>85.068883857432596</v>
      </c>
      <c r="U205" s="9">
        <v>67.342691025413103</v>
      </c>
      <c r="V205" s="9">
        <v>-18.789743151154401</v>
      </c>
      <c r="W205" s="9">
        <v>49.167702857912801</v>
      </c>
      <c r="X205" s="7" t="s">
        <v>824</v>
      </c>
      <c r="Y205" s="10"/>
      <c r="Z205" s="10"/>
      <c r="AA205" s="7" t="b">
        <v>1</v>
      </c>
      <c r="AB205" s="7">
        <v>0</v>
      </c>
      <c r="AC205" s="14" t="s">
        <v>457</v>
      </c>
      <c r="AD205" s="7">
        <v>3087</v>
      </c>
      <c r="AE205" s="7" t="s">
        <v>176</v>
      </c>
      <c r="AF205" s="10" t="s">
        <v>468</v>
      </c>
      <c r="AG205" s="14"/>
      <c r="AH205" s="10"/>
    </row>
    <row r="206" spans="1:34" x14ac:dyDescent="0.2">
      <c r="A206" s="10" t="s">
        <v>469</v>
      </c>
      <c r="B206" s="9">
        <v>109.1</v>
      </c>
      <c r="C206" s="9">
        <v>116.6</v>
      </c>
      <c r="D206" s="13">
        <f>AVERAGE(B206,C206)</f>
        <v>112.85</v>
      </c>
      <c r="E206" s="9">
        <v>23.75</v>
      </c>
      <c r="F206" s="9">
        <v>87</v>
      </c>
      <c r="G206" s="34">
        <v>11</v>
      </c>
      <c r="H206" s="9">
        <v>331.3</v>
      </c>
      <c r="I206" s="9">
        <v>-62.4</v>
      </c>
      <c r="J206" s="9">
        <v>55</v>
      </c>
      <c r="K206" s="9">
        <v>6.2</v>
      </c>
      <c r="L206" s="13">
        <v>-14.9</v>
      </c>
      <c r="M206" s="13">
        <v>107.6</v>
      </c>
      <c r="N206" s="9">
        <v>30.5</v>
      </c>
      <c r="O206" s="9">
        <v>8.4</v>
      </c>
      <c r="P206" s="37" t="s">
        <v>825</v>
      </c>
      <c r="Q206" s="37" t="s">
        <v>825</v>
      </c>
      <c r="R206" s="30">
        <v>501</v>
      </c>
      <c r="S206" s="13">
        <v>-58.846645661496296</v>
      </c>
      <c r="T206" s="13">
        <v>62.740964400552997</v>
      </c>
      <c r="U206" s="9">
        <v>-24.4201182193347</v>
      </c>
      <c r="V206" s="9">
        <v>-153.86039396087099</v>
      </c>
      <c r="W206" s="9">
        <v>54.958151749182598</v>
      </c>
      <c r="X206" s="7" t="s">
        <v>824</v>
      </c>
      <c r="Y206" s="7"/>
      <c r="Z206" s="45"/>
      <c r="AA206" s="10" t="b">
        <v>1</v>
      </c>
      <c r="AB206" s="7">
        <v>0</v>
      </c>
      <c r="AC206" s="14" t="s">
        <v>470</v>
      </c>
      <c r="AD206" s="7"/>
      <c r="AE206" s="7" t="s">
        <v>949</v>
      </c>
      <c r="AF206" s="10" t="s">
        <v>471</v>
      </c>
      <c r="AG206" s="14" t="s">
        <v>874</v>
      </c>
      <c r="AH206" s="10"/>
    </row>
    <row r="207" spans="1:34" x14ac:dyDescent="0.2">
      <c r="A207" s="10" t="s">
        <v>472</v>
      </c>
      <c r="B207" s="9">
        <v>115</v>
      </c>
      <c r="C207" s="9">
        <v>117</v>
      </c>
      <c r="D207" s="13">
        <v>116</v>
      </c>
      <c r="E207" s="9">
        <v>24.8</v>
      </c>
      <c r="F207" s="9">
        <v>87.7</v>
      </c>
      <c r="G207" s="34">
        <v>16</v>
      </c>
      <c r="H207" s="9">
        <v>310</v>
      </c>
      <c r="I207" s="9">
        <v>-67</v>
      </c>
      <c r="J207" s="9">
        <v>187</v>
      </c>
      <c r="K207" s="9">
        <v>4</v>
      </c>
      <c r="L207" s="13">
        <v>-3.2</v>
      </c>
      <c r="M207" s="13">
        <v>117.5</v>
      </c>
      <c r="N207" s="9">
        <v>91</v>
      </c>
      <c r="O207" s="9">
        <v>6</v>
      </c>
      <c r="P207" s="9" t="s">
        <v>825</v>
      </c>
      <c r="Q207" s="9" t="s">
        <v>825</v>
      </c>
      <c r="R207" s="7">
        <v>501</v>
      </c>
      <c r="S207" s="13">
        <v>-51.339929824734099</v>
      </c>
      <c r="T207" s="13">
        <v>86.597590032484007</v>
      </c>
      <c r="U207" s="9">
        <v>-24.707175835005099</v>
      </c>
      <c r="V207" s="9">
        <v>-154.09692241545801</v>
      </c>
      <c r="W207" s="9">
        <v>54.705861890573502</v>
      </c>
      <c r="X207" s="7" t="s">
        <v>824</v>
      </c>
      <c r="Y207" s="10"/>
      <c r="Z207" s="10"/>
      <c r="AA207" s="7" t="b">
        <v>1</v>
      </c>
      <c r="AB207" s="7">
        <v>0</v>
      </c>
      <c r="AC207" s="14" t="s">
        <v>962</v>
      </c>
      <c r="AD207" s="7">
        <v>633</v>
      </c>
      <c r="AE207" s="7" t="s">
        <v>176</v>
      </c>
      <c r="AF207" s="10" t="s">
        <v>909</v>
      </c>
      <c r="AG207" s="14"/>
      <c r="AH207" s="10"/>
    </row>
    <row r="208" spans="1:34" x14ac:dyDescent="0.2">
      <c r="A208" s="10" t="s">
        <v>473</v>
      </c>
      <c r="B208" s="9">
        <v>115</v>
      </c>
      <c r="C208" s="9">
        <v>117</v>
      </c>
      <c r="D208" s="13">
        <v>116</v>
      </c>
      <c r="E208" s="9">
        <v>24.600000381469727</v>
      </c>
      <c r="F208" s="9">
        <v>87.699996948242188</v>
      </c>
      <c r="G208" s="34">
        <v>25</v>
      </c>
      <c r="H208" s="9">
        <v>314.5</v>
      </c>
      <c r="I208" s="9">
        <v>-64.5</v>
      </c>
      <c r="J208" s="9">
        <v>60</v>
      </c>
      <c r="K208" s="9">
        <v>3.5</v>
      </c>
      <c r="L208" s="13">
        <v>-7</v>
      </c>
      <c r="M208" s="13">
        <v>117</v>
      </c>
      <c r="N208" s="9"/>
      <c r="O208" s="9"/>
      <c r="P208" s="37">
        <v>29.829118712861142</v>
      </c>
      <c r="Q208" s="37">
        <v>5.3895913684630941</v>
      </c>
      <c r="R208" s="7">
        <v>501</v>
      </c>
      <c r="S208" s="13">
        <v>-54.911597187088198</v>
      </c>
      <c r="T208" s="13">
        <v>84.279262821967293</v>
      </c>
      <c r="U208" s="9">
        <v>-24.707175835005099</v>
      </c>
      <c r="V208" s="9">
        <v>-154.09692241545801</v>
      </c>
      <c r="W208" s="9">
        <v>54.705861890573502</v>
      </c>
      <c r="X208" s="7" t="s">
        <v>824</v>
      </c>
      <c r="Y208" s="10"/>
      <c r="Z208" s="10"/>
      <c r="AA208" s="7" t="b">
        <v>1</v>
      </c>
      <c r="AB208" s="7">
        <v>0</v>
      </c>
      <c r="AC208" s="14" t="s">
        <v>474</v>
      </c>
      <c r="AD208" s="7">
        <v>678</v>
      </c>
      <c r="AE208" s="7" t="s">
        <v>176</v>
      </c>
      <c r="AF208" s="10" t="s">
        <v>911</v>
      </c>
      <c r="AG208" s="14"/>
      <c r="AH208" s="10"/>
    </row>
    <row r="209" spans="1:34" x14ac:dyDescent="0.2">
      <c r="A209" s="10" t="s">
        <v>475</v>
      </c>
      <c r="B209" s="9">
        <v>115</v>
      </c>
      <c r="C209" s="9">
        <v>117</v>
      </c>
      <c r="D209" s="13">
        <v>116</v>
      </c>
      <c r="E209" s="9">
        <v>25</v>
      </c>
      <c r="F209" s="9">
        <v>87.400001525878906</v>
      </c>
      <c r="G209" s="34">
        <v>19</v>
      </c>
      <c r="H209" s="9">
        <v>308.5</v>
      </c>
      <c r="I209" s="9">
        <v>-59.200000762939453</v>
      </c>
      <c r="J209" s="9">
        <v>17</v>
      </c>
      <c r="K209" s="9">
        <v>8.3000000000000007</v>
      </c>
      <c r="L209" s="13">
        <v>-9.3000000000000007</v>
      </c>
      <c r="M209" s="6">
        <v>124.8</v>
      </c>
      <c r="N209" s="7"/>
      <c r="O209" s="7"/>
      <c r="P209" s="37">
        <v>10.579043328885295</v>
      </c>
      <c r="Q209" s="37">
        <v>10.830002440782001</v>
      </c>
      <c r="R209" s="7">
        <v>501</v>
      </c>
      <c r="S209" s="13">
        <v>-58.505412652420901</v>
      </c>
      <c r="T209" s="13">
        <v>97.451800194590106</v>
      </c>
      <c r="U209" s="9">
        <v>-24.707175835005099</v>
      </c>
      <c r="V209" s="9">
        <v>-154.09692241545801</v>
      </c>
      <c r="W209" s="9">
        <v>54.705861890573502</v>
      </c>
      <c r="X209" s="7" t="s">
        <v>824</v>
      </c>
      <c r="Y209" s="10"/>
      <c r="Z209" s="10"/>
      <c r="AA209" s="7" t="b">
        <v>1</v>
      </c>
      <c r="AB209" s="7">
        <v>0</v>
      </c>
      <c r="AC209" s="14" t="s">
        <v>476</v>
      </c>
      <c r="AD209" s="7">
        <v>2977</v>
      </c>
      <c r="AE209" s="7" t="s">
        <v>176</v>
      </c>
      <c r="AF209" s="10" t="s">
        <v>910</v>
      </c>
      <c r="AG209" s="14"/>
      <c r="AH209" s="10"/>
    </row>
    <row r="210" spans="1:34" x14ac:dyDescent="0.2">
      <c r="A210" s="10" t="s">
        <v>477</v>
      </c>
      <c r="B210" s="9">
        <v>115</v>
      </c>
      <c r="C210" s="9">
        <v>117</v>
      </c>
      <c r="D210" s="13">
        <v>116</v>
      </c>
      <c r="E210" s="9">
        <v>24.7</v>
      </c>
      <c r="F210" s="9">
        <v>87.5</v>
      </c>
      <c r="G210" s="34">
        <v>8</v>
      </c>
      <c r="H210" s="9">
        <v>309.8</v>
      </c>
      <c r="I210" s="9">
        <v>-63.2</v>
      </c>
      <c r="J210" s="9">
        <v>100.6</v>
      </c>
      <c r="K210" s="9">
        <v>5.5</v>
      </c>
      <c r="L210" s="13">
        <v>-6.5</v>
      </c>
      <c r="M210" s="6">
        <v>120.2</v>
      </c>
      <c r="N210" s="7"/>
      <c r="O210" s="7"/>
      <c r="P210" s="37">
        <v>52.834597688159214</v>
      </c>
      <c r="Q210" s="37">
        <v>7.6905476066043255</v>
      </c>
      <c r="R210" s="7">
        <v>501</v>
      </c>
      <c r="S210" s="13">
        <v>-55.118169772453598</v>
      </c>
      <c r="T210" s="13">
        <v>89.879773376735201</v>
      </c>
      <c r="U210" s="9">
        <v>-24.707175835005099</v>
      </c>
      <c r="V210" s="9">
        <v>-154.09692241545801</v>
      </c>
      <c r="W210" s="9">
        <v>54.705861890573502</v>
      </c>
      <c r="X210" s="7" t="s">
        <v>824</v>
      </c>
      <c r="Y210" s="10"/>
      <c r="Z210" s="10"/>
      <c r="AA210" s="7" t="b">
        <v>1</v>
      </c>
      <c r="AB210" s="7">
        <v>0</v>
      </c>
      <c r="AC210" s="14" t="s">
        <v>478</v>
      </c>
      <c r="AD210" s="7"/>
      <c r="AE210" s="7" t="s">
        <v>176</v>
      </c>
      <c r="AF210" s="10" t="s">
        <v>910</v>
      </c>
      <c r="AG210" s="14"/>
      <c r="AH210" s="10"/>
    </row>
    <row r="211" spans="1:34" x14ac:dyDescent="0.2">
      <c r="A211" s="10" t="s">
        <v>479</v>
      </c>
      <c r="B211" s="9">
        <v>114</v>
      </c>
      <c r="C211" s="9">
        <v>118</v>
      </c>
      <c r="D211" s="13">
        <v>116</v>
      </c>
      <c r="E211" s="9">
        <v>36.9</v>
      </c>
      <c r="F211" s="9">
        <v>121.2</v>
      </c>
      <c r="G211" s="34">
        <v>11</v>
      </c>
      <c r="H211" s="9">
        <v>1.5</v>
      </c>
      <c r="I211" s="9">
        <v>57</v>
      </c>
      <c r="J211" s="9">
        <v>60.2</v>
      </c>
      <c r="K211" s="9">
        <v>6.3</v>
      </c>
      <c r="L211" s="13">
        <v>-86.5</v>
      </c>
      <c r="M211" s="6">
        <v>341.1</v>
      </c>
      <c r="N211" s="9">
        <v>27.3</v>
      </c>
      <c r="O211" s="9">
        <v>8.9</v>
      </c>
      <c r="P211" s="9" t="s">
        <v>825</v>
      </c>
      <c r="Q211" s="9" t="s">
        <v>825</v>
      </c>
      <c r="R211" s="7">
        <v>601</v>
      </c>
      <c r="S211" s="13">
        <v>-61.850694716353203</v>
      </c>
      <c r="T211" s="13">
        <v>88.120860196662704</v>
      </c>
      <c r="U211" s="9">
        <v>43.042510065594399</v>
      </c>
      <c r="V211" s="9">
        <v>-7.8175300910854597</v>
      </c>
      <c r="W211" s="9">
        <v>38.392378976616698</v>
      </c>
      <c r="X211" s="7" t="s">
        <v>824</v>
      </c>
      <c r="Y211" s="10"/>
      <c r="Z211" s="10"/>
      <c r="AA211" s="10" t="b">
        <v>1</v>
      </c>
      <c r="AB211" s="30">
        <v>0</v>
      </c>
      <c r="AC211" s="14" t="s">
        <v>963</v>
      </c>
      <c r="AD211" s="7"/>
      <c r="AE211" s="7" t="s">
        <v>949</v>
      </c>
      <c r="AF211" s="10" t="s">
        <v>480</v>
      </c>
      <c r="AG211" s="14"/>
      <c r="AH211" s="10"/>
    </row>
    <row r="212" spans="1:34" x14ac:dyDescent="0.2">
      <c r="A212" s="10" t="s">
        <v>473</v>
      </c>
      <c r="B212" s="9">
        <v>116</v>
      </c>
      <c r="C212" s="9">
        <v>118</v>
      </c>
      <c r="D212" s="13">
        <v>117</v>
      </c>
      <c r="E212" s="9">
        <v>24.700000762939453</v>
      </c>
      <c r="F212" s="9">
        <v>87.7</v>
      </c>
      <c r="G212" s="34">
        <v>34</v>
      </c>
      <c r="H212" s="9">
        <v>317</v>
      </c>
      <c r="I212" s="9">
        <v>-64</v>
      </c>
      <c r="J212" s="9">
        <v>105.8</v>
      </c>
      <c r="K212" s="9">
        <v>2.4</v>
      </c>
      <c r="L212" s="13">
        <v>-9.4</v>
      </c>
      <c r="M212" s="6">
        <v>116.6</v>
      </c>
      <c r="N212" s="7"/>
      <c r="O212" s="7"/>
      <c r="P212" s="37">
        <v>53.718423696394716</v>
      </c>
      <c r="Q212" s="37">
        <v>3.3887653486848661</v>
      </c>
      <c r="R212" s="7">
        <v>501</v>
      </c>
      <c r="S212" s="13">
        <v>-57.032515841760002</v>
      </c>
      <c r="T212" s="13">
        <v>82.512747598053593</v>
      </c>
      <c r="U212" s="9">
        <v>-24.798737623949499</v>
      </c>
      <c r="V212" s="9">
        <v>-154.17266060479699</v>
      </c>
      <c r="W212" s="9">
        <v>54.626155257266198</v>
      </c>
      <c r="X212" s="7" t="s">
        <v>824</v>
      </c>
      <c r="Y212" s="10"/>
      <c r="Z212" s="10"/>
      <c r="AA212" s="7" t="b">
        <v>1</v>
      </c>
      <c r="AB212" s="7">
        <v>0</v>
      </c>
      <c r="AC212" s="14" t="s">
        <v>481</v>
      </c>
      <c r="AD212" s="7">
        <v>3095</v>
      </c>
      <c r="AE212" s="7" t="s">
        <v>176</v>
      </c>
      <c r="AF212" s="10" t="s">
        <v>910</v>
      </c>
      <c r="AG212" s="14"/>
      <c r="AH212" s="10"/>
    </row>
    <row r="213" spans="1:34" x14ac:dyDescent="0.2">
      <c r="A213" s="14" t="s">
        <v>482</v>
      </c>
      <c r="B213" s="9">
        <v>115.4</v>
      </c>
      <c r="C213" s="9">
        <v>119.3</v>
      </c>
      <c r="D213" s="13">
        <f>(B213+C213)/2</f>
        <v>117.35</v>
      </c>
      <c r="E213" s="9">
        <v>44.4</v>
      </c>
      <c r="F213" s="9">
        <v>102.5</v>
      </c>
      <c r="G213" s="34">
        <v>24</v>
      </c>
      <c r="H213" s="7">
        <v>10.3</v>
      </c>
      <c r="I213" s="7">
        <v>73.400000000000006</v>
      </c>
      <c r="J213" s="7"/>
      <c r="K213" s="7"/>
      <c r="L213" s="13">
        <v>-75.599999999999994</v>
      </c>
      <c r="M213" s="6">
        <v>312.3</v>
      </c>
      <c r="N213" s="7">
        <v>38.1</v>
      </c>
      <c r="O213" s="7">
        <v>4.9000000000000004</v>
      </c>
      <c r="P213" s="9" t="s">
        <v>825</v>
      </c>
      <c r="Q213" s="9" t="s">
        <v>825</v>
      </c>
      <c r="R213" s="7">
        <v>301</v>
      </c>
      <c r="S213" s="13">
        <v>-64.8406855420385</v>
      </c>
      <c r="T213" s="13">
        <v>64.213352766807304</v>
      </c>
      <c r="U213" s="9">
        <v>43.180715724768604</v>
      </c>
      <c r="V213" s="9">
        <v>-7.8041757489230896</v>
      </c>
      <c r="W213" s="9">
        <v>39.128409650885303</v>
      </c>
      <c r="X213" s="7" t="s">
        <v>824</v>
      </c>
      <c r="Y213" s="10"/>
      <c r="Z213" s="10"/>
      <c r="AA213" s="7" t="b">
        <v>1</v>
      </c>
      <c r="AB213" s="7">
        <v>0</v>
      </c>
      <c r="AC213" s="14" t="s">
        <v>460</v>
      </c>
      <c r="AD213" s="7"/>
      <c r="AE213" s="7" t="s">
        <v>949</v>
      </c>
      <c r="AF213" s="10" t="s">
        <v>483</v>
      </c>
      <c r="AG213" s="14"/>
      <c r="AH213" s="10"/>
    </row>
    <row r="214" spans="1:34" x14ac:dyDescent="0.2">
      <c r="A214" s="10" t="s">
        <v>485</v>
      </c>
      <c r="B214" s="9">
        <v>116</v>
      </c>
      <c r="C214" s="9">
        <v>120</v>
      </c>
      <c r="D214" s="13">
        <v>118</v>
      </c>
      <c r="E214" s="9">
        <v>37.200000000000003</v>
      </c>
      <c r="F214" s="9">
        <v>122.4</v>
      </c>
      <c r="G214" s="34">
        <v>9</v>
      </c>
      <c r="H214" s="9">
        <v>11.3</v>
      </c>
      <c r="I214" s="9">
        <v>61</v>
      </c>
      <c r="J214" s="9">
        <v>59.5</v>
      </c>
      <c r="K214" s="9">
        <v>6.7</v>
      </c>
      <c r="L214" s="13">
        <v>-80.099999999999994</v>
      </c>
      <c r="M214" s="6">
        <v>0.1</v>
      </c>
      <c r="N214" s="9">
        <v>33.700000000000003</v>
      </c>
      <c r="O214" s="9">
        <v>9</v>
      </c>
      <c r="P214" s="9" t="s">
        <v>825</v>
      </c>
      <c r="Q214" s="9" t="s">
        <v>825</v>
      </c>
      <c r="R214" s="7">
        <v>601</v>
      </c>
      <c r="S214" s="13">
        <v>-56.668267936380502</v>
      </c>
      <c r="T214" s="13">
        <v>79.116599913472996</v>
      </c>
      <c r="U214" s="9">
        <v>43.245714943368803</v>
      </c>
      <c r="V214" s="9">
        <v>-7.7971076528182799</v>
      </c>
      <c r="W214" s="9">
        <v>39.4828461699272</v>
      </c>
      <c r="X214" s="7" t="s">
        <v>824</v>
      </c>
      <c r="Y214" s="10"/>
      <c r="Z214" s="10"/>
      <c r="AA214" s="10" t="b">
        <v>1</v>
      </c>
      <c r="AB214" s="30">
        <v>0</v>
      </c>
      <c r="AC214" s="14" t="s">
        <v>964</v>
      </c>
      <c r="AD214" s="7"/>
      <c r="AE214" s="7" t="s">
        <v>949</v>
      </c>
      <c r="AF214" s="10" t="s">
        <v>839</v>
      </c>
      <c r="AG214" s="14"/>
      <c r="AH214" s="10"/>
    </row>
    <row r="215" spans="1:34" x14ac:dyDescent="0.2">
      <c r="A215" s="10" t="s">
        <v>486</v>
      </c>
      <c r="B215" s="9">
        <v>117</v>
      </c>
      <c r="C215" s="9">
        <v>121</v>
      </c>
      <c r="D215" s="13">
        <v>119</v>
      </c>
      <c r="E215" s="9">
        <v>40.9</v>
      </c>
      <c r="F215" s="9">
        <v>119.8</v>
      </c>
      <c r="G215" s="34">
        <v>5</v>
      </c>
      <c r="H215" s="9">
        <v>11.1</v>
      </c>
      <c r="I215" s="9">
        <v>57.2</v>
      </c>
      <c r="J215" s="9">
        <v>183</v>
      </c>
      <c r="K215" s="9">
        <v>5.7</v>
      </c>
      <c r="L215" s="13">
        <v>-81.099999999999994</v>
      </c>
      <c r="M215" s="13">
        <v>44.2</v>
      </c>
      <c r="N215" s="9">
        <v>31.5</v>
      </c>
      <c r="O215" s="9">
        <v>7.6</v>
      </c>
      <c r="P215" s="9" t="s">
        <v>825</v>
      </c>
      <c r="Q215" s="9" t="s">
        <v>825</v>
      </c>
      <c r="R215" s="7">
        <v>601</v>
      </c>
      <c r="S215" s="13">
        <v>-52.881883854705301</v>
      </c>
      <c r="T215" s="13">
        <v>90.271202103712099</v>
      </c>
      <c r="U215" s="9">
        <v>43.343837940687699</v>
      </c>
      <c r="V215" s="9">
        <v>-7.7854532752349002</v>
      </c>
      <c r="W215" s="9">
        <v>40.028194686559203</v>
      </c>
      <c r="X215" s="7" t="s">
        <v>824</v>
      </c>
      <c r="Y215" s="10"/>
      <c r="Z215" s="10"/>
      <c r="AA215" s="10" t="b">
        <v>1</v>
      </c>
      <c r="AB215" s="30">
        <v>0</v>
      </c>
      <c r="AC215" s="14" t="s">
        <v>487</v>
      </c>
      <c r="AD215" s="7"/>
      <c r="AE215" s="7" t="s">
        <v>949</v>
      </c>
      <c r="AF215" s="10" t="s">
        <v>836</v>
      </c>
      <c r="AG215" s="14"/>
      <c r="AH215" s="10"/>
    </row>
    <row r="216" spans="1:34" x14ac:dyDescent="0.2">
      <c r="A216" s="10" t="s">
        <v>488</v>
      </c>
      <c r="B216" s="9">
        <v>118</v>
      </c>
      <c r="C216" s="9">
        <v>122</v>
      </c>
      <c r="D216" s="13">
        <v>120</v>
      </c>
      <c r="E216" s="9">
        <v>43.5</v>
      </c>
      <c r="F216" s="9">
        <v>289.3</v>
      </c>
      <c r="G216" s="6">
        <v>14</v>
      </c>
      <c r="H216" s="9">
        <v>338</v>
      </c>
      <c r="I216" s="9">
        <v>63</v>
      </c>
      <c r="J216" s="9">
        <v>121</v>
      </c>
      <c r="K216" s="9">
        <v>3.6</v>
      </c>
      <c r="L216" s="13">
        <v>-74</v>
      </c>
      <c r="M216" s="13">
        <v>29.8</v>
      </c>
      <c r="N216" s="7"/>
      <c r="O216" s="9"/>
      <c r="P216" s="9">
        <v>64.088990236775899</v>
      </c>
      <c r="Q216" s="9">
        <v>5.0031169903570838</v>
      </c>
      <c r="R216" s="7">
        <v>101</v>
      </c>
      <c r="S216" s="13">
        <v>-53.4699675636978</v>
      </c>
      <c r="T216" s="13">
        <v>87.821236291653406</v>
      </c>
      <c r="U216" s="9">
        <v>66.300228771349495</v>
      </c>
      <c r="V216" s="9">
        <v>-19.8725735249858</v>
      </c>
      <c r="W216" s="9">
        <v>53.574456605782203</v>
      </c>
      <c r="X216" s="7" t="s">
        <v>824</v>
      </c>
      <c r="Y216" s="10"/>
      <c r="Z216" s="10"/>
      <c r="AA216" s="7" t="b">
        <v>1</v>
      </c>
      <c r="AB216" s="7">
        <v>0</v>
      </c>
      <c r="AC216" s="14" t="s">
        <v>489</v>
      </c>
      <c r="AD216" s="7">
        <v>3036</v>
      </c>
      <c r="AE216" s="7" t="s">
        <v>176</v>
      </c>
      <c r="AF216" s="10" t="s">
        <v>490</v>
      </c>
      <c r="AG216" s="14" t="s">
        <v>878</v>
      </c>
      <c r="AH216" s="10"/>
    </row>
    <row r="217" spans="1:34" x14ac:dyDescent="0.2">
      <c r="A217" s="10" t="s">
        <v>491</v>
      </c>
      <c r="B217" s="9">
        <v>120.2</v>
      </c>
      <c r="C217" s="9">
        <v>121</v>
      </c>
      <c r="D217" s="13">
        <v>120.6</v>
      </c>
      <c r="E217" s="9">
        <v>43.2</v>
      </c>
      <c r="F217" s="9">
        <v>291.39999999999998</v>
      </c>
      <c r="G217" s="34">
        <v>12</v>
      </c>
      <c r="H217" s="9">
        <v>162</v>
      </c>
      <c r="I217" s="9">
        <v>-55</v>
      </c>
      <c r="J217" s="9">
        <v>91</v>
      </c>
      <c r="K217" s="9">
        <v>4.5999999999999996</v>
      </c>
      <c r="L217" s="13">
        <v>-74.8</v>
      </c>
      <c r="M217" s="6">
        <v>354.8</v>
      </c>
      <c r="N217" s="7"/>
      <c r="O217" s="7"/>
      <c r="P217" s="9">
        <v>67.510837843996512</v>
      </c>
      <c r="Q217" s="9">
        <v>5.3207882662810748</v>
      </c>
      <c r="R217" s="7">
        <v>101</v>
      </c>
      <c r="S217" s="13">
        <v>-57.105574071469</v>
      </c>
      <c r="T217" s="13">
        <v>73.3263669752059</v>
      </c>
      <c r="U217" s="9">
        <v>66.160318974948495</v>
      </c>
      <c r="V217" s="9">
        <v>-19.838263102106399</v>
      </c>
      <c r="W217" s="9">
        <v>54.0091513726911</v>
      </c>
      <c r="X217" s="7" t="s">
        <v>824</v>
      </c>
      <c r="Y217" s="10"/>
      <c r="Z217" s="10"/>
      <c r="AA217" s="7" t="b">
        <v>1</v>
      </c>
      <c r="AB217" s="7">
        <v>0</v>
      </c>
      <c r="AC217" s="14" t="s">
        <v>489</v>
      </c>
      <c r="AD217" s="7">
        <v>3036</v>
      </c>
      <c r="AE217" s="7" t="s">
        <v>176</v>
      </c>
      <c r="AF217" s="10" t="s">
        <v>492</v>
      </c>
      <c r="AG217" s="14" t="s">
        <v>878</v>
      </c>
      <c r="AH217" s="10"/>
    </row>
    <row r="218" spans="1:34" x14ac:dyDescent="0.2">
      <c r="A218" s="10" t="s">
        <v>493</v>
      </c>
      <c r="B218" s="9">
        <v>115</v>
      </c>
      <c r="C218" s="9">
        <v>127</v>
      </c>
      <c r="D218" s="13">
        <v>121</v>
      </c>
      <c r="E218" s="9">
        <v>-32</v>
      </c>
      <c r="F218" s="9">
        <v>-64</v>
      </c>
      <c r="G218" s="34">
        <v>6</v>
      </c>
      <c r="H218" s="9">
        <v>169.5</v>
      </c>
      <c r="I218" s="9">
        <v>52</v>
      </c>
      <c r="J218" s="7">
        <v>27.5</v>
      </c>
      <c r="K218" s="9">
        <v>10.4</v>
      </c>
      <c r="L218" s="13">
        <v>-81</v>
      </c>
      <c r="M218" s="13">
        <v>14</v>
      </c>
      <c r="N218" s="7">
        <v>27.5</v>
      </c>
      <c r="O218" s="9">
        <v>13</v>
      </c>
      <c r="P218" s="9" t="s">
        <v>825</v>
      </c>
      <c r="Q218" s="9" t="s">
        <v>825</v>
      </c>
      <c r="R218" s="7">
        <v>202</v>
      </c>
      <c r="S218" s="13">
        <v>-49.649724400958299</v>
      </c>
      <c r="T218" s="13">
        <v>71.327339874325403</v>
      </c>
      <c r="U218" s="9">
        <v>51.693263200935498</v>
      </c>
      <c r="V218" s="9">
        <v>-35.105684487639998</v>
      </c>
      <c r="W218" s="9">
        <v>52.420549504395098</v>
      </c>
      <c r="X218" s="7" t="s">
        <v>824</v>
      </c>
      <c r="Y218" s="10"/>
      <c r="Z218" s="10"/>
      <c r="AA218" s="7" t="b">
        <v>1</v>
      </c>
      <c r="AB218" s="7">
        <v>0</v>
      </c>
      <c r="AC218" s="14" t="s">
        <v>494</v>
      </c>
      <c r="AD218" s="7">
        <v>123</v>
      </c>
      <c r="AE218" s="7" t="s">
        <v>176</v>
      </c>
      <c r="AF218" s="10" t="s">
        <v>495</v>
      </c>
      <c r="AG218" s="14"/>
      <c r="AH218" s="10"/>
    </row>
    <row r="219" spans="1:34" x14ac:dyDescent="0.2">
      <c r="A219" s="14" t="s">
        <v>496</v>
      </c>
      <c r="B219" s="9">
        <v>118.2</v>
      </c>
      <c r="C219" s="9">
        <v>124.3</v>
      </c>
      <c r="D219" s="13">
        <f>(B219+C219)/2</f>
        <v>121.25</v>
      </c>
      <c r="E219" s="9">
        <v>44.83</v>
      </c>
      <c r="F219" s="9">
        <v>100.74</v>
      </c>
      <c r="G219" s="34">
        <v>21</v>
      </c>
      <c r="H219" s="7">
        <v>8.4</v>
      </c>
      <c r="I219" s="7">
        <v>4.8</v>
      </c>
      <c r="J219" s="7"/>
      <c r="K219" s="9"/>
      <c r="L219" s="13">
        <v>-83.7</v>
      </c>
      <c r="M219" s="6">
        <v>16.399999999999999</v>
      </c>
      <c r="N219" s="7">
        <v>34.299999999999997</v>
      </c>
      <c r="O219" s="7">
        <v>5.7</v>
      </c>
      <c r="P219" s="9" t="s">
        <v>825</v>
      </c>
      <c r="Q219" s="9" t="s">
        <v>825</v>
      </c>
      <c r="R219" s="7">
        <v>301</v>
      </c>
      <c r="S219" s="13">
        <v>-55.993269957345198</v>
      </c>
      <c r="T219" s="13">
        <v>88.185045509469404</v>
      </c>
      <c r="U219" s="9">
        <v>43.485497671213103</v>
      </c>
      <c r="V219" s="9">
        <v>-7.5851765384436396</v>
      </c>
      <c r="W219" s="9">
        <v>41.446058015355497</v>
      </c>
      <c r="X219" s="7" t="s">
        <v>824</v>
      </c>
      <c r="Y219" s="10"/>
      <c r="Z219" s="10"/>
      <c r="AA219" s="7" t="b">
        <v>1</v>
      </c>
      <c r="AB219" s="7">
        <v>0</v>
      </c>
      <c r="AC219" s="14" t="s">
        <v>460</v>
      </c>
      <c r="AD219" s="7"/>
      <c r="AE219" s="7" t="s">
        <v>949</v>
      </c>
      <c r="AF219" s="10" t="s">
        <v>497</v>
      </c>
      <c r="AG219" s="14"/>
      <c r="AH219" s="10"/>
    </row>
    <row r="220" spans="1:34" x14ac:dyDescent="0.2">
      <c r="A220" s="10" t="s">
        <v>498</v>
      </c>
      <c r="B220" s="9">
        <v>120</v>
      </c>
      <c r="C220" s="9">
        <v>124</v>
      </c>
      <c r="D220" s="13">
        <v>122</v>
      </c>
      <c r="E220" s="7">
        <v>43.3</v>
      </c>
      <c r="F220" s="7">
        <v>289.3</v>
      </c>
      <c r="G220" s="34">
        <v>10</v>
      </c>
      <c r="H220" s="9">
        <v>327</v>
      </c>
      <c r="I220" s="9">
        <v>61</v>
      </c>
      <c r="J220" s="9">
        <v>113</v>
      </c>
      <c r="K220" s="7">
        <v>4.5999999999999996</v>
      </c>
      <c r="L220" s="13">
        <v>-65.900000000000006</v>
      </c>
      <c r="M220" s="6">
        <v>27.8</v>
      </c>
      <c r="N220" s="7"/>
      <c r="O220" s="7"/>
      <c r="P220" s="9">
        <v>65.152397029908641</v>
      </c>
      <c r="Q220" s="9">
        <v>6.0295671060783045</v>
      </c>
      <c r="R220" s="7">
        <v>101</v>
      </c>
      <c r="S220" s="13">
        <v>-44.805570617800001</v>
      </c>
      <c r="T220" s="13">
        <v>85.961931982826897</v>
      </c>
      <c r="U220" s="9">
        <v>65.961701549028305</v>
      </c>
      <c r="V220" s="9">
        <v>-19.584432975532099</v>
      </c>
      <c r="W220" s="9">
        <v>54.879327059875898</v>
      </c>
      <c r="X220" s="7" t="s">
        <v>824</v>
      </c>
      <c r="Y220" s="10"/>
      <c r="Z220" s="10"/>
      <c r="AA220" s="7" t="b">
        <v>1</v>
      </c>
      <c r="AB220" s="7">
        <v>0</v>
      </c>
      <c r="AC220" s="14" t="s">
        <v>489</v>
      </c>
      <c r="AD220" s="7">
        <v>3036</v>
      </c>
      <c r="AE220" s="7" t="s">
        <v>176</v>
      </c>
      <c r="AF220" s="10" t="s">
        <v>499</v>
      </c>
      <c r="AG220" s="14" t="s">
        <v>878</v>
      </c>
      <c r="AH220" s="10"/>
    </row>
    <row r="221" spans="1:34" x14ac:dyDescent="0.2">
      <c r="A221" s="14" t="s">
        <v>500</v>
      </c>
      <c r="B221" s="9">
        <v>119</v>
      </c>
      <c r="C221" s="9">
        <v>128.30000000000001</v>
      </c>
      <c r="D221" s="13">
        <v>123.65</v>
      </c>
      <c r="E221" s="9">
        <v>-27.7</v>
      </c>
      <c r="F221" s="9">
        <v>311.5</v>
      </c>
      <c r="G221" s="34">
        <v>65</v>
      </c>
      <c r="H221" s="9">
        <v>358.9</v>
      </c>
      <c r="I221" s="9">
        <v>-46</v>
      </c>
      <c r="J221" s="9">
        <v>46.4</v>
      </c>
      <c r="K221" s="9">
        <v>2.6</v>
      </c>
      <c r="L221" s="13">
        <v>-89.1</v>
      </c>
      <c r="M221" s="6">
        <v>3.3</v>
      </c>
      <c r="N221" s="7">
        <v>47.3</v>
      </c>
      <c r="O221" s="7">
        <v>2.6</v>
      </c>
      <c r="P221" s="38" t="s">
        <v>825</v>
      </c>
      <c r="Q221" s="38" t="s">
        <v>825</v>
      </c>
      <c r="R221" s="7">
        <v>201</v>
      </c>
      <c r="S221" s="13">
        <v>-56.463982124875798</v>
      </c>
      <c r="T221" s="13">
        <v>76.023529223892595</v>
      </c>
      <c r="U221" s="9">
        <v>51.044064441342499</v>
      </c>
      <c r="V221" s="9">
        <v>-34.458696816749303</v>
      </c>
      <c r="W221" s="9">
        <v>53.301857410020702</v>
      </c>
      <c r="X221" s="7" t="s">
        <v>824</v>
      </c>
      <c r="Y221" s="10"/>
      <c r="Z221" s="10"/>
      <c r="AA221" s="7" t="b">
        <v>1</v>
      </c>
      <c r="AB221" s="7">
        <v>0</v>
      </c>
      <c r="AC221" s="14" t="s">
        <v>501</v>
      </c>
      <c r="AD221" s="7">
        <v>3190</v>
      </c>
      <c r="AE221" s="7" t="s">
        <v>176</v>
      </c>
      <c r="AF221" s="10" t="s">
        <v>502</v>
      </c>
      <c r="AG221" s="14"/>
      <c r="AH221" s="10"/>
    </row>
    <row r="222" spans="1:34" x14ac:dyDescent="0.2">
      <c r="A222" s="14" t="s">
        <v>503</v>
      </c>
      <c r="B222" s="9">
        <v>122.7</v>
      </c>
      <c r="C222" s="9">
        <v>124.7</v>
      </c>
      <c r="D222" s="13">
        <f>(B222+C222)/2</f>
        <v>123.7</v>
      </c>
      <c r="E222" s="9">
        <v>44.76</v>
      </c>
      <c r="F222" s="9">
        <v>101.9</v>
      </c>
      <c r="G222" s="34">
        <v>29</v>
      </c>
      <c r="H222" s="9">
        <v>15</v>
      </c>
      <c r="I222" s="7">
        <v>63.3</v>
      </c>
      <c r="J222" s="7"/>
      <c r="K222" s="7"/>
      <c r="L222" s="13">
        <v>-79.900000000000006</v>
      </c>
      <c r="M222" s="6">
        <v>339.9</v>
      </c>
      <c r="N222" s="7">
        <v>18.8</v>
      </c>
      <c r="O222" s="7">
        <v>6.3</v>
      </c>
      <c r="P222" s="9" t="s">
        <v>825</v>
      </c>
      <c r="Q222" s="9" t="s">
        <v>825</v>
      </c>
      <c r="R222" s="7">
        <v>301</v>
      </c>
      <c r="S222" s="13">
        <v>-57.9416358735646</v>
      </c>
      <c r="T222" s="13">
        <v>79.038879689235401</v>
      </c>
      <c r="U222" s="9">
        <v>43.889228901514599</v>
      </c>
      <c r="V222" s="9">
        <v>-6.7633075825809099</v>
      </c>
      <c r="W222" s="9">
        <v>42.493079643412301</v>
      </c>
      <c r="X222" s="7" t="s">
        <v>824</v>
      </c>
      <c r="Y222" s="10"/>
      <c r="Z222" s="10"/>
      <c r="AA222" s="7" t="b">
        <v>1</v>
      </c>
      <c r="AB222" s="7">
        <v>0</v>
      </c>
      <c r="AC222" s="14" t="s">
        <v>460</v>
      </c>
      <c r="AD222" s="7"/>
      <c r="AE222" s="7" t="s">
        <v>949</v>
      </c>
      <c r="AF222" s="10" t="s">
        <v>504</v>
      </c>
      <c r="AG222" s="14"/>
      <c r="AH222" s="10"/>
    </row>
    <row r="223" spans="1:34" x14ac:dyDescent="0.2">
      <c r="A223" s="10" t="s">
        <v>505</v>
      </c>
      <c r="B223" s="9">
        <v>119</v>
      </c>
      <c r="C223" s="9">
        <v>129</v>
      </c>
      <c r="D223" s="13">
        <v>124</v>
      </c>
      <c r="E223" s="7">
        <v>-32.200000000000003</v>
      </c>
      <c r="F223" s="7">
        <v>-64.2</v>
      </c>
      <c r="G223" s="6">
        <v>15</v>
      </c>
      <c r="H223" s="7">
        <v>159.19999999999999</v>
      </c>
      <c r="I223" s="7">
        <v>49.4</v>
      </c>
      <c r="J223" s="7">
        <v>42.5</v>
      </c>
      <c r="K223" s="7">
        <v>5.9</v>
      </c>
      <c r="L223" s="13">
        <v>-72</v>
      </c>
      <c r="M223" s="13">
        <v>25</v>
      </c>
      <c r="N223" s="9"/>
      <c r="O223" s="9"/>
      <c r="P223" s="9">
        <v>39.449498602188143</v>
      </c>
      <c r="Q223" s="9">
        <v>6.164221710645311</v>
      </c>
      <c r="R223" s="7">
        <v>202</v>
      </c>
      <c r="S223" s="13">
        <v>-39.296927564167198</v>
      </c>
      <c r="T223" s="13">
        <v>73.284912660339103</v>
      </c>
      <c r="U223" s="9">
        <v>50.989258029001</v>
      </c>
      <c r="V223" s="9">
        <v>-34.376418527356201</v>
      </c>
      <c r="W223" s="9">
        <v>53.411335100853996</v>
      </c>
      <c r="X223" s="7" t="s">
        <v>824</v>
      </c>
      <c r="Y223" s="10"/>
      <c r="Z223" s="10"/>
      <c r="AA223" s="7" t="b">
        <v>1</v>
      </c>
      <c r="AB223" s="7">
        <v>0</v>
      </c>
      <c r="AC223" s="14" t="s">
        <v>506</v>
      </c>
      <c r="AD223" s="7">
        <v>1087</v>
      </c>
      <c r="AE223" s="7" t="s">
        <v>176</v>
      </c>
      <c r="AF223" s="10" t="s">
        <v>507</v>
      </c>
      <c r="AG223" s="14"/>
      <c r="AH223" s="10"/>
    </row>
    <row r="224" spans="1:34" x14ac:dyDescent="0.2">
      <c r="A224" s="10" t="s">
        <v>508</v>
      </c>
      <c r="B224" s="9">
        <v>122</v>
      </c>
      <c r="C224" s="9">
        <v>128</v>
      </c>
      <c r="D224" s="13">
        <v>125</v>
      </c>
      <c r="E224" s="7">
        <v>43.4</v>
      </c>
      <c r="F224" s="7">
        <v>289.2</v>
      </c>
      <c r="G224" s="6">
        <v>5</v>
      </c>
      <c r="H224" s="9">
        <v>158</v>
      </c>
      <c r="I224" s="9">
        <v>-59</v>
      </c>
      <c r="J224" s="9">
        <v>113</v>
      </c>
      <c r="K224" s="7">
        <v>7.5</v>
      </c>
      <c r="L224" s="13">
        <v>-71</v>
      </c>
      <c r="M224" s="6">
        <v>16.899999999999999</v>
      </c>
      <c r="N224" s="7"/>
      <c r="O224" s="7"/>
      <c r="P224" s="9">
        <v>70.916877849128809</v>
      </c>
      <c r="Q224" s="9">
        <v>9.1478704394870007</v>
      </c>
      <c r="R224" s="7">
        <v>101</v>
      </c>
      <c r="S224" s="13">
        <v>-50.073231285492803</v>
      </c>
      <c r="T224" s="13">
        <v>83.471846718094298</v>
      </c>
      <c r="U224" s="9">
        <v>65.884395720453298</v>
      </c>
      <c r="V224" s="9">
        <v>-18.575965614201699</v>
      </c>
      <c r="W224" s="9">
        <v>56.333264089126402</v>
      </c>
      <c r="X224" s="7" t="s">
        <v>824</v>
      </c>
      <c r="Y224" s="10"/>
      <c r="Z224" s="10"/>
      <c r="AA224" s="7" t="b">
        <v>1</v>
      </c>
      <c r="AB224" s="7">
        <v>0</v>
      </c>
      <c r="AC224" s="14" t="s">
        <v>489</v>
      </c>
      <c r="AD224" s="7">
        <v>3036</v>
      </c>
      <c r="AE224" s="7" t="s">
        <v>176</v>
      </c>
      <c r="AF224" s="10" t="s">
        <v>509</v>
      </c>
      <c r="AG224" s="14" t="s">
        <v>878</v>
      </c>
      <c r="AH224" s="10"/>
    </row>
    <row r="225" spans="1:34" x14ac:dyDescent="0.2">
      <c r="A225" s="10" t="s">
        <v>510</v>
      </c>
      <c r="B225" s="9">
        <v>122</v>
      </c>
      <c r="C225" s="9">
        <v>136</v>
      </c>
      <c r="D225" s="13">
        <v>129</v>
      </c>
      <c r="E225" s="7">
        <v>49.5</v>
      </c>
      <c r="F225" s="7">
        <v>304.60000000000002</v>
      </c>
      <c r="G225" s="6">
        <v>10</v>
      </c>
      <c r="H225" s="9">
        <v>328</v>
      </c>
      <c r="I225" s="9">
        <v>62</v>
      </c>
      <c r="J225" s="9">
        <v>180</v>
      </c>
      <c r="K225" s="7">
        <v>3.6</v>
      </c>
      <c r="L225" s="13">
        <v>-67.2</v>
      </c>
      <c r="M225" s="6">
        <v>30.8</v>
      </c>
      <c r="N225" s="7"/>
      <c r="O225" s="7"/>
      <c r="P225" s="37">
        <v>99.468707651333503</v>
      </c>
      <c r="Q225" s="38">
        <v>4.867337345889692</v>
      </c>
      <c r="R225" s="7">
        <v>101</v>
      </c>
      <c r="S225" s="13">
        <v>-44.558367333436202</v>
      </c>
      <c r="T225" s="13">
        <v>91.563813775716795</v>
      </c>
      <c r="U225" s="9">
        <v>65.774040796786096</v>
      </c>
      <c r="V225" s="9">
        <v>-17.3390731293184</v>
      </c>
      <c r="W225" s="9">
        <v>58.278036946857704</v>
      </c>
      <c r="X225" s="7" t="s">
        <v>824</v>
      </c>
      <c r="Y225" s="10"/>
      <c r="Z225" s="10"/>
      <c r="AA225" s="7" t="b">
        <v>1</v>
      </c>
      <c r="AB225" s="7">
        <v>0</v>
      </c>
      <c r="AC225" s="14" t="s">
        <v>511</v>
      </c>
      <c r="AD225" s="7">
        <v>1854</v>
      </c>
      <c r="AE225" s="7" t="s">
        <v>176</v>
      </c>
      <c r="AF225" s="10" t="s">
        <v>880</v>
      </c>
      <c r="AG225" s="14"/>
      <c r="AH225" s="10"/>
    </row>
    <row r="226" spans="1:34" x14ac:dyDescent="0.2">
      <c r="A226" s="14" t="s">
        <v>512</v>
      </c>
      <c r="B226" s="9">
        <v>129.19999999999999</v>
      </c>
      <c r="C226" s="9">
        <v>131.4</v>
      </c>
      <c r="D226" s="13">
        <v>130.30000000000001</v>
      </c>
      <c r="E226" s="9">
        <v>-24.5</v>
      </c>
      <c r="F226" s="9">
        <v>310</v>
      </c>
      <c r="G226" s="6">
        <v>115</v>
      </c>
      <c r="H226" s="7">
        <v>351.7</v>
      </c>
      <c r="I226" s="7">
        <v>-42.7</v>
      </c>
      <c r="J226" s="7">
        <v>42.6</v>
      </c>
      <c r="K226" s="9">
        <v>2</v>
      </c>
      <c r="L226" s="13">
        <v>-82.4</v>
      </c>
      <c r="M226" s="6">
        <v>30.3</v>
      </c>
      <c r="N226" s="7">
        <v>43.8</v>
      </c>
      <c r="O226" s="9">
        <v>2</v>
      </c>
      <c r="P226" s="38" t="s">
        <v>825</v>
      </c>
      <c r="Q226" s="38" t="s">
        <v>825</v>
      </c>
      <c r="R226" s="7">
        <v>201</v>
      </c>
      <c r="S226" s="13">
        <v>-46.9876270356907</v>
      </c>
      <c r="T226" s="13">
        <v>77.666288193659</v>
      </c>
      <c r="U226" s="9">
        <v>49.213947228425099</v>
      </c>
      <c r="V226" s="9">
        <v>-33.1319367131955</v>
      </c>
      <c r="W226" s="9">
        <v>55.533697593648</v>
      </c>
      <c r="X226" s="7" t="s">
        <v>824</v>
      </c>
      <c r="Y226" s="10"/>
      <c r="Z226" s="10"/>
      <c r="AA226" s="7" t="b">
        <v>1</v>
      </c>
      <c r="AB226" s="7">
        <v>0</v>
      </c>
      <c r="AC226" s="14" t="s">
        <v>513</v>
      </c>
      <c r="AD226" s="7">
        <v>2958</v>
      </c>
      <c r="AE226" s="7" t="s">
        <v>176</v>
      </c>
      <c r="AF226" s="10" t="s">
        <v>514</v>
      </c>
      <c r="AG226" s="14"/>
      <c r="AH226" s="10"/>
    </row>
    <row r="227" spans="1:34" x14ac:dyDescent="0.2">
      <c r="A227" s="10" t="s">
        <v>515</v>
      </c>
      <c r="B227" s="9">
        <v>129.19999999999999</v>
      </c>
      <c r="C227" s="9">
        <v>131.4</v>
      </c>
      <c r="D227" s="13">
        <v>130.30000000000001</v>
      </c>
      <c r="E227" s="9">
        <v>-23.8</v>
      </c>
      <c r="F227" s="9">
        <v>310</v>
      </c>
      <c r="G227" s="6">
        <v>24</v>
      </c>
      <c r="H227" s="7"/>
      <c r="I227" s="7"/>
      <c r="J227" s="7"/>
      <c r="K227" s="7"/>
      <c r="L227" s="6">
        <v>-88.1</v>
      </c>
      <c r="M227" s="13">
        <v>222</v>
      </c>
      <c r="N227" s="7">
        <v>35.700000000000003</v>
      </c>
      <c r="O227" s="9">
        <v>5</v>
      </c>
      <c r="P227" s="38" t="s">
        <v>825</v>
      </c>
      <c r="Q227" s="38" t="s">
        <v>825</v>
      </c>
      <c r="R227" s="7">
        <v>201</v>
      </c>
      <c r="S227" s="13">
        <v>-56.215561743248301</v>
      </c>
      <c r="T227" s="13">
        <v>78.006334467685605</v>
      </c>
      <c r="U227" s="9">
        <v>49.000911619142897</v>
      </c>
      <c r="V227" s="9">
        <v>-33.2992873606415</v>
      </c>
      <c r="W227" s="9">
        <v>55.659459245121802</v>
      </c>
      <c r="X227" s="7" t="s">
        <v>824</v>
      </c>
      <c r="Y227" s="7"/>
      <c r="Z227" s="7"/>
      <c r="AA227" s="7" t="b">
        <v>1</v>
      </c>
      <c r="AB227" s="7">
        <v>0</v>
      </c>
      <c r="AC227" s="14" t="s">
        <v>516</v>
      </c>
      <c r="AD227" s="7"/>
      <c r="AE227" s="7" t="s">
        <v>949</v>
      </c>
      <c r="AF227" s="10" t="s">
        <v>514</v>
      </c>
      <c r="AG227" s="14"/>
      <c r="AH227" s="10"/>
    </row>
    <row r="228" spans="1:34" x14ac:dyDescent="0.2">
      <c r="A228" s="10" t="s">
        <v>518</v>
      </c>
      <c r="B228" s="9">
        <v>131</v>
      </c>
      <c r="C228" s="9">
        <v>135</v>
      </c>
      <c r="D228" s="13">
        <v>133</v>
      </c>
      <c r="E228" s="9">
        <v>-29</v>
      </c>
      <c r="F228" s="9">
        <v>310</v>
      </c>
      <c r="G228" s="34">
        <v>37</v>
      </c>
      <c r="H228" s="9">
        <v>358.7</v>
      </c>
      <c r="I228" s="9">
        <v>-40</v>
      </c>
      <c r="J228" s="9">
        <v>40.4</v>
      </c>
      <c r="K228" s="9">
        <v>3.7</v>
      </c>
      <c r="L228" s="13">
        <v>-84.6</v>
      </c>
      <c r="M228" s="6">
        <v>115.4</v>
      </c>
      <c r="N228" s="7">
        <v>40.4</v>
      </c>
      <c r="O228" s="7">
        <v>3.7</v>
      </c>
      <c r="P228" s="9" t="s">
        <v>825</v>
      </c>
      <c r="Q228" s="9" t="s">
        <v>825</v>
      </c>
      <c r="R228" s="7">
        <v>202</v>
      </c>
      <c r="S228" s="13">
        <v>-52.0415824079899</v>
      </c>
      <c r="T228" s="13">
        <v>86.7531437528487</v>
      </c>
      <c r="U228" s="9">
        <v>47.741619684916003</v>
      </c>
      <c r="V228" s="9">
        <v>-33.336789713373797</v>
      </c>
      <c r="W228" s="9">
        <v>55.850710141507101</v>
      </c>
      <c r="X228" s="7" t="s">
        <v>824</v>
      </c>
      <c r="Y228" s="10"/>
      <c r="Z228" s="10"/>
      <c r="AA228" s="7" t="b">
        <v>1</v>
      </c>
      <c r="AB228" s="7">
        <v>0</v>
      </c>
      <c r="AC228" s="14" t="s">
        <v>519</v>
      </c>
      <c r="AD228" s="7">
        <v>765</v>
      </c>
      <c r="AE228" s="7" t="s">
        <v>176</v>
      </c>
      <c r="AF228" s="10" t="s">
        <v>520</v>
      </c>
      <c r="AG228" s="14"/>
      <c r="AH228" s="10"/>
    </row>
    <row r="229" spans="1:34" x14ac:dyDescent="0.2">
      <c r="A229" s="10" t="s">
        <v>521</v>
      </c>
      <c r="B229" s="9">
        <v>131</v>
      </c>
      <c r="C229" s="9">
        <v>136</v>
      </c>
      <c r="D229" s="13">
        <v>133.5</v>
      </c>
      <c r="E229" s="9">
        <v>-20</v>
      </c>
      <c r="F229" s="7">
        <v>14</v>
      </c>
      <c r="G229" s="6">
        <v>40</v>
      </c>
      <c r="H229" s="7">
        <v>315</v>
      </c>
      <c r="I229" s="7">
        <v>-44.5</v>
      </c>
      <c r="J229" s="7">
        <v>53.3</v>
      </c>
      <c r="K229" s="7">
        <v>3.1</v>
      </c>
      <c r="L229" s="13">
        <v>-48.3</v>
      </c>
      <c r="M229" s="6">
        <v>86.6</v>
      </c>
      <c r="N229" s="7"/>
      <c r="O229" s="7"/>
      <c r="P229" s="9">
        <v>59.347930862854042</v>
      </c>
      <c r="Q229" s="9">
        <v>2.9593407733359478</v>
      </c>
      <c r="R229" s="7">
        <v>701</v>
      </c>
      <c r="S229" s="13">
        <v>-48.3</v>
      </c>
      <c r="T229" s="13">
        <v>86.6</v>
      </c>
      <c r="U229" s="9">
        <v>0</v>
      </c>
      <c r="V229" s="9">
        <v>0</v>
      </c>
      <c r="W229" s="9">
        <v>0</v>
      </c>
      <c r="X229" s="7" t="s">
        <v>824</v>
      </c>
      <c r="Y229" s="10"/>
      <c r="Z229" s="10"/>
      <c r="AA229" s="7" t="b">
        <v>1</v>
      </c>
      <c r="AB229" s="7">
        <v>0</v>
      </c>
      <c r="AC229" s="41" t="s">
        <v>522</v>
      </c>
      <c r="AD229" s="7">
        <v>126</v>
      </c>
      <c r="AE229" s="7" t="s">
        <v>176</v>
      </c>
      <c r="AF229" s="10" t="s">
        <v>912</v>
      </c>
      <c r="AG229" s="14" t="s">
        <v>879</v>
      </c>
      <c r="AH229" s="10"/>
    </row>
    <row r="230" spans="1:34" x14ac:dyDescent="0.2">
      <c r="A230" s="14" t="s">
        <v>526</v>
      </c>
      <c r="B230" s="9">
        <v>131</v>
      </c>
      <c r="C230" s="9">
        <v>136</v>
      </c>
      <c r="D230" s="13">
        <v>133.5</v>
      </c>
      <c r="E230" s="9">
        <v>-20</v>
      </c>
      <c r="F230" s="9">
        <v>14.1</v>
      </c>
      <c r="G230" s="34">
        <v>21</v>
      </c>
      <c r="H230" s="9">
        <v>314.39999999999998</v>
      </c>
      <c r="I230" s="9">
        <v>-42.7</v>
      </c>
      <c r="J230" s="9"/>
      <c r="K230" s="9"/>
      <c r="L230" s="13">
        <v>-47.5</v>
      </c>
      <c r="M230" s="13">
        <v>88.9</v>
      </c>
      <c r="N230" s="9">
        <v>26.1</v>
      </c>
      <c r="O230" s="9">
        <v>6.3</v>
      </c>
      <c r="P230" s="9" t="s">
        <v>825</v>
      </c>
      <c r="Q230" s="9" t="s">
        <v>825</v>
      </c>
      <c r="R230" s="7">
        <v>701</v>
      </c>
      <c r="S230" s="13">
        <v>-47.5</v>
      </c>
      <c r="T230" s="13">
        <v>88.9</v>
      </c>
      <c r="U230" s="9">
        <v>0</v>
      </c>
      <c r="V230" s="9">
        <v>0</v>
      </c>
      <c r="W230" s="9">
        <v>0</v>
      </c>
      <c r="X230" s="7" t="s">
        <v>824</v>
      </c>
      <c r="Y230" s="7"/>
      <c r="Z230" s="7"/>
      <c r="AA230" s="7" t="b">
        <v>1</v>
      </c>
      <c r="AB230" s="7">
        <v>0</v>
      </c>
      <c r="AC230" s="14" t="s">
        <v>517</v>
      </c>
      <c r="AD230" s="7"/>
      <c r="AE230" s="7" t="s">
        <v>949</v>
      </c>
      <c r="AF230" s="10" t="s">
        <v>845</v>
      </c>
      <c r="AG230" s="14"/>
      <c r="AH230" s="10"/>
    </row>
    <row r="231" spans="1:34" x14ac:dyDescent="0.2">
      <c r="A231" s="14" t="s">
        <v>523</v>
      </c>
      <c r="B231" s="9">
        <v>131</v>
      </c>
      <c r="C231" s="9">
        <v>136</v>
      </c>
      <c r="D231" s="13">
        <v>133.5</v>
      </c>
      <c r="E231" s="9">
        <v>-19.850000000000001</v>
      </c>
      <c r="F231" s="9">
        <v>14.1</v>
      </c>
      <c r="G231" s="34">
        <v>33</v>
      </c>
      <c r="H231" s="9">
        <v>133.69999999999999</v>
      </c>
      <c r="I231" s="9">
        <v>46.5</v>
      </c>
      <c r="J231" s="9">
        <v>29.3</v>
      </c>
      <c r="K231" s="9">
        <v>4.7</v>
      </c>
      <c r="L231" s="13">
        <v>-47.2</v>
      </c>
      <c r="M231" s="13">
        <v>84.2</v>
      </c>
      <c r="N231" s="9"/>
      <c r="O231" s="9"/>
      <c r="P231" s="9">
        <v>30.344322545332385</v>
      </c>
      <c r="Q231" s="9">
        <v>4.61324897976366</v>
      </c>
      <c r="R231" s="7">
        <v>701</v>
      </c>
      <c r="S231" s="13">
        <v>-47.2</v>
      </c>
      <c r="T231" s="13">
        <v>84.2</v>
      </c>
      <c r="U231" s="9">
        <v>0</v>
      </c>
      <c r="V231" s="9">
        <v>0</v>
      </c>
      <c r="W231" s="9">
        <v>0</v>
      </c>
      <c r="X231" s="7" t="s">
        <v>824</v>
      </c>
      <c r="Y231" s="7"/>
      <c r="Z231" s="7"/>
      <c r="AA231" s="7" t="b">
        <v>1</v>
      </c>
      <c r="AB231" s="7">
        <v>0</v>
      </c>
      <c r="AC231" s="14" t="s">
        <v>524</v>
      </c>
      <c r="AD231" s="7"/>
      <c r="AE231" s="7" t="s">
        <v>949</v>
      </c>
      <c r="AF231" s="10" t="s">
        <v>845</v>
      </c>
      <c r="AG231" s="14"/>
      <c r="AH231" s="10"/>
    </row>
    <row r="232" spans="1:34" x14ac:dyDescent="0.2">
      <c r="A232" s="14" t="s">
        <v>525</v>
      </c>
      <c r="B232" s="9">
        <v>131</v>
      </c>
      <c r="C232" s="9">
        <v>136</v>
      </c>
      <c r="D232" s="13">
        <v>133.5</v>
      </c>
      <c r="E232" s="9">
        <v>-21.3</v>
      </c>
      <c r="F232" s="9">
        <v>14.2</v>
      </c>
      <c r="G232" s="34">
        <v>37</v>
      </c>
      <c r="H232" s="9">
        <v>140.19999999999999</v>
      </c>
      <c r="I232" s="9">
        <v>31.8</v>
      </c>
      <c r="J232" s="9">
        <v>15.9</v>
      </c>
      <c r="K232" s="9">
        <v>6.1</v>
      </c>
      <c r="L232" s="13">
        <v>-52.3</v>
      </c>
      <c r="M232" s="13">
        <v>91.7</v>
      </c>
      <c r="N232" s="9"/>
      <c r="O232" s="9"/>
      <c r="P232" s="9">
        <v>26.228128434282802</v>
      </c>
      <c r="Q232" s="9">
        <v>4.6863194395127348</v>
      </c>
      <c r="R232" s="7">
        <v>701</v>
      </c>
      <c r="S232" s="13">
        <v>-52.299999999999898</v>
      </c>
      <c r="T232" s="13">
        <v>91.7</v>
      </c>
      <c r="U232" s="9">
        <v>0</v>
      </c>
      <c r="V232" s="9">
        <v>0</v>
      </c>
      <c r="W232" s="9">
        <v>0</v>
      </c>
      <c r="X232" s="7" t="s">
        <v>824</v>
      </c>
      <c r="Y232" s="7"/>
      <c r="Z232" s="7"/>
      <c r="AA232" s="7" t="b">
        <v>1</v>
      </c>
      <c r="AB232" s="7">
        <v>0</v>
      </c>
      <c r="AC232" s="14" t="s">
        <v>524</v>
      </c>
      <c r="AD232" s="7"/>
      <c r="AE232" s="7" t="s">
        <v>949</v>
      </c>
      <c r="AF232" s="10" t="s">
        <v>845</v>
      </c>
      <c r="AG232" s="14"/>
      <c r="AH232" s="10"/>
    </row>
    <row r="233" spans="1:34" x14ac:dyDescent="0.2">
      <c r="A233" s="10" t="s">
        <v>534</v>
      </c>
      <c r="B233" s="9">
        <v>132</v>
      </c>
      <c r="C233" s="9">
        <v>136</v>
      </c>
      <c r="D233" s="13">
        <v>134</v>
      </c>
      <c r="E233" s="9">
        <v>-25.6</v>
      </c>
      <c r="F233" s="9">
        <v>-54.9</v>
      </c>
      <c r="G233" s="34">
        <v>18</v>
      </c>
      <c r="H233" s="9">
        <v>176.5</v>
      </c>
      <c r="I233" s="9">
        <v>46.5</v>
      </c>
      <c r="J233" s="9"/>
      <c r="K233" s="9"/>
      <c r="L233" s="13">
        <v>-86.2</v>
      </c>
      <c r="M233" s="13">
        <v>359.2</v>
      </c>
      <c r="N233" s="9">
        <v>65</v>
      </c>
      <c r="O233" s="9">
        <v>4.3</v>
      </c>
      <c r="P233" s="9" t="s">
        <v>825</v>
      </c>
      <c r="Q233" s="9" t="s">
        <v>825</v>
      </c>
      <c r="R233" s="7">
        <v>201</v>
      </c>
      <c r="S233" s="13">
        <v>-52.307444925191398</v>
      </c>
      <c r="T233" s="13">
        <v>75.575713820690197</v>
      </c>
      <c r="U233" s="9">
        <v>50</v>
      </c>
      <c r="V233" s="9">
        <v>-32.5</v>
      </c>
      <c r="W233" s="9">
        <v>55.08</v>
      </c>
      <c r="X233" s="7" t="s">
        <v>824</v>
      </c>
      <c r="Y233" s="10"/>
      <c r="Z233" s="9"/>
      <c r="AA233" s="7" t="b">
        <v>1</v>
      </c>
      <c r="AB233" s="7">
        <v>0</v>
      </c>
      <c r="AC233" s="10" t="s">
        <v>535</v>
      </c>
      <c r="AD233" s="7"/>
      <c r="AE233" s="7" t="s">
        <v>949</v>
      </c>
      <c r="AF233" s="10" t="s">
        <v>846</v>
      </c>
      <c r="AG233" s="14"/>
      <c r="AH233" s="10"/>
    </row>
    <row r="234" spans="1:34" x14ac:dyDescent="0.2">
      <c r="A234" s="10" t="s">
        <v>530</v>
      </c>
      <c r="B234" s="9">
        <v>132</v>
      </c>
      <c r="C234" s="9">
        <v>136</v>
      </c>
      <c r="D234" s="13">
        <v>134</v>
      </c>
      <c r="E234" s="9">
        <v>-26.4</v>
      </c>
      <c r="F234" s="9">
        <v>-54.3</v>
      </c>
      <c r="G234" s="34">
        <v>26</v>
      </c>
      <c r="H234" s="9"/>
      <c r="I234" s="9"/>
      <c r="J234" s="9"/>
      <c r="K234" s="9"/>
      <c r="L234" s="13">
        <v>-89.7</v>
      </c>
      <c r="M234" s="13">
        <v>339.1</v>
      </c>
      <c r="N234" s="9">
        <v>45.6</v>
      </c>
      <c r="O234" s="9">
        <v>4.2</v>
      </c>
      <c r="P234" s="9" t="s">
        <v>825</v>
      </c>
      <c r="Q234" s="9" t="s">
        <v>825</v>
      </c>
      <c r="R234" s="7">
        <v>201</v>
      </c>
      <c r="S234" s="13">
        <v>-55.254652619072203</v>
      </c>
      <c r="T234" s="13">
        <v>78.835029056666002</v>
      </c>
      <c r="U234" s="9">
        <v>50</v>
      </c>
      <c r="V234" s="9">
        <v>-32.5</v>
      </c>
      <c r="W234" s="9">
        <v>55.08</v>
      </c>
      <c r="X234" s="7" t="s">
        <v>824</v>
      </c>
      <c r="Y234" s="10"/>
      <c r="Z234" s="9"/>
      <c r="AA234" s="7" t="b">
        <v>1</v>
      </c>
      <c r="AB234" s="7">
        <v>0</v>
      </c>
      <c r="AC234" s="10" t="s">
        <v>531</v>
      </c>
      <c r="AD234" s="7"/>
      <c r="AE234" s="7" t="s">
        <v>949</v>
      </c>
      <c r="AF234" s="10" t="s">
        <v>846</v>
      </c>
      <c r="AG234" s="14"/>
      <c r="AH234" s="10"/>
    </row>
    <row r="235" spans="1:34" x14ac:dyDescent="0.2">
      <c r="A235" s="14" t="s">
        <v>532</v>
      </c>
      <c r="B235" s="9">
        <v>132</v>
      </c>
      <c r="C235" s="9">
        <v>136</v>
      </c>
      <c r="D235" s="13">
        <v>134</v>
      </c>
      <c r="E235" s="9">
        <v>-31</v>
      </c>
      <c r="F235" s="9">
        <v>303</v>
      </c>
      <c r="G235" s="34">
        <v>29</v>
      </c>
      <c r="H235" s="9">
        <v>177.6</v>
      </c>
      <c r="I235" s="9">
        <v>44.2</v>
      </c>
      <c r="J235" s="9">
        <v>46</v>
      </c>
      <c r="K235" s="9">
        <v>4</v>
      </c>
      <c r="L235" s="13">
        <v>-84.8</v>
      </c>
      <c r="M235" s="13">
        <v>95.8</v>
      </c>
      <c r="N235" s="9">
        <v>42</v>
      </c>
      <c r="O235" s="7">
        <v>4.2</v>
      </c>
      <c r="P235" s="9" t="s">
        <v>825</v>
      </c>
      <c r="Q235" s="9" t="s">
        <v>825</v>
      </c>
      <c r="R235" s="7">
        <v>202</v>
      </c>
      <c r="S235" s="13">
        <v>-50.231878369106802</v>
      </c>
      <c r="T235" s="13">
        <v>85.1922617902638</v>
      </c>
      <c r="U235" s="9">
        <v>47.5</v>
      </c>
      <c r="V235" s="9">
        <v>-33.299999999999997</v>
      </c>
      <c r="W235" s="9">
        <v>56.005293580772701</v>
      </c>
      <c r="X235" s="7" t="s">
        <v>824</v>
      </c>
      <c r="Y235" s="7"/>
      <c r="Z235" s="7"/>
      <c r="AA235" s="7" t="b">
        <v>1</v>
      </c>
      <c r="AB235" s="7">
        <v>0</v>
      </c>
      <c r="AC235" s="14" t="s">
        <v>533</v>
      </c>
      <c r="AD235" s="7"/>
      <c r="AE235" s="7" t="s">
        <v>949</v>
      </c>
      <c r="AF235" s="10" t="s">
        <v>846</v>
      </c>
      <c r="AG235" s="14"/>
      <c r="AH235" s="10"/>
    </row>
    <row r="236" spans="1:34" x14ac:dyDescent="0.2">
      <c r="A236" s="10" t="s">
        <v>529</v>
      </c>
      <c r="B236" s="9">
        <v>132</v>
      </c>
      <c r="C236" s="9">
        <v>136</v>
      </c>
      <c r="D236" s="13">
        <v>134</v>
      </c>
      <c r="E236" s="9">
        <v>-26</v>
      </c>
      <c r="F236" s="9">
        <v>308</v>
      </c>
      <c r="G236" s="6">
        <v>96</v>
      </c>
      <c r="H236" s="7"/>
      <c r="I236" s="7"/>
      <c r="J236" s="7"/>
      <c r="K236" s="7"/>
      <c r="L236" s="6">
        <v>-84.1</v>
      </c>
      <c r="M236" s="13">
        <v>69.2</v>
      </c>
      <c r="N236" s="7">
        <v>34.299999999999997</v>
      </c>
      <c r="O236" s="9">
        <v>2.5</v>
      </c>
      <c r="P236" s="9" t="s">
        <v>825</v>
      </c>
      <c r="Q236" s="9" t="s">
        <v>825</v>
      </c>
      <c r="R236" s="7">
        <v>201</v>
      </c>
      <c r="S236" s="13">
        <v>-50.382168776849397</v>
      </c>
      <c r="T236" s="13">
        <v>84.375720258752295</v>
      </c>
      <c r="U236" s="9">
        <v>50</v>
      </c>
      <c r="V236" s="9">
        <v>-32.5</v>
      </c>
      <c r="W236" s="9">
        <v>55.08</v>
      </c>
      <c r="X236" s="7" t="s">
        <v>824</v>
      </c>
      <c r="Y236" s="7"/>
      <c r="Z236" s="7"/>
      <c r="AA236" s="7" t="b">
        <v>1</v>
      </c>
      <c r="AB236" s="7">
        <v>0</v>
      </c>
      <c r="AC236" s="14" t="s">
        <v>517</v>
      </c>
      <c r="AD236" s="7"/>
      <c r="AE236" s="7" t="s">
        <v>949</v>
      </c>
      <c r="AF236" s="10" t="s">
        <v>846</v>
      </c>
      <c r="AG236" s="14" t="s">
        <v>853</v>
      </c>
      <c r="AH236" s="10"/>
    </row>
    <row r="237" spans="1:34" x14ac:dyDescent="0.2">
      <c r="A237" s="14" t="s">
        <v>527</v>
      </c>
      <c r="B237" s="9">
        <v>132</v>
      </c>
      <c r="C237" s="9">
        <v>136</v>
      </c>
      <c r="D237" s="13">
        <v>134</v>
      </c>
      <c r="E237" s="9">
        <v>-22</v>
      </c>
      <c r="F237" s="9">
        <v>308</v>
      </c>
      <c r="G237" s="34">
        <v>128</v>
      </c>
      <c r="H237" s="9">
        <v>174.8</v>
      </c>
      <c r="I237" s="9">
        <v>30.9</v>
      </c>
      <c r="J237" s="9"/>
      <c r="K237" s="9"/>
      <c r="L237" s="13">
        <v>-82.7</v>
      </c>
      <c r="M237" s="13">
        <v>84.5</v>
      </c>
      <c r="N237" s="9">
        <v>48</v>
      </c>
      <c r="O237" s="7">
        <v>1.8</v>
      </c>
      <c r="P237" s="37" t="s">
        <v>825</v>
      </c>
      <c r="Q237" s="37" t="s">
        <v>825</v>
      </c>
      <c r="R237" s="7">
        <v>201</v>
      </c>
      <c r="S237" s="13">
        <v>-50.2767148249172</v>
      </c>
      <c r="T237" s="13">
        <v>87.874887354972699</v>
      </c>
      <c r="U237" s="9">
        <v>50</v>
      </c>
      <c r="V237" s="9">
        <v>-32.5</v>
      </c>
      <c r="W237" s="9">
        <v>55.08</v>
      </c>
      <c r="X237" s="7" t="s">
        <v>824</v>
      </c>
      <c r="Y237" s="7"/>
      <c r="Z237" s="7"/>
      <c r="AA237" s="7" t="b">
        <v>1</v>
      </c>
      <c r="AB237" s="7">
        <v>0</v>
      </c>
      <c r="AC237" s="14" t="s">
        <v>528</v>
      </c>
      <c r="AD237" s="7"/>
      <c r="AE237" s="7" t="s">
        <v>949</v>
      </c>
      <c r="AF237" s="10" t="s">
        <v>846</v>
      </c>
      <c r="AG237" s="14" t="s">
        <v>970</v>
      </c>
      <c r="AH237" s="10"/>
    </row>
    <row r="238" spans="1:34" x14ac:dyDescent="0.2">
      <c r="A238" s="14" t="s">
        <v>536</v>
      </c>
      <c r="B238" s="9">
        <v>125</v>
      </c>
      <c r="C238" s="9">
        <v>145</v>
      </c>
      <c r="D238" s="13">
        <v>135</v>
      </c>
      <c r="E238" s="9">
        <v>80.7</v>
      </c>
      <c r="F238" s="9">
        <v>56</v>
      </c>
      <c r="G238" s="34">
        <v>40</v>
      </c>
      <c r="H238" s="9">
        <v>42.4</v>
      </c>
      <c r="I238" s="9">
        <v>75.7</v>
      </c>
      <c r="J238" s="9">
        <v>76.599999999999994</v>
      </c>
      <c r="K238" s="9">
        <v>2.6</v>
      </c>
      <c r="L238" s="13">
        <v>-68.900000000000006</v>
      </c>
      <c r="M238" s="13">
        <v>357.5</v>
      </c>
      <c r="N238" s="9">
        <v>26.2</v>
      </c>
      <c r="O238" s="9">
        <v>4.5</v>
      </c>
      <c r="P238" s="9" t="s">
        <v>825</v>
      </c>
      <c r="Q238" s="9" t="s">
        <v>825</v>
      </c>
      <c r="R238" s="7">
        <v>301</v>
      </c>
      <c r="S238" s="13">
        <v>-46.308403998350897</v>
      </c>
      <c r="T238" s="13">
        <v>73.433943130592596</v>
      </c>
      <c r="U238" s="9">
        <v>45.116642074434502</v>
      </c>
      <c r="V238" s="9">
        <v>-4.0997180427027597</v>
      </c>
      <c r="W238" s="9">
        <v>46.9693079940687</v>
      </c>
      <c r="X238" s="7" t="s">
        <v>824</v>
      </c>
      <c r="Y238" s="7"/>
      <c r="Z238" s="7"/>
      <c r="AA238" s="7" t="b">
        <v>1</v>
      </c>
      <c r="AB238" s="7">
        <v>0</v>
      </c>
      <c r="AC238" s="14" t="s">
        <v>537</v>
      </c>
      <c r="AD238" s="7"/>
      <c r="AE238" s="7" t="s">
        <v>949</v>
      </c>
      <c r="AF238" s="10" t="s">
        <v>847</v>
      </c>
      <c r="AG238" s="14"/>
      <c r="AH238" s="10"/>
    </row>
    <row r="239" spans="1:34" x14ac:dyDescent="0.2">
      <c r="A239" s="14" t="s">
        <v>538</v>
      </c>
      <c r="B239" s="9">
        <v>144.19999999999999</v>
      </c>
      <c r="C239" s="9">
        <v>151</v>
      </c>
      <c r="D239" s="13">
        <v>147.6</v>
      </c>
      <c r="E239" s="9">
        <v>62.3</v>
      </c>
      <c r="F239" s="9">
        <f>360-49.8</f>
        <v>310.2</v>
      </c>
      <c r="G239" s="34">
        <v>40</v>
      </c>
      <c r="H239" s="9"/>
      <c r="I239" s="9"/>
      <c r="J239" s="9"/>
      <c r="K239" s="9"/>
      <c r="L239" s="13">
        <v>-69.3</v>
      </c>
      <c r="M239" s="13">
        <v>5</v>
      </c>
      <c r="N239" s="9">
        <v>25.1</v>
      </c>
      <c r="O239" s="9">
        <v>4.5999999999999996</v>
      </c>
      <c r="P239" s="9" t="s">
        <v>825</v>
      </c>
      <c r="Q239" s="9" t="s">
        <v>825</v>
      </c>
      <c r="R239" s="7">
        <v>102</v>
      </c>
      <c r="S239" s="13">
        <v>-50.8927508770348</v>
      </c>
      <c r="T239" s="13">
        <v>85.946961783831497</v>
      </c>
      <c r="U239" s="9">
        <v>60.6746385133061</v>
      </c>
      <c r="V239" s="9">
        <v>2.2430561246345002</v>
      </c>
      <c r="W239" s="9">
        <v>53.646026381447101</v>
      </c>
      <c r="X239" s="7" t="s">
        <v>824</v>
      </c>
      <c r="Y239" s="10"/>
      <c r="Z239" s="10"/>
      <c r="AA239" s="7" t="b">
        <v>1</v>
      </c>
      <c r="AB239" s="7">
        <v>0</v>
      </c>
      <c r="AC239" s="14" t="s">
        <v>539</v>
      </c>
      <c r="AD239" s="7"/>
      <c r="AE239" s="7" t="s">
        <v>949</v>
      </c>
      <c r="AF239" s="10" t="s">
        <v>848</v>
      </c>
      <c r="AG239" s="14"/>
      <c r="AH239" s="10"/>
    </row>
    <row r="240" spans="1:34" x14ac:dyDescent="0.2">
      <c r="A240" s="14" t="s">
        <v>540</v>
      </c>
      <c r="B240" s="9">
        <v>151.19999999999999</v>
      </c>
      <c r="C240" s="9">
        <v>154.4</v>
      </c>
      <c r="D240" s="13">
        <v>152.80000000000001</v>
      </c>
      <c r="E240" s="9">
        <v>-22.2</v>
      </c>
      <c r="F240" s="9">
        <f>360-70.2</f>
        <v>289.8</v>
      </c>
      <c r="G240" s="34">
        <v>18</v>
      </c>
      <c r="H240" s="9"/>
      <c r="I240" s="9"/>
      <c r="J240" s="9"/>
      <c r="K240" s="9"/>
      <c r="L240" s="13">
        <v>-84.5</v>
      </c>
      <c r="M240" s="6">
        <v>76.400000000000006</v>
      </c>
      <c r="N240" s="9">
        <v>11.2</v>
      </c>
      <c r="O240" s="9">
        <v>10.8</v>
      </c>
      <c r="P240" s="9" t="s">
        <v>825</v>
      </c>
      <c r="Q240" s="9" t="s">
        <v>825</v>
      </c>
      <c r="R240" s="7">
        <v>290</v>
      </c>
      <c r="S240" s="13">
        <v>-47.954748724504</v>
      </c>
      <c r="T240" s="13">
        <v>84.096764600103</v>
      </c>
      <c r="U240" s="9">
        <v>47.499999999999901</v>
      </c>
      <c r="V240" s="9">
        <v>-33.299999999999997</v>
      </c>
      <c r="W240" s="9">
        <v>57.299999999999898</v>
      </c>
      <c r="X240" s="7" t="s">
        <v>824</v>
      </c>
      <c r="Y240" s="7"/>
      <c r="Z240" s="7"/>
      <c r="AA240" s="7" t="b">
        <v>1</v>
      </c>
      <c r="AB240" s="7">
        <v>0</v>
      </c>
      <c r="AC240" s="14" t="s">
        <v>541</v>
      </c>
      <c r="AD240" s="7"/>
      <c r="AE240" s="7" t="s">
        <v>949</v>
      </c>
      <c r="AF240" s="10" t="s">
        <v>838</v>
      </c>
      <c r="AG240" s="14"/>
      <c r="AH240" s="10" t="s">
        <v>935</v>
      </c>
    </row>
    <row r="241" spans="1:34" x14ac:dyDescent="0.2">
      <c r="A241" s="10" t="s">
        <v>542</v>
      </c>
      <c r="B241" s="9">
        <v>153</v>
      </c>
      <c r="C241" s="9">
        <v>157</v>
      </c>
      <c r="D241" s="13">
        <v>155</v>
      </c>
      <c r="E241" s="9">
        <v>-47.43</v>
      </c>
      <c r="F241" s="9">
        <v>-71.77</v>
      </c>
      <c r="G241" s="6">
        <v>16</v>
      </c>
      <c r="H241" s="9">
        <v>11.3</v>
      </c>
      <c r="I241" s="9">
        <v>-61</v>
      </c>
      <c r="J241" s="9">
        <v>47</v>
      </c>
      <c r="K241" s="9">
        <v>5.5</v>
      </c>
      <c r="L241" s="13">
        <v>-81</v>
      </c>
      <c r="M241" s="13">
        <v>172</v>
      </c>
      <c r="N241" s="9">
        <v>24.5</v>
      </c>
      <c r="O241" s="9">
        <v>7.6</v>
      </c>
      <c r="P241" s="9" t="s">
        <v>825</v>
      </c>
      <c r="Q241" s="9" t="s">
        <v>825</v>
      </c>
      <c r="R241" s="7">
        <v>291</v>
      </c>
      <c r="S241" s="13">
        <v>-57.907598093453899</v>
      </c>
      <c r="T241" s="13">
        <v>90.396486472984506</v>
      </c>
      <c r="U241" s="9">
        <v>47.5</v>
      </c>
      <c r="V241" s="9">
        <v>-33.299999999999997</v>
      </c>
      <c r="W241" s="9">
        <v>58</v>
      </c>
      <c r="X241" s="7" t="s">
        <v>824</v>
      </c>
      <c r="Y241" s="10"/>
      <c r="Z241" s="10"/>
      <c r="AA241" s="7" t="b">
        <v>1</v>
      </c>
      <c r="AB241" s="7">
        <v>0</v>
      </c>
      <c r="AC241" s="14" t="s">
        <v>543</v>
      </c>
      <c r="AD241" s="30">
        <v>3535</v>
      </c>
      <c r="AE241" s="7" t="s">
        <v>176</v>
      </c>
      <c r="AF241" s="10" t="s">
        <v>544</v>
      </c>
      <c r="AG241" s="14"/>
      <c r="AH241" s="10"/>
    </row>
    <row r="242" spans="1:34" x14ac:dyDescent="0.2">
      <c r="A242" s="10" t="s">
        <v>545</v>
      </c>
      <c r="B242" s="9">
        <f>155-3.5</f>
        <v>151.5</v>
      </c>
      <c r="C242" s="9">
        <f>155+3.5</f>
        <v>158.5</v>
      </c>
      <c r="D242" s="13">
        <v>155</v>
      </c>
      <c r="E242" s="9">
        <v>-47.2</v>
      </c>
      <c r="F242" s="9">
        <v>-69</v>
      </c>
      <c r="G242" s="34">
        <v>23</v>
      </c>
      <c r="H242" s="9"/>
      <c r="I242" s="9"/>
      <c r="J242" s="9"/>
      <c r="K242" s="9"/>
      <c r="L242" s="13">
        <v>-84.3</v>
      </c>
      <c r="M242" s="13">
        <v>191.3</v>
      </c>
      <c r="N242" s="9">
        <v>13.3</v>
      </c>
      <c r="O242" s="9">
        <v>8.6</v>
      </c>
      <c r="P242" s="9" t="s">
        <v>825</v>
      </c>
      <c r="Q242" s="9" t="s">
        <v>825</v>
      </c>
      <c r="R242" s="7">
        <v>291</v>
      </c>
      <c r="S242" s="13">
        <v>-56.937354570568601</v>
      </c>
      <c r="T242" s="13">
        <v>83.036665966363699</v>
      </c>
      <c r="U242" s="9">
        <v>47.5</v>
      </c>
      <c r="V242" s="9">
        <v>-33.299999999999997</v>
      </c>
      <c r="W242" s="9">
        <v>58</v>
      </c>
      <c r="X242" s="7" t="s">
        <v>824</v>
      </c>
      <c r="Y242" s="10"/>
      <c r="Z242" s="9"/>
      <c r="AA242" s="7" t="b">
        <v>1</v>
      </c>
      <c r="AB242" s="7">
        <v>0</v>
      </c>
      <c r="AC242" s="10" t="s">
        <v>546</v>
      </c>
      <c r="AD242" s="7"/>
      <c r="AE242" s="7" t="s">
        <v>949</v>
      </c>
      <c r="AF242" s="10" t="s">
        <v>547</v>
      </c>
      <c r="AG242" s="14"/>
      <c r="AH242" s="10"/>
    </row>
    <row r="243" spans="1:34" x14ac:dyDescent="0.2">
      <c r="A243" s="10" t="s">
        <v>548</v>
      </c>
      <c r="B243" s="7">
        <v>156.69999999999999</v>
      </c>
      <c r="C243" s="7">
        <v>158.1</v>
      </c>
      <c r="D243" s="6">
        <v>157.4</v>
      </c>
      <c r="E243" s="7">
        <v>-47.8</v>
      </c>
      <c r="F243" s="7">
        <f>360-68.8</f>
        <v>291.2</v>
      </c>
      <c r="G243" s="6">
        <v>10</v>
      </c>
      <c r="H243" s="9">
        <v>7.8</v>
      </c>
      <c r="I243" s="9">
        <v>-62.2</v>
      </c>
      <c r="J243" s="9">
        <v>27</v>
      </c>
      <c r="K243" s="9">
        <v>9.4</v>
      </c>
      <c r="L243" s="6">
        <v>-84.1</v>
      </c>
      <c r="M243" s="6">
        <v>179.2</v>
      </c>
      <c r="N243" s="7">
        <v>13.6</v>
      </c>
      <c r="O243" s="7">
        <v>13.6</v>
      </c>
      <c r="P243" s="9" t="s">
        <v>825</v>
      </c>
      <c r="Q243" s="9" t="s">
        <v>825</v>
      </c>
      <c r="R243" s="7">
        <v>291</v>
      </c>
      <c r="S243" s="13">
        <v>-56.4316234868339</v>
      </c>
      <c r="T243" s="13">
        <v>85.091406295985493</v>
      </c>
      <c r="U243" s="9">
        <v>47.5</v>
      </c>
      <c r="V243" s="9">
        <v>-33.299999999999997</v>
      </c>
      <c r="W243" s="9">
        <v>58</v>
      </c>
      <c r="X243" s="7" t="s">
        <v>824</v>
      </c>
      <c r="Y243" s="7"/>
      <c r="Z243" s="10"/>
      <c r="AA243" s="7" t="b">
        <v>1</v>
      </c>
      <c r="AB243" s="7">
        <v>0</v>
      </c>
      <c r="AC243" s="14" t="s">
        <v>549</v>
      </c>
      <c r="AD243" s="7"/>
      <c r="AE243" s="7" t="s">
        <v>949</v>
      </c>
      <c r="AF243" s="10" t="s">
        <v>550</v>
      </c>
      <c r="AG243" s="14"/>
      <c r="AH243" s="10"/>
    </row>
    <row r="244" spans="1:34" x14ac:dyDescent="0.2">
      <c r="A244" s="14" t="s">
        <v>555</v>
      </c>
      <c r="B244" s="9">
        <v>154.6</v>
      </c>
      <c r="C244" s="9">
        <v>160.6</v>
      </c>
      <c r="D244" s="13">
        <v>157.6</v>
      </c>
      <c r="E244" s="9">
        <v>-33.31</v>
      </c>
      <c r="F244" s="9">
        <v>-55.56</v>
      </c>
      <c r="G244" s="34">
        <v>8</v>
      </c>
      <c r="H244" s="9">
        <v>183.4</v>
      </c>
      <c r="I244" s="9">
        <v>51.7</v>
      </c>
      <c r="J244" s="9"/>
      <c r="K244" s="9"/>
      <c r="L244" s="13">
        <v>-87</v>
      </c>
      <c r="M244" s="13">
        <v>197.3</v>
      </c>
      <c r="N244" s="9">
        <v>30</v>
      </c>
      <c r="O244" s="9">
        <v>10.199999999999999</v>
      </c>
      <c r="P244" s="9" t="s">
        <v>825</v>
      </c>
      <c r="Q244" s="9" t="s">
        <v>825</v>
      </c>
      <c r="R244" s="7">
        <v>202</v>
      </c>
      <c r="S244" s="13">
        <v>-55.734400845198202</v>
      </c>
      <c r="T244" s="13">
        <v>79.826268458616994</v>
      </c>
      <c r="U244" s="9">
        <v>47.5</v>
      </c>
      <c r="V244" s="9">
        <v>-33.299999999999997</v>
      </c>
      <c r="W244" s="9">
        <v>56.2</v>
      </c>
      <c r="X244" s="7" t="s">
        <v>824</v>
      </c>
      <c r="Y244" s="10"/>
      <c r="Z244" s="9"/>
      <c r="AA244" s="7" t="b">
        <v>1</v>
      </c>
      <c r="AB244" s="7">
        <v>0</v>
      </c>
      <c r="AC244" s="14" t="s">
        <v>556</v>
      </c>
      <c r="AD244" s="7"/>
      <c r="AE244" s="7" t="s">
        <v>949</v>
      </c>
      <c r="AF244" s="10" t="s">
        <v>557</v>
      </c>
      <c r="AG244" s="14"/>
      <c r="AH244" s="10"/>
    </row>
    <row r="245" spans="1:34" x14ac:dyDescent="0.2">
      <c r="A245" s="14" t="s">
        <v>551</v>
      </c>
      <c r="B245" s="9">
        <v>154.6</v>
      </c>
      <c r="C245" s="9">
        <v>160.6</v>
      </c>
      <c r="D245" s="13">
        <v>157.6</v>
      </c>
      <c r="E245" s="9">
        <v>-33.51</v>
      </c>
      <c r="F245" s="9">
        <v>-54.96</v>
      </c>
      <c r="G245" s="34">
        <v>19</v>
      </c>
      <c r="H245" s="9">
        <v>3.5</v>
      </c>
      <c r="I245" s="9">
        <v>-50.6</v>
      </c>
      <c r="J245" s="9">
        <v>29.4</v>
      </c>
      <c r="K245" s="9">
        <v>6.3</v>
      </c>
      <c r="L245" s="13">
        <v>-86.4</v>
      </c>
      <c r="M245" s="13">
        <v>178.9</v>
      </c>
      <c r="N245" s="9">
        <v>22.7</v>
      </c>
      <c r="O245" s="9">
        <v>7.2</v>
      </c>
      <c r="P245" s="9" t="s">
        <v>825</v>
      </c>
      <c r="Q245" s="9" t="s">
        <v>825</v>
      </c>
      <c r="R245" s="7">
        <v>202</v>
      </c>
      <c r="S245" s="13">
        <v>-58.237844319235101</v>
      </c>
      <c r="T245" s="13">
        <v>83.374545451955001</v>
      </c>
      <c r="U245" s="9">
        <v>50</v>
      </c>
      <c r="V245" s="9">
        <v>-32.5</v>
      </c>
      <c r="W245" s="9">
        <v>55.08</v>
      </c>
      <c r="X245" s="7" t="s">
        <v>824</v>
      </c>
      <c r="Y245" s="10"/>
      <c r="Z245" s="10"/>
      <c r="AA245" s="7" t="b">
        <v>1</v>
      </c>
      <c r="AB245" s="7">
        <v>0</v>
      </c>
      <c r="AC245" s="14" t="s">
        <v>552</v>
      </c>
      <c r="AD245" s="7"/>
      <c r="AE245" s="7" t="s">
        <v>949</v>
      </c>
      <c r="AF245" s="10" t="s">
        <v>554</v>
      </c>
      <c r="AG245" s="14" t="s">
        <v>553</v>
      </c>
      <c r="AH245" s="10"/>
    </row>
    <row r="246" spans="1:34" x14ac:dyDescent="0.2">
      <c r="A246" s="14" t="s">
        <v>558</v>
      </c>
      <c r="B246" s="9">
        <v>150</v>
      </c>
      <c r="C246" s="9">
        <v>170</v>
      </c>
      <c r="D246" s="13">
        <v>160</v>
      </c>
      <c r="E246" s="9">
        <v>9</v>
      </c>
      <c r="F246" s="9">
        <v>8.6</v>
      </c>
      <c r="G246" s="6">
        <v>6</v>
      </c>
      <c r="H246" s="9">
        <v>337.9</v>
      </c>
      <c r="I246" s="9">
        <v>-14.2</v>
      </c>
      <c r="J246" s="9">
        <v>13</v>
      </c>
      <c r="K246" s="9">
        <v>19.2</v>
      </c>
      <c r="L246" s="13">
        <v>-62.5</v>
      </c>
      <c r="M246" s="13">
        <v>61.6</v>
      </c>
      <c r="N246" s="9">
        <v>27.8</v>
      </c>
      <c r="O246" s="9">
        <v>13</v>
      </c>
      <c r="P246" s="9" t="s">
        <v>825</v>
      </c>
      <c r="Q246" s="9" t="s">
        <v>825</v>
      </c>
      <c r="R246" s="7">
        <v>714</v>
      </c>
      <c r="S246" s="13">
        <v>-61.309113701377498</v>
      </c>
      <c r="T246" s="13">
        <v>65.785364038730805</v>
      </c>
      <c r="U246" s="9">
        <v>33.65</v>
      </c>
      <c r="V246" s="9">
        <v>26.02</v>
      </c>
      <c r="W246" s="9">
        <v>2.34</v>
      </c>
      <c r="X246" s="7" t="s">
        <v>824</v>
      </c>
      <c r="Y246" s="10"/>
      <c r="Z246" s="10"/>
      <c r="AA246" s="7" t="b">
        <v>1</v>
      </c>
      <c r="AB246" s="7">
        <v>0</v>
      </c>
      <c r="AC246" s="41" t="s">
        <v>559</v>
      </c>
      <c r="AD246" s="7">
        <v>1081</v>
      </c>
      <c r="AE246" s="7" t="s">
        <v>176</v>
      </c>
      <c r="AF246" s="10" t="s">
        <v>881</v>
      </c>
      <c r="AG246" s="14"/>
      <c r="AH246" s="10"/>
    </row>
    <row r="247" spans="1:34" x14ac:dyDescent="0.2">
      <c r="A247" s="14" t="s">
        <v>560</v>
      </c>
      <c r="B247" s="9">
        <v>162.19999999999999</v>
      </c>
      <c r="C247" s="9">
        <v>169.4</v>
      </c>
      <c r="D247" s="13">
        <v>165.8</v>
      </c>
      <c r="E247" s="9">
        <v>-22.2</v>
      </c>
      <c r="F247" s="9">
        <f>360-70.2</f>
        <v>289.8</v>
      </c>
      <c r="G247" s="34">
        <v>28</v>
      </c>
      <c r="H247" s="9"/>
      <c r="I247" s="9"/>
      <c r="J247" s="9"/>
      <c r="K247" s="9"/>
      <c r="L247" s="13">
        <v>-84.3</v>
      </c>
      <c r="M247" s="6">
        <v>180.9</v>
      </c>
      <c r="N247" s="9">
        <v>13.8</v>
      </c>
      <c r="O247" s="9">
        <v>7.6</v>
      </c>
      <c r="P247" s="9" t="s">
        <v>825</v>
      </c>
      <c r="Q247" s="9" t="s">
        <v>825</v>
      </c>
      <c r="R247" s="7">
        <v>290</v>
      </c>
      <c r="S247" s="13">
        <v>-56.803561625282697</v>
      </c>
      <c r="T247" s="13">
        <v>84.440980145546007</v>
      </c>
      <c r="U247" s="9">
        <v>47.499999999999901</v>
      </c>
      <c r="V247" s="9">
        <v>-33.299999999999997</v>
      </c>
      <c r="W247" s="9">
        <v>57.299999999999898</v>
      </c>
      <c r="X247" s="7" t="s">
        <v>824</v>
      </c>
      <c r="Y247" s="7"/>
      <c r="Z247" s="7"/>
      <c r="AA247" s="7" t="b">
        <v>1</v>
      </c>
      <c r="AB247" s="7">
        <v>0</v>
      </c>
      <c r="AC247" s="14" t="s">
        <v>541</v>
      </c>
      <c r="AD247" s="7"/>
      <c r="AE247" s="7" t="s">
        <v>949</v>
      </c>
      <c r="AF247" s="10" t="s">
        <v>838</v>
      </c>
      <c r="AG247" s="14"/>
      <c r="AH247" s="10" t="s">
        <v>935</v>
      </c>
    </row>
    <row r="248" spans="1:34" x14ac:dyDescent="0.2">
      <c r="A248" s="10" t="s">
        <v>561</v>
      </c>
      <c r="B248" s="9">
        <v>166</v>
      </c>
      <c r="C248" s="9">
        <v>170</v>
      </c>
      <c r="D248" s="13">
        <v>168</v>
      </c>
      <c r="E248" s="9">
        <v>-48</v>
      </c>
      <c r="F248" s="7">
        <f>360-67.4</f>
        <v>292.60000000000002</v>
      </c>
      <c r="G248" s="6">
        <v>13</v>
      </c>
      <c r="H248" s="7"/>
      <c r="I248" s="7"/>
      <c r="J248" s="7"/>
      <c r="K248" s="7"/>
      <c r="L248" s="6">
        <v>-81.2</v>
      </c>
      <c r="M248" s="6">
        <v>207.7</v>
      </c>
      <c r="N248" s="7">
        <v>10.3</v>
      </c>
      <c r="O248" s="7">
        <v>13.5</v>
      </c>
      <c r="P248" s="9" t="s">
        <v>825</v>
      </c>
      <c r="Q248" s="9" t="s">
        <v>825</v>
      </c>
      <c r="R248" s="7">
        <v>291</v>
      </c>
      <c r="S248" s="13">
        <v>-59.665203825989501</v>
      </c>
      <c r="T248" s="13">
        <v>81.361313693941298</v>
      </c>
      <c r="U248" s="9">
        <v>47.499999999999901</v>
      </c>
      <c r="V248" s="9">
        <v>-33.299999999999997</v>
      </c>
      <c r="W248" s="9">
        <v>59.3333333333333</v>
      </c>
      <c r="X248" s="7" t="s">
        <v>824</v>
      </c>
      <c r="Y248" s="7"/>
      <c r="Z248" s="7"/>
      <c r="AA248" s="7" t="b">
        <v>1</v>
      </c>
      <c r="AB248" s="7">
        <v>0</v>
      </c>
      <c r="AC248" s="14" t="s">
        <v>562</v>
      </c>
      <c r="AD248" s="7"/>
      <c r="AE248" s="7" t="s">
        <v>949</v>
      </c>
      <c r="AF248" s="10" t="s">
        <v>563</v>
      </c>
      <c r="AG248" s="14" t="s">
        <v>854</v>
      </c>
      <c r="AH248" s="10"/>
    </row>
    <row r="249" spans="1:34" x14ac:dyDescent="0.2">
      <c r="A249" s="10" t="s">
        <v>564</v>
      </c>
      <c r="B249" s="9">
        <v>167</v>
      </c>
      <c r="C249" s="9">
        <v>177</v>
      </c>
      <c r="D249" s="13">
        <v>172</v>
      </c>
      <c r="E249" s="9">
        <v>-34.5</v>
      </c>
      <c r="F249" s="9">
        <v>150.30000000000001</v>
      </c>
      <c r="G249" s="34">
        <v>7</v>
      </c>
      <c r="H249" s="9">
        <v>354</v>
      </c>
      <c r="I249" s="9">
        <v>-81</v>
      </c>
      <c r="J249" s="9">
        <v>33</v>
      </c>
      <c r="K249" s="9">
        <v>11</v>
      </c>
      <c r="L249" s="13">
        <v>-52</v>
      </c>
      <c r="M249" s="13">
        <v>153</v>
      </c>
      <c r="N249" s="9"/>
      <c r="O249" s="9"/>
      <c r="P249" s="9">
        <v>9.1807463220636656</v>
      </c>
      <c r="Q249" s="9">
        <v>21.042059573543995</v>
      </c>
      <c r="R249" s="30">
        <v>801</v>
      </c>
      <c r="S249" s="13">
        <v>-46.328926302952802</v>
      </c>
      <c r="T249" s="13">
        <v>66.227729021673198</v>
      </c>
      <c r="U249" s="9">
        <v>-21.480352809159001</v>
      </c>
      <c r="V249" s="9">
        <v>-65.293453799459996</v>
      </c>
      <c r="W249" s="9">
        <v>54.331154067417302</v>
      </c>
      <c r="X249" s="7" t="s">
        <v>824</v>
      </c>
      <c r="Y249" s="7"/>
      <c r="Z249" s="7"/>
      <c r="AA249" s="7" t="b">
        <v>1</v>
      </c>
      <c r="AB249" s="7">
        <v>0</v>
      </c>
      <c r="AC249" s="14" t="s">
        <v>565</v>
      </c>
      <c r="AD249" s="7"/>
      <c r="AE249" s="7" t="s">
        <v>949</v>
      </c>
      <c r="AF249" s="10" t="s">
        <v>566</v>
      </c>
      <c r="AG249" s="14" t="s">
        <v>855</v>
      </c>
      <c r="AH249" s="10"/>
    </row>
    <row r="250" spans="1:34" x14ac:dyDescent="0.2">
      <c r="A250" s="14" t="s">
        <v>568</v>
      </c>
      <c r="B250" s="9">
        <v>173</v>
      </c>
      <c r="C250" s="9">
        <v>177</v>
      </c>
      <c r="D250" s="13">
        <v>175</v>
      </c>
      <c r="E250" s="9">
        <v>-6.4</v>
      </c>
      <c r="F250" s="9">
        <v>-47.4</v>
      </c>
      <c r="G250" s="6">
        <v>15</v>
      </c>
      <c r="H250" s="9">
        <v>3.9</v>
      </c>
      <c r="I250" s="9">
        <v>-17.899999999999999</v>
      </c>
      <c r="J250" s="9">
        <v>17.899999999999999</v>
      </c>
      <c r="K250" s="9">
        <v>9.3000000000000007</v>
      </c>
      <c r="L250" s="13">
        <v>-85.3</v>
      </c>
      <c r="M250" s="13">
        <v>262.5</v>
      </c>
      <c r="N250" s="9">
        <v>31.8</v>
      </c>
      <c r="O250" s="9">
        <v>6.9</v>
      </c>
      <c r="P250" s="37" t="s">
        <v>825</v>
      </c>
      <c r="Q250" s="37" t="s">
        <v>825</v>
      </c>
      <c r="R250" s="7">
        <v>201</v>
      </c>
      <c r="S250" s="13">
        <v>-58.475864916395103</v>
      </c>
      <c r="T250" s="13">
        <v>72.717631304769498</v>
      </c>
      <c r="U250" s="9">
        <v>50</v>
      </c>
      <c r="V250" s="9">
        <v>-32.5</v>
      </c>
      <c r="W250" s="9">
        <v>55.08</v>
      </c>
      <c r="X250" s="7" t="s">
        <v>824</v>
      </c>
      <c r="Y250" s="10"/>
      <c r="Z250" s="10"/>
      <c r="AA250" s="7" t="b">
        <v>1</v>
      </c>
      <c r="AB250" s="7">
        <v>0</v>
      </c>
      <c r="AC250" s="14" t="s">
        <v>484</v>
      </c>
      <c r="AD250" s="7">
        <v>1431</v>
      </c>
      <c r="AE250" s="7" t="s">
        <v>176</v>
      </c>
      <c r="AF250" s="10" t="s">
        <v>974</v>
      </c>
      <c r="AG250" s="14"/>
      <c r="AH250" s="10"/>
    </row>
    <row r="251" spans="1:34" x14ac:dyDescent="0.2">
      <c r="A251" s="10" t="s">
        <v>971</v>
      </c>
      <c r="B251" s="9">
        <v>177</v>
      </c>
      <c r="C251" s="9">
        <v>183</v>
      </c>
      <c r="D251" s="13">
        <v>180</v>
      </c>
      <c r="E251" s="9">
        <v>-31</v>
      </c>
      <c r="F251" s="9">
        <v>150</v>
      </c>
      <c r="G251" s="6">
        <v>14</v>
      </c>
      <c r="H251" s="9">
        <v>315.89999999999998</v>
      </c>
      <c r="I251" s="9">
        <v>-76.7</v>
      </c>
      <c r="J251" s="9">
        <v>44.9</v>
      </c>
      <c r="K251" s="9">
        <v>6</v>
      </c>
      <c r="L251" s="13">
        <v>-46.1</v>
      </c>
      <c r="M251" s="13">
        <v>175.2</v>
      </c>
      <c r="N251" s="9">
        <v>16.8</v>
      </c>
      <c r="O251" s="9">
        <v>10</v>
      </c>
      <c r="P251" s="9" t="s">
        <v>825</v>
      </c>
      <c r="Q251" s="9" t="s">
        <v>825</v>
      </c>
      <c r="R251" s="7">
        <v>801</v>
      </c>
      <c r="S251" s="13">
        <v>-59.682937574344599</v>
      </c>
      <c r="T251" s="13">
        <v>77.228761498959301</v>
      </c>
      <c r="U251" s="9">
        <v>-21.882481143250399</v>
      </c>
      <c r="V251" s="9">
        <v>-65.182506391595197</v>
      </c>
      <c r="W251" s="9">
        <v>55.0802905798095</v>
      </c>
      <c r="X251" s="7" t="s">
        <v>824</v>
      </c>
      <c r="Y251" s="10"/>
      <c r="Z251" s="10"/>
      <c r="AA251" s="7" t="b">
        <v>1</v>
      </c>
      <c r="AB251" s="7">
        <v>0</v>
      </c>
      <c r="AC251" s="14" t="s">
        <v>569</v>
      </c>
      <c r="AD251" s="30">
        <v>780</v>
      </c>
      <c r="AE251" s="7" t="s">
        <v>176</v>
      </c>
      <c r="AF251" s="10" t="s">
        <v>570</v>
      </c>
      <c r="AG251" s="14"/>
      <c r="AH251" s="10"/>
    </row>
    <row r="252" spans="1:34" x14ac:dyDescent="0.2">
      <c r="A252" s="10" t="s">
        <v>577</v>
      </c>
      <c r="B252" s="9">
        <v>177.5</v>
      </c>
      <c r="C252" s="9">
        <v>183.3</v>
      </c>
      <c r="D252" s="13">
        <f>(B252+C252)/2</f>
        <v>180.4</v>
      </c>
      <c r="E252" s="9">
        <v>-17.899999999999999</v>
      </c>
      <c r="F252" s="9">
        <v>26.17</v>
      </c>
      <c r="G252" s="6">
        <v>5</v>
      </c>
      <c r="H252" s="9">
        <v>335</v>
      </c>
      <c r="I252" s="9">
        <v>-49.7</v>
      </c>
      <c r="J252" s="9">
        <v>33.9</v>
      </c>
      <c r="K252" s="9">
        <v>13.3</v>
      </c>
      <c r="L252" s="13">
        <v>-63.9</v>
      </c>
      <c r="M252" s="13">
        <v>80.599999999999994</v>
      </c>
      <c r="N252" s="9">
        <v>27.4</v>
      </c>
      <c r="O252" s="9">
        <v>14.9</v>
      </c>
      <c r="P252" s="9" t="s">
        <v>825</v>
      </c>
      <c r="Q252" s="9" t="s">
        <v>825</v>
      </c>
      <c r="R252" s="7">
        <v>701</v>
      </c>
      <c r="S252" s="13">
        <v>-63.9</v>
      </c>
      <c r="T252" s="13">
        <v>80.599999999999994</v>
      </c>
      <c r="U252" s="9">
        <v>0</v>
      </c>
      <c r="V252" s="9">
        <v>0</v>
      </c>
      <c r="W252" s="9">
        <v>0</v>
      </c>
      <c r="X252" s="7" t="s">
        <v>824</v>
      </c>
      <c r="Y252" s="10"/>
      <c r="Z252" s="10"/>
      <c r="AA252" s="7" t="b">
        <v>1</v>
      </c>
      <c r="AB252" s="7">
        <v>0</v>
      </c>
      <c r="AC252" s="10" t="s">
        <v>578</v>
      </c>
      <c r="AD252" s="7"/>
      <c r="AE252" s="7" t="s">
        <v>176</v>
      </c>
      <c r="AF252" s="10" t="s">
        <v>579</v>
      </c>
      <c r="AG252" s="14" t="s">
        <v>882</v>
      </c>
      <c r="AH252" s="10"/>
    </row>
    <row r="253" spans="1:34" x14ac:dyDescent="0.2">
      <c r="A253" s="14" t="s">
        <v>574</v>
      </c>
      <c r="B253" s="9">
        <v>179.5</v>
      </c>
      <c r="C253" s="9">
        <v>182.5</v>
      </c>
      <c r="D253" s="13">
        <v>181</v>
      </c>
      <c r="E253" s="9">
        <v>-71.75</v>
      </c>
      <c r="F253" s="9">
        <v>162</v>
      </c>
      <c r="G253" s="34">
        <v>8</v>
      </c>
      <c r="H253" s="9">
        <v>307.60000000000002</v>
      </c>
      <c r="I253" s="9">
        <v>-78.66</v>
      </c>
      <c r="L253" s="13">
        <v>-72</v>
      </c>
      <c r="M253" s="13">
        <v>236</v>
      </c>
      <c r="N253" s="9">
        <v>28</v>
      </c>
      <c r="O253" s="9">
        <v>9.3000000000000007</v>
      </c>
      <c r="P253" s="9" t="s">
        <v>825</v>
      </c>
      <c r="Q253" s="9" t="s">
        <v>825</v>
      </c>
      <c r="R253" s="7">
        <v>802</v>
      </c>
      <c r="S253" s="13">
        <v>-51.253988663891697</v>
      </c>
      <c r="T253" s="13">
        <v>54.008072696575198</v>
      </c>
      <c r="U253" s="9">
        <v>-8.5523731700109202</v>
      </c>
      <c r="V253" s="9">
        <v>-33.755915319411599</v>
      </c>
      <c r="W253" s="9">
        <v>57.3555731870917</v>
      </c>
      <c r="X253" s="7" t="s">
        <v>824</v>
      </c>
      <c r="Y253" s="7"/>
      <c r="Z253" s="7"/>
      <c r="AA253" s="7" t="b">
        <v>1</v>
      </c>
      <c r="AB253" s="7">
        <v>0</v>
      </c>
      <c r="AC253" s="14" t="s">
        <v>575</v>
      </c>
      <c r="AD253" s="7"/>
      <c r="AE253" s="7" t="s">
        <v>949</v>
      </c>
      <c r="AF253" s="10" t="s">
        <v>576</v>
      </c>
      <c r="AG253" s="14" t="s">
        <v>856</v>
      </c>
      <c r="AH253" s="10"/>
    </row>
    <row r="254" spans="1:34" x14ac:dyDescent="0.2">
      <c r="A254" s="10" t="s">
        <v>571</v>
      </c>
      <c r="B254" s="7">
        <v>179.5</v>
      </c>
      <c r="C254" s="9">
        <v>182.5</v>
      </c>
      <c r="D254" s="13">
        <v>181</v>
      </c>
      <c r="E254" s="9">
        <v>-73.3</v>
      </c>
      <c r="F254" s="9">
        <v>162.9</v>
      </c>
      <c r="G254" s="34">
        <v>22</v>
      </c>
      <c r="H254" s="7">
        <v>285.39999999999998</v>
      </c>
      <c r="I254" s="9">
        <v>-78.3</v>
      </c>
      <c r="J254" s="9">
        <v>25.7</v>
      </c>
      <c r="K254" s="9">
        <v>6.2</v>
      </c>
      <c r="L254" s="13">
        <v>-66.400000000000006</v>
      </c>
      <c r="M254" s="13">
        <v>222.7</v>
      </c>
      <c r="N254" s="9">
        <v>22.9</v>
      </c>
      <c r="O254" s="9">
        <v>7</v>
      </c>
      <c r="P254" s="9" t="s">
        <v>825</v>
      </c>
      <c r="Q254" s="9" t="s">
        <v>825</v>
      </c>
      <c r="R254" s="30">
        <v>802</v>
      </c>
      <c r="S254" s="13">
        <v>-55.223161127232899</v>
      </c>
      <c r="T254" s="13">
        <v>64.253548048177095</v>
      </c>
      <c r="U254" s="9">
        <v>-8.5523731700109202</v>
      </c>
      <c r="V254" s="9">
        <v>-33.755915319411599</v>
      </c>
      <c r="W254" s="9">
        <v>57.3555731870917</v>
      </c>
      <c r="X254" s="30" t="s">
        <v>824</v>
      </c>
      <c r="Y254" s="7"/>
      <c r="Z254" s="7"/>
      <c r="AA254" s="7" t="b">
        <v>1</v>
      </c>
      <c r="AB254" s="7">
        <v>0</v>
      </c>
      <c r="AC254" s="42" t="s">
        <v>572</v>
      </c>
      <c r="AD254" s="7"/>
      <c r="AE254" s="7" t="s">
        <v>949</v>
      </c>
      <c r="AF254" s="10" t="s">
        <v>573</v>
      </c>
      <c r="AG254" s="14" t="s">
        <v>856</v>
      </c>
      <c r="AH254" s="10"/>
    </row>
    <row r="255" spans="1:34" x14ac:dyDescent="0.2">
      <c r="A255" s="10" t="s">
        <v>580</v>
      </c>
      <c r="B255" s="9">
        <v>177</v>
      </c>
      <c r="C255" s="9">
        <v>185</v>
      </c>
      <c r="D255" s="13">
        <v>181</v>
      </c>
      <c r="E255" s="9">
        <v>-44.75</v>
      </c>
      <c r="F255" s="9">
        <v>-65.650000000000006</v>
      </c>
      <c r="G255" s="6">
        <v>25</v>
      </c>
      <c r="H255" s="7"/>
      <c r="I255" s="7"/>
      <c r="J255" s="7"/>
      <c r="K255" s="7"/>
      <c r="L255" s="6">
        <v>-80.5</v>
      </c>
      <c r="M255" s="6">
        <v>203.5</v>
      </c>
      <c r="N255" s="7">
        <v>12.2</v>
      </c>
      <c r="O255" s="7">
        <v>8.6999999999999993</v>
      </c>
      <c r="P255" s="9" t="s">
        <v>825</v>
      </c>
      <c r="Q255" s="9" t="s">
        <v>825</v>
      </c>
      <c r="R255" s="7">
        <v>291</v>
      </c>
      <c r="S255" s="13">
        <v>-58.920746538035701</v>
      </c>
      <c r="T255" s="13">
        <v>83.413834656389596</v>
      </c>
      <c r="U255" s="9">
        <v>47.499999999999901</v>
      </c>
      <c r="V255" s="9">
        <v>-33.299999999999997</v>
      </c>
      <c r="W255" s="9">
        <v>61.499999999999901</v>
      </c>
      <c r="X255" s="7" t="s">
        <v>824</v>
      </c>
      <c r="Y255" s="7"/>
      <c r="Z255" s="7"/>
      <c r="AA255" s="7" t="b">
        <v>1</v>
      </c>
      <c r="AB255" s="7">
        <v>0</v>
      </c>
      <c r="AC255" s="14" t="s">
        <v>562</v>
      </c>
      <c r="AD255" s="7"/>
      <c r="AE255" s="7" t="s">
        <v>949</v>
      </c>
      <c r="AF255" s="10" t="s">
        <v>581</v>
      </c>
      <c r="AG255" s="14" t="s">
        <v>854</v>
      </c>
      <c r="AH255" s="10"/>
    </row>
    <row r="256" spans="1:34" x14ac:dyDescent="0.2">
      <c r="A256" s="14" t="s">
        <v>582</v>
      </c>
      <c r="B256" s="9">
        <v>180.1</v>
      </c>
      <c r="C256" s="9">
        <v>182.8</v>
      </c>
      <c r="D256" s="13">
        <v>181.45</v>
      </c>
      <c r="E256" s="28">
        <v>-30.76</v>
      </c>
      <c r="F256" s="28">
        <v>28.04</v>
      </c>
      <c r="G256" s="34">
        <v>15</v>
      </c>
      <c r="H256" s="9">
        <v>344.3</v>
      </c>
      <c r="I256" s="9">
        <v>-55.6</v>
      </c>
      <c r="J256" s="9">
        <v>47.6</v>
      </c>
      <c r="K256" s="9">
        <v>5.6</v>
      </c>
      <c r="L256" s="13">
        <v>-76</v>
      </c>
      <c r="M256" s="13">
        <v>88.8</v>
      </c>
      <c r="N256" s="9">
        <v>30.8</v>
      </c>
      <c r="O256" s="9">
        <v>7</v>
      </c>
      <c r="P256" s="9" t="s">
        <v>825</v>
      </c>
      <c r="Q256" s="9" t="s">
        <v>825</v>
      </c>
      <c r="R256" s="7">
        <v>701</v>
      </c>
      <c r="S256" s="13">
        <v>-76</v>
      </c>
      <c r="T256" s="13">
        <v>88.8</v>
      </c>
      <c r="U256" s="9">
        <v>0</v>
      </c>
      <c r="V256" s="9">
        <v>0</v>
      </c>
      <c r="W256" s="9">
        <v>0</v>
      </c>
      <c r="X256" s="7" t="s">
        <v>824</v>
      </c>
      <c r="Y256" s="7"/>
      <c r="Z256" s="7"/>
      <c r="AA256" s="7" t="b">
        <v>1</v>
      </c>
      <c r="AB256" s="7">
        <v>0</v>
      </c>
      <c r="AC256" s="14" t="s">
        <v>583</v>
      </c>
      <c r="AD256" s="7"/>
      <c r="AE256" s="7" t="s">
        <v>949</v>
      </c>
      <c r="AF256" s="10" t="s">
        <v>584</v>
      </c>
      <c r="AG256" s="14" t="s">
        <v>857</v>
      </c>
      <c r="AH256" s="10"/>
    </row>
    <row r="257" spans="1:34" x14ac:dyDescent="0.2">
      <c r="A257" s="14" t="s">
        <v>585</v>
      </c>
      <c r="B257" s="9">
        <v>180.1</v>
      </c>
      <c r="C257" s="9">
        <v>182.8</v>
      </c>
      <c r="D257" s="13">
        <v>181.45</v>
      </c>
      <c r="E257" s="9">
        <v>-28.8</v>
      </c>
      <c r="F257" s="9">
        <v>28.7</v>
      </c>
      <c r="G257" s="34">
        <v>29</v>
      </c>
      <c r="H257" s="9">
        <v>332.2</v>
      </c>
      <c r="I257" s="9">
        <v>-56.7</v>
      </c>
      <c r="J257" s="9">
        <v>36.299999999999997</v>
      </c>
      <c r="K257" s="9">
        <v>4.5</v>
      </c>
      <c r="L257" s="13">
        <v>-65.3</v>
      </c>
      <c r="M257" s="6">
        <v>87.9</v>
      </c>
      <c r="N257" s="7">
        <v>27.9</v>
      </c>
      <c r="O257" s="7">
        <v>5.2</v>
      </c>
      <c r="P257" s="9" t="s">
        <v>825</v>
      </c>
      <c r="Q257" s="9" t="s">
        <v>825</v>
      </c>
      <c r="R257" s="7">
        <v>701</v>
      </c>
      <c r="S257" s="13">
        <v>-65.3</v>
      </c>
      <c r="T257" s="13">
        <v>87.9</v>
      </c>
      <c r="U257" s="9">
        <v>0</v>
      </c>
      <c r="V257" s="9">
        <v>0</v>
      </c>
      <c r="W257" s="9">
        <v>0</v>
      </c>
      <c r="X257" s="7" t="s">
        <v>824</v>
      </c>
      <c r="Y257" s="7"/>
      <c r="Z257" s="7"/>
      <c r="AA257" s="7" t="b">
        <v>1</v>
      </c>
      <c r="AB257" s="7">
        <v>0</v>
      </c>
      <c r="AC257" s="14" t="s">
        <v>586</v>
      </c>
      <c r="AD257" s="7"/>
      <c r="AE257" s="7" t="s">
        <v>949</v>
      </c>
      <c r="AF257" s="10" t="s">
        <v>584</v>
      </c>
      <c r="AG257" s="14"/>
      <c r="AH257" s="10"/>
    </row>
    <row r="258" spans="1:34" x14ac:dyDescent="0.2">
      <c r="A258" s="10" t="s">
        <v>594</v>
      </c>
      <c r="B258" s="9">
        <v>179</v>
      </c>
      <c r="C258" s="9">
        <v>187</v>
      </c>
      <c r="D258" s="13">
        <v>183</v>
      </c>
      <c r="E258" s="9">
        <v>-24</v>
      </c>
      <c r="F258" s="9">
        <v>31</v>
      </c>
      <c r="G258" s="6">
        <v>10</v>
      </c>
      <c r="H258" s="9">
        <v>338</v>
      </c>
      <c r="I258" s="9">
        <v>-59</v>
      </c>
      <c r="J258" s="9">
        <v>26.8</v>
      </c>
      <c r="K258" s="9">
        <v>9.5</v>
      </c>
      <c r="L258" s="13">
        <v>-65.400000000000006</v>
      </c>
      <c r="M258" s="13">
        <v>75.099999999999994</v>
      </c>
      <c r="N258" s="9">
        <v>16.399999999999999</v>
      </c>
      <c r="O258" s="9">
        <v>12.3</v>
      </c>
      <c r="P258" s="9" t="s">
        <v>825</v>
      </c>
      <c r="Q258" s="9" t="s">
        <v>825</v>
      </c>
      <c r="R258" s="7">
        <v>701</v>
      </c>
      <c r="S258" s="13">
        <v>-65.400000000000006</v>
      </c>
      <c r="T258" s="13">
        <v>75.099999999999994</v>
      </c>
      <c r="U258" s="9">
        <v>0</v>
      </c>
      <c r="V258" s="9">
        <v>0</v>
      </c>
      <c r="W258" s="9">
        <v>0</v>
      </c>
      <c r="X258" s="7" t="s">
        <v>824</v>
      </c>
      <c r="Y258" s="10"/>
      <c r="Z258" s="10"/>
      <c r="AA258" s="7" t="b">
        <v>1</v>
      </c>
      <c r="AB258" s="7">
        <v>0</v>
      </c>
      <c r="AC258" s="14" t="s">
        <v>595</v>
      </c>
      <c r="AD258" s="7">
        <v>317</v>
      </c>
      <c r="AE258" s="7" t="s">
        <v>176</v>
      </c>
      <c r="AF258" s="10" t="s">
        <v>589</v>
      </c>
      <c r="AG258" s="14" t="s">
        <v>884</v>
      </c>
      <c r="AH258" s="10"/>
    </row>
    <row r="259" spans="1:34" x14ac:dyDescent="0.2">
      <c r="A259" s="10" t="s">
        <v>592</v>
      </c>
      <c r="B259" s="9">
        <v>179</v>
      </c>
      <c r="C259" s="9">
        <v>187</v>
      </c>
      <c r="D259" s="13">
        <v>183</v>
      </c>
      <c r="E259" s="9">
        <v>-18</v>
      </c>
      <c r="F259" s="9">
        <v>30</v>
      </c>
      <c r="G259" s="6">
        <v>9</v>
      </c>
      <c r="H259" s="9">
        <v>328</v>
      </c>
      <c r="I259" s="9">
        <v>-54</v>
      </c>
      <c r="J259" s="9">
        <v>55.1</v>
      </c>
      <c r="K259" s="9">
        <v>7</v>
      </c>
      <c r="L259" s="13">
        <v>-57</v>
      </c>
      <c r="M259" s="13">
        <v>84</v>
      </c>
      <c r="N259" s="9">
        <v>42.4</v>
      </c>
      <c r="O259" s="9">
        <v>8</v>
      </c>
      <c r="P259" s="9" t="s">
        <v>825</v>
      </c>
      <c r="Q259" s="9" t="s">
        <v>825</v>
      </c>
      <c r="R259" s="7">
        <v>701</v>
      </c>
      <c r="S259" s="13">
        <v>-57</v>
      </c>
      <c r="T259" s="13">
        <v>84</v>
      </c>
      <c r="U259" s="9">
        <v>0</v>
      </c>
      <c r="V259" s="9">
        <v>0</v>
      </c>
      <c r="W259" s="9">
        <v>0</v>
      </c>
      <c r="X259" s="7" t="s">
        <v>824</v>
      </c>
      <c r="Y259" s="10"/>
      <c r="Z259" s="10"/>
      <c r="AA259" s="7" t="b">
        <v>1</v>
      </c>
      <c r="AB259" s="7">
        <v>0</v>
      </c>
      <c r="AC259" s="14" t="s">
        <v>593</v>
      </c>
      <c r="AD259" s="7">
        <v>635</v>
      </c>
      <c r="AE259" s="7" t="s">
        <v>176</v>
      </c>
      <c r="AF259" s="10" t="s">
        <v>589</v>
      </c>
      <c r="AG259" s="41" t="s">
        <v>883</v>
      </c>
      <c r="AH259" s="10"/>
    </row>
    <row r="260" spans="1:34" x14ac:dyDescent="0.2">
      <c r="A260" s="10" t="s">
        <v>596</v>
      </c>
      <c r="B260" s="9">
        <v>179</v>
      </c>
      <c r="C260" s="9">
        <v>187</v>
      </c>
      <c r="D260" s="13">
        <v>183</v>
      </c>
      <c r="E260" s="9">
        <v>-42</v>
      </c>
      <c r="F260" s="9">
        <v>147.5</v>
      </c>
      <c r="G260" s="6">
        <v>21</v>
      </c>
      <c r="H260" s="9">
        <v>303.60000000000002</v>
      </c>
      <c r="I260" s="9">
        <v>-79.2</v>
      </c>
      <c r="J260" s="9">
        <v>121.1</v>
      </c>
      <c r="K260" s="9">
        <v>2.9</v>
      </c>
      <c r="L260" s="13">
        <v>-50.7</v>
      </c>
      <c r="M260" s="13">
        <v>174.5</v>
      </c>
      <c r="N260" s="9">
        <v>38.299999999999997</v>
      </c>
      <c r="O260" s="9">
        <v>5.2</v>
      </c>
      <c r="P260" s="9" t="s">
        <v>825</v>
      </c>
      <c r="Q260" s="9" t="s">
        <v>825</v>
      </c>
      <c r="R260" s="7">
        <v>801</v>
      </c>
      <c r="S260" s="13">
        <v>-58.983361149598203</v>
      </c>
      <c r="T260" s="13">
        <v>68.190561840037304</v>
      </c>
      <c r="U260" s="9">
        <v>-21.957728476809798</v>
      </c>
      <c r="V260" s="9">
        <v>-65.144472167838501</v>
      </c>
      <c r="W260" s="9">
        <v>55.1439242365323</v>
      </c>
      <c r="X260" s="7" t="s">
        <v>824</v>
      </c>
      <c r="Y260" s="10"/>
      <c r="Z260" s="10"/>
      <c r="AA260" s="7" t="b">
        <v>1</v>
      </c>
      <c r="AB260" s="7">
        <v>0</v>
      </c>
      <c r="AC260" s="14" t="s">
        <v>597</v>
      </c>
      <c r="AD260" s="30">
        <v>1113</v>
      </c>
      <c r="AE260" s="7" t="s">
        <v>176</v>
      </c>
      <c r="AF260" s="10" t="s">
        <v>589</v>
      </c>
      <c r="AG260" s="14" t="s">
        <v>598</v>
      </c>
      <c r="AH260" s="10"/>
    </row>
    <row r="261" spans="1:34" x14ac:dyDescent="0.2">
      <c r="A261" s="14" t="s">
        <v>599</v>
      </c>
      <c r="B261" s="9">
        <v>179</v>
      </c>
      <c r="C261" s="9">
        <v>187</v>
      </c>
      <c r="D261" s="13">
        <v>183</v>
      </c>
      <c r="E261" s="9">
        <v>-74.5</v>
      </c>
      <c r="F261" s="9">
        <v>342</v>
      </c>
      <c r="G261" s="6">
        <v>15</v>
      </c>
      <c r="H261" s="9">
        <v>261.39999999999998</v>
      </c>
      <c r="I261" s="9">
        <v>-68.8</v>
      </c>
      <c r="J261" s="9">
        <v>123.8</v>
      </c>
      <c r="K261" s="9">
        <v>3.4</v>
      </c>
      <c r="L261" s="13">
        <v>-47.8</v>
      </c>
      <c r="M261" s="13">
        <v>225.5</v>
      </c>
      <c r="N261" s="9">
        <v>59.5</v>
      </c>
      <c r="O261" s="9">
        <v>5.5</v>
      </c>
      <c r="P261" s="9" t="s">
        <v>825</v>
      </c>
      <c r="Q261" s="9" t="s">
        <v>825</v>
      </c>
      <c r="R261" s="7">
        <v>802</v>
      </c>
      <c r="S261" s="13">
        <v>-71.413085997555996</v>
      </c>
      <c r="T261" s="13">
        <v>85.663268891839806</v>
      </c>
      <c r="U261" s="9">
        <v>-8.6089719108621399</v>
      </c>
      <c r="V261" s="9">
        <v>-33.756122249750703</v>
      </c>
      <c r="W261" s="9">
        <v>57.420716964977998</v>
      </c>
      <c r="X261" s="7" t="s">
        <v>824</v>
      </c>
      <c r="Y261" s="10"/>
      <c r="Z261" s="10"/>
      <c r="AA261" s="7" t="b">
        <v>1</v>
      </c>
      <c r="AB261" s="7">
        <v>0</v>
      </c>
      <c r="AC261" s="14" t="s">
        <v>600</v>
      </c>
      <c r="AD261" s="7">
        <v>2721</v>
      </c>
      <c r="AE261" s="7" t="s">
        <v>176</v>
      </c>
      <c r="AF261" s="10" t="s">
        <v>589</v>
      </c>
      <c r="AG261" s="14"/>
      <c r="AH261" s="10"/>
    </row>
    <row r="262" spans="1:34" x14ac:dyDescent="0.2">
      <c r="A262" s="10" t="s">
        <v>590</v>
      </c>
      <c r="B262" s="9">
        <v>179</v>
      </c>
      <c r="C262" s="9">
        <v>187</v>
      </c>
      <c r="D262" s="13">
        <v>183</v>
      </c>
      <c r="E262" s="9">
        <v>-29.3</v>
      </c>
      <c r="F262" s="9">
        <v>28.6</v>
      </c>
      <c r="G262" s="6">
        <v>47</v>
      </c>
      <c r="H262" s="7">
        <v>338.7</v>
      </c>
      <c r="I262" s="9">
        <v>-53.7</v>
      </c>
      <c r="J262" s="9">
        <v>42.1</v>
      </c>
      <c r="K262" s="9">
        <v>3.2</v>
      </c>
      <c r="L262" s="13">
        <v>-71.599999999999994</v>
      </c>
      <c r="M262" s="6">
        <v>93.5</v>
      </c>
      <c r="N262" s="7">
        <v>32.6</v>
      </c>
      <c r="O262" s="7">
        <v>3.7</v>
      </c>
      <c r="P262" s="9" t="s">
        <v>825</v>
      </c>
      <c r="Q262" s="9" t="s">
        <v>825</v>
      </c>
      <c r="R262" s="7">
        <v>701</v>
      </c>
      <c r="S262" s="13">
        <v>-71.599999999999994</v>
      </c>
      <c r="T262" s="13">
        <v>93.5</v>
      </c>
      <c r="U262" s="9">
        <v>0</v>
      </c>
      <c r="V262" s="9">
        <v>0</v>
      </c>
      <c r="W262" s="9">
        <v>0</v>
      </c>
      <c r="X262" s="7" t="s">
        <v>824</v>
      </c>
      <c r="Y262" s="10"/>
      <c r="Z262" s="10"/>
      <c r="AA262" s="7" t="b">
        <v>1</v>
      </c>
      <c r="AB262" s="7">
        <v>0</v>
      </c>
      <c r="AC262" s="41" t="s">
        <v>591</v>
      </c>
      <c r="AD262" s="7">
        <v>3090</v>
      </c>
      <c r="AE262" s="7" t="s">
        <v>176</v>
      </c>
      <c r="AF262" s="10" t="s">
        <v>589</v>
      </c>
      <c r="AG262" s="14" t="s">
        <v>885</v>
      </c>
      <c r="AH262" s="10"/>
    </row>
    <row r="263" spans="1:34" x14ac:dyDescent="0.2">
      <c r="A263" s="10" t="s">
        <v>587</v>
      </c>
      <c r="B263" s="9">
        <v>178</v>
      </c>
      <c r="C263" s="9">
        <v>188</v>
      </c>
      <c r="D263" s="13">
        <v>183</v>
      </c>
      <c r="E263" s="9">
        <v>-44.75</v>
      </c>
      <c r="F263" s="9">
        <v>-65.58</v>
      </c>
      <c r="G263" s="6">
        <v>10</v>
      </c>
      <c r="H263" s="9">
        <v>2.9</v>
      </c>
      <c r="I263" s="9">
        <v>-57</v>
      </c>
      <c r="J263" s="9">
        <v>32</v>
      </c>
      <c r="K263" s="9">
        <v>8.6999999999999993</v>
      </c>
      <c r="L263" s="13">
        <v>-83</v>
      </c>
      <c r="M263" s="13">
        <v>138</v>
      </c>
      <c r="N263" s="9">
        <v>19.2</v>
      </c>
      <c r="O263" s="9">
        <v>11.3</v>
      </c>
      <c r="P263" s="9" t="s">
        <v>825</v>
      </c>
      <c r="Q263" s="9" t="s">
        <v>825</v>
      </c>
      <c r="R263" s="7">
        <v>290</v>
      </c>
      <c r="S263" s="13">
        <v>-53.261445826592002</v>
      </c>
      <c r="T263" s="13">
        <v>90.079073152992805</v>
      </c>
      <c r="U263" s="9">
        <v>47.499999999999901</v>
      </c>
      <c r="V263" s="9">
        <v>-33.299999999999997</v>
      </c>
      <c r="W263" s="9">
        <v>57.299999999999898</v>
      </c>
      <c r="X263" s="7" t="s">
        <v>824</v>
      </c>
      <c r="Y263" s="10"/>
      <c r="Z263" s="10"/>
      <c r="AA263" s="7" t="b">
        <v>1</v>
      </c>
      <c r="AB263" s="7">
        <v>0</v>
      </c>
      <c r="AC263" s="14" t="s">
        <v>543</v>
      </c>
      <c r="AD263" s="7">
        <v>3535</v>
      </c>
      <c r="AE263" s="7" t="s">
        <v>176</v>
      </c>
      <c r="AF263" s="10" t="s">
        <v>588</v>
      </c>
      <c r="AG263" s="14"/>
      <c r="AH263" s="10"/>
    </row>
    <row r="264" spans="1:34" x14ac:dyDescent="0.2">
      <c r="A264" s="14" t="s">
        <v>601</v>
      </c>
      <c r="B264" s="9">
        <v>179</v>
      </c>
      <c r="C264" s="9">
        <v>187</v>
      </c>
      <c r="D264" s="13">
        <v>183</v>
      </c>
      <c r="E264" s="9">
        <v>-29.4</v>
      </c>
      <c r="F264" s="9">
        <v>27.8</v>
      </c>
      <c r="G264" s="34">
        <v>15</v>
      </c>
      <c r="H264" s="9">
        <v>329.3</v>
      </c>
      <c r="I264" s="9">
        <v>-57.5</v>
      </c>
      <c r="J264" s="9">
        <v>26.9</v>
      </c>
      <c r="K264" s="9">
        <v>7.5</v>
      </c>
      <c r="L264" s="13">
        <v>-63.7</v>
      </c>
      <c r="M264" s="13">
        <v>88.5</v>
      </c>
      <c r="N264" s="9">
        <v>15.2</v>
      </c>
      <c r="O264" s="9">
        <v>10.1</v>
      </c>
      <c r="P264" s="9" t="s">
        <v>825</v>
      </c>
      <c r="Q264" s="9" t="s">
        <v>825</v>
      </c>
      <c r="R264" s="7">
        <v>701</v>
      </c>
      <c r="S264" s="13">
        <v>-63.7</v>
      </c>
      <c r="T264" s="13">
        <v>88.5</v>
      </c>
      <c r="U264" s="9">
        <v>0</v>
      </c>
      <c r="V264" s="9">
        <v>0</v>
      </c>
      <c r="W264" s="9">
        <v>0</v>
      </c>
      <c r="X264" s="7" t="s">
        <v>824</v>
      </c>
      <c r="Y264" s="7"/>
      <c r="Z264" s="7"/>
      <c r="AA264" s="7" t="b">
        <v>1</v>
      </c>
      <c r="AB264" s="7">
        <v>0</v>
      </c>
      <c r="AC264" s="14" t="s">
        <v>602</v>
      </c>
      <c r="AD264" s="7"/>
      <c r="AE264" s="7" t="s">
        <v>949</v>
      </c>
      <c r="AF264" s="10" t="s">
        <v>589</v>
      </c>
      <c r="AG264" s="14" t="s">
        <v>858</v>
      </c>
      <c r="AH264" s="10"/>
    </row>
    <row r="265" spans="1:34" x14ac:dyDescent="0.2">
      <c r="A265" s="10" t="s">
        <v>603</v>
      </c>
      <c r="B265" s="9">
        <v>178</v>
      </c>
      <c r="C265" s="9">
        <v>191</v>
      </c>
      <c r="D265" s="13">
        <v>184.5</v>
      </c>
      <c r="E265" s="9">
        <v>55.5</v>
      </c>
      <c r="F265" s="9">
        <v>14</v>
      </c>
      <c r="G265" s="6">
        <v>21</v>
      </c>
      <c r="H265" s="9">
        <v>35</v>
      </c>
      <c r="I265" s="9">
        <v>68</v>
      </c>
      <c r="J265" s="9">
        <v>20</v>
      </c>
      <c r="K265" s="9">
        <v>6.8</v>
      </c>
      <c r="L265" s="13">
        <v>-69</v>
      </c>
      <c r="M265" s="13">
        <v>283</v>
      </c>
      <c r="N265" s="9">
        <v>16.399999999999999</v>
      </c>
      <c r="O265" s="9">
        <v>8.1</v>
      </c>
      <c r="P265" s="9" t="s">
        <v>825</v>
      </c>
      <c r="Q265" s="9" t="s">
        <v>825</v>
      </c>
      <c r="R265" s="7">
        <v>301</v>
      </c>
      <c r="S265" s="13">
        <v>-63.244409249355002</v>
      </c>
      <c r="T265" s="13">
        <v>84.796790851538105</v>
      </c>
      <c r="U265" s="9">
        <v>49.0175599917239</v>
      </c>
      <c r="V265" s="9">
        <v>-0.50283713545784103</v>
      </c>
      <c r="W265" s="9">
        <v>63.470428652147604</v>
      </c>
      <c r="X265" s="7" t="s">
        <v>824</v>
      </c>
      <c r="Y265" s="10"/>
      <c r="Z265" s="10"/>
      <c r="AA265" s="7" t="b">
        <v>1</v>
      </c>
      <c r="AB265" s="7">
        <v>0</v>
      </c>
      <c r="AC265" s="14" t="s">
        <v>604</v>
      </c>
      <c r="AD265" s="7">
        <v>2720</v>
      </c>
      <c r="AE265" s="7" t="s">
        <v>176</v>
      </c>
      <c r="AF265" s="10" t="s">
        <v>945</v>
      </c>
      <c r="AG265" s="14"/>
      <c r="AH265" s="10"/>
    </row>
    <row r="266" spans="1:34" x14ac:dyDescent="0.2">
      <c r="A266" s="14" t="s">
        <v>605</v>
      </c>
      <c r="B266" s="9">
        <v>183.5</v>
      </c>
      <c r="C266" s="9">
        <v>188.1</v>
      </c>
      <c r="D266" s="6">
        <v>185.8</v>
      </c>
      <c r="E266" s="9">
        <v>6.5</v>
      </c>
      <c r="F266" s="9">
        <f>360-10.5</f>
        <v>349.5</v>
      </c>
      <c r="G266" s="6">
        <v>25</v>
      </c>
      <c r="H266" s="9">
        <v>339.4</v>
      </c>
      <c r="I266" s="9">
        <v>-0.2</v>
      </c>
      <c r="J266" s="9">
        <v>16.2</v>
      </c>
      <c r="K266" s="9">
        <v>7.4</v>
      </c>
      <c r="L266" s="13">
        <v>-68.5</v>
      </c>
      <c r="M266" s="13">
        <v>62.4</v>
      </c>
      <c r="N266" s="9">
        <v>31</v>
      </c>
      <c r="O266" s="9">
        <v>5.3</v>
      </c>
      <c r="P266" s="9" t="s">
        <v>825</v>
      </c>
      <c r="Q266" s="9" t="s">
        <v>825</v>
      </c>
      <c r="R266" s="7">
        <v>714</v>
      </c>
      <c r="S266" s="13">
        <v>-67.276237781939599</v>
      </c>
      <c r="T266" s="13">
        <v>67.429087121820999</v>
      </c>
      <c r="U266" s="9">
        <v>33.65</v>
      </c>
      <c r="V266" s="9">
        <v>26.02</v>
      </c>
      <c r="W266" s="9">
        <v>2.34</v>
      </c>
      <c r="X266" s="7" t="s">
        <v>824</v>
      </c>
      <c r="Y266" s="10"/>
      <c r="Z266" s="10"/>
      <c r="AA266" s="7" t="b">
        <v>1</v>
      </c>
      <c r="AB266" s="7">
        <v>0</v>
      </c>
      <c r="AC266" s="41" t="s">
        <v>606</v>
      </c>
      <c r="AD266" s="7">
        <v>140</v>
      </c>
      <c r="AE266" s="7" t="s">
        <v>176</v>
      </c>
      <c r="AF266" s="10" t="s">
        <v>608</v>
      </c>
      <c r="AG266" s="14" t="s">
        <v>607</v>
      </c>
      <c r="AH266" s="10"/>
    </row>
    <row r="267" spans="1:34" x14ac:dyDescent="0.2">
      <c r="A267" s="10" t="s">
        <v>609</v>
      </c>
      <c r="B267" s="9">
        <v>183</v>
      </c>
      <c r="C267" s="9">
        <v>189</v>
      </c>
      <c r="D267" s="13">
        <v>186</v>
      </c>
      <c r="E267" s="9">
        <v>-22.1</v>
      </c>
      <c r="F267" s="9">
        <v>30.7</v>
      </c>
      <c r="G267" s="6">
        <v>8</v>
      </c>
      <c r="H267" s="9">
        <v>339.3</v>
      </c>
      <c r="I267" s="9">
        <v>-43.6</v>
      </c>
      <c r="J267" s="9">
        <v>41.3</v>
      </c>
      <c r="K267" s="9">
        <v>8.6999999999999993</v>
      </c>
      <c r="L267" s="13">
        <v>-70.7</v>
      </c>
      <c r="M267" s="13">
        <v>106.7</v>
      </c>
      <c r="N267" s="9"/>
      <c r="O267" s="9"/>
      <c r="P267" s="9">
        <v>47.469275795171676</v>
      </c>
      <c r="Q267" s="9">
        <v>8.121971995442026</v>
      </c>
      <c r="R267" s="7">
        <v>701</v>
      </c>
      <c r="S267" s="13">
        <v>-70.7</v>
      </c>
      <c r="T267" s="13">
        <v>106.7</v>
      </c>
      <c r="U267" s="9">
        <v>0</v>
      </c>
      <c r="V267" s="9">
        <v>0</v>
      </c>
      <c r="W267" s="9">
        <v>0</v>
      </c>
      <c r="X267" s="7" t="s">
        <v>824</v>
      </c>
      <c r="Y267" s="10"/>
      <c r="Z267" s="10"/>
      <c r="AA267" s="7" t="b">
        <v>1</v>
      </c>
      <c r="AB267" s="7">
        <v>0</v>
      </c>
      <c r="AC267" s="14" t="s">
        <v>610</v>
      </c>
      <c r="AD267" s="7">
        <v>470</v>
      </c>
      <c r="AE267" s="7" t="s">
        <v>176</v>
      </c>
      <c r="AF267" s="10" t="s">
        <v>611</v>
      </c>
      <c r="AG267" s="14"/>
      <c r="AH267" s="10"/>
    </row>
    <row r="268" spans="1:34" x14ac:dyDescent="0.2">
      <c r="A268" s="14" t="s">
        <v>612</v>
      </c>
      <c r="B268" s="9">
        <v>189</v>
      </c>
      <c r="C268" s="9">
        <v>193</v>
      </c>
      <c r="D268" s="13">
        <v>191</v>
      </c>
      <c r="E268" s="9">
        <v>46.799999237060547</v>
      </c>
      <c r="F268" s="9">
        <v>294</v>
      </c>
      <c r="G268" s="6">
        <v>8</v>
      </c>
      <c r="H268" s="9"/>
      <c r="I268" s="9"/>
      <c r="J268" s="9"/>
      <c r="K268" s="9">
        <v>9.3000000000000007</v>
      </c>
      <c r="L268" s="13">
        <v>-74.900000000000006</v>
      </c>
      <c r="M268" s="13">
        <v>256</v>
      </c>
      <c r="N268" s="9">
        <v>36.4</v>
      </c>
      <c r="O268" s="7">
        <v>9.3000000000000007</v>
      </c>
      <c r="P268" s="9" t="s">
        <v>825</v>
      </c>
      <c r="Q268" s="9" t="s">
        <v>825</v>
      </c>
      <c r="R268" s="7">
        <v>101</v>
      </c>
      <c r="S268" s="13">
        <v>-67.642443409084294</v>
      </c>
      <c r="T268" s="13">
        <v>87.847218058182705</v>
      </c>
      <c r="U268" s="9">
        <v>63.412220355268502</v>
      </c>
      <c r="V268" s="9">
        <v>-14.2820836692777</v>
      </c>
      <c r="W268" s="9">
        <v>78.376914759051701</v>
      </c>
      <c r="X268" s="7" t="s">
        <v>824</v>
      </c>
      <c r="Y268" s="10"/>
      <c r="Z268" s="10"/>
      <c r="AA268" s="7" t="b">
        <v>1</v>
      </c>
      <c r="AB268" s="7">
        <v>0</v>
      </c>
      <c r="AC268" s="14" t="s">
        <v>613</v>
      </c>
      <c r="AD268" s="7">
        <v>1932</v>
      </c>
      <c r="AE268" s="7" t="s">
        <v>176</v>
      </c>
      <c r="AF268" s="10" t="s">
        <v>615</v>
      </c>
      <c r="AG268" s="14" t="s">
        <v>614</v>
      </c>
      <c r="AH268" s="10"/>
    </row>
    <row r="269" spans="1:34" x14ac:dyDescent="0.2">
      <c r="A269" s="14" t="s">
        <v>619</v>
      </c>
      <c r="B269" s="9">
        <v>190</v>
      </c>
      <c r="C269" s="9">
        <v>196</v>
      </c>
      <c r="D269" s="13">
        <v>193</v>
      </c>
      <c r="E269" s="7">
        <v>48.3</v>
      </c>
      <c r="F269" s="7">
        <v>355.5</v>
      </c>
      <c r="G269" s="6">
        <v>7</v>
      </c>
      <c r="H269" s="9">
        <v>41</v>
      </c>
      <c r="I269" s="9">
        <v>61.700000762939453</v>
      </c>
      <c r="J269" s="9">
        <v>66</v>
      </c>
      <c r="K269" s="9">
        <v>7.5</v>
      </c>
      <c r="L269" s="13">
        <v>-61.3</v>
      </c>
      <c r="M269" s="13">
        <v>258.8</v>
      </c>
      <c r="N269" s="9">
        <v>36</v>
      </c>
      <c r="O269" s="9">
        <v>10.199999999999999</v>
      </c>
      <c r="P269" s="9" t="s">
        <v>825</v>
      </c>
      <c r="Q269" s="9" t="s">
        <v>825</v>
      </c>
      <c r="R269" s="7">
        <v>301</v>
      </c>
      <c r="S269" s="13">
        <v>-75.393198032773199</v>
      </c>
      <c r="T269" s="13">
        <v>87.811259135830596</v>
      </c>
      <c r="U269" s="9">
        <v>48.504195314822297</v>
      </c>
      <c r="V269" s="9">
        <v>-4.4613211109394098E-2</v>
      </c>
      <c r="W269" s="9">
        <v>63.888918705708001</v>
      </c>
      <c r="X269" s="7" t="s">
        <v>824</v>
      </c>
      <c r="Y269" s="10"/>
      <c r="Z269" s="10"/>
      <c r="AA269" s="7" t="b">
        <v>1</v>
      </c>
      <c r="AB269" s="7">
        <v>0</v>
      </c>
      <c r="AC269" s="14" t="s">
        <v>620</v>
      </c>
      <c r="AD269" s="7">
        <v>2743</v>
      </c>
      <c r="AE269" s="7" t="s">
        <v>176</v>
      </c>
      <c r="AF269" s="10" t="s">
        <v>621</v>
      </c>
      <c r="AG269" s="14" t="s">
        <v>892</v>
      </c>
      <c r="AH269" s="10"/>
    </row>
    <row r="270" spans="1:34" x14ac:dyDescent="0.2">
      <c r="A270" s="14" t="s">
        <v>616</v>
      </c>
      <c r="B270" s="9">
        <v>190</v>
      </c>
      <c r="C270" s="9">
        <v>196</v>
      </c>
      <c r="D270" s="13">
        <v>193</v>
      </c>
      <c r="E270" s="7">
        <v>8.3000000000000007</v>
      </c>
      <c r="F270" s="9">
        <f>360-13.2</f>
        <v>346.8</v>
      </c>
      <c r="G270" s="6">
        <v>13</v>
      </c>
      <c r="H270" s="9">
        <v>174.8</v>
      </c>
      <c r="I270" s="9">
        <v>-6.9</v>
      </c>
      <c r="J270" s="9">
        <v>46</v>
      </c>
      <c r="K270" s="9">
        <v>6.2</v>
      </c>
      <c r="L270" s="13">
        <v>-82.9</v>
      </c>
      <c r="M270" s="13">
        <v>32.700000000000003</v>
      </c>
      <c r="N270" s="9">
        <v>55.8</v>
      </c>
      <c r="O270" s="9">
        <v>5.6</v>
      </c>
      <c r="P270" s="9" t="s">
        <v>825</v>
      </c>
      <c r="Q270" s="9" t="s">
        <v>825</v>
      </c>
      <c r="R270" s="7">
        <v>714</v>
      </c>
      <c r="S270" s="13">
        <v>-82.403079822504097</v>
      </c>
      <c r="T270" s="13">
        <v>48.650748275494799</v>
      </c>
      <c r="U270" s="9">
        <v>33.65</v>
      </c>
      <c r="V270" s="9">
        <v>26.02</v>
      </c>
      <c r="W270" s="9">
        <v>2.34</v>
      </c>
      <c r="X270" s="7" t="s">
        <v>824</v>
      </c>
      <c r="Y270" s="10"/>
      <c r="Z270" s="10"/>
      <c r="AA270" s="7" t="b">
        <v>1</v>
      </c>
      <c r="AB270" s="7">
        <v>0</v>
      </c>
      <c r="AC270" s="41" t="s">
        <v>617</v>
      </c>
      <c r="AD270" s="7">
        <v>3287</v>
      </c>
      <c r="AE270" s="7" t="s">
        <v>176</v>
      </c>
      <c r="AF270" s="48" t="s">
        <v>618</v>
      </c>
      <c r="AG270" s="14"/>
      <c r="AH270" s="10"/>
    </row>
    <row r="271" spans="1:34" x14ac:dyDescent="0.2">
      <c r="A271" s="14" t="s">
        <v>622</v>
      </c>
      <c r="B271" s="9">
        <v>190</v>
      </c>
      <c r="C271" s="9">
        <v>198</v>
      </c>
      <c r="D271" s="13">
        <v>194</v>
      </c>
      <c r="E271" s="7">
        <v>34.5</v>
      </c>
      <c r="F271" s="9">
        <v>278.5</v>
      </c>
      <c r="G271" s="6">
        <v>20</v>
      </c>
      <c r="H271" s="9">
        <v>1</v>
      </c>
      <c r="I271" s="9">
        <v>20</v>
      </c>
      <c r="J271" s="9">
        <v>14.5</v>
      </c>
      <c r="K271" s="9">
        <v>8.9</v>
      </c>
      <c r="L271" s="13">
        <v>-67.900000000000006</v>
      </c>
      <c r="M271" s="13">
        <v>275.3</v>
      </c>
      <c r="N271" s="9">
        <v>24.5</v>
      </c>
      <c r="O271" s="9">
        <v>6.8</v>
      </c>
      <c r="P271" s="9" t="s">
        <v>825</v>
      </c>
      <c r="Q271" s="9" t="s">
        <v>825</v>
      </c>
      <c r="R271" s="7">
        <v>101</v>
      </c>
      <c r="S271" s="13">
        <v>-63.018921552017602</v>
      </c>
      <c r="T271" s="13">
        <v>68.668522470274894</v>
      </c>
      <c r="U271" s="9">
        <v>63.2610690215609</v>
      </c>
      <c r="V271" s="9">
        <v>-14.2676036866476</v>
      </c>
      <c r="W271" s="9">
        <v>78.773370666770404</v>
      </c>
      <c r="X271" s="7" t="s">
        <v>824</v>
      </c>
      <c r="Y271" s="10"/>
      <c r="Z271" s="10"/>
      <c r="AA271" s="7" t="b">
        <v>1</v>
      </c>
      <c r="AB271" s="7">
        <v>0</v>
      </c>
      <c r="AC271" s="14" t="s">
        <v>623</v>
      </c>
      <c r="AD271" s="7">
        <v>1796</v>
      </c>
      <c r="AE271" s="7" t="s">
        <v>176</v>
      </c>
      <c r="AF271" s="10" t="s">
        <v>624</v>
      </c>
      <c r="AG271" s="14" t="s">
        <v>894</v>
      </c>
      <c r="AH271" s="10"/>
    </row>
    <row r="272" spans="1:34" x14ac:dyDescent="0.2">
      <c r="A272" s="14" t="s">
        <v>625</v>
      </c>
      <c r="B272" s="9">
        <v>190.3</v>
      </c>
      <c r="C272" s="9">
        <v>200.3</v>
      </c>
      <c r="D272" s="13">
        <v>195.3</v>
      </c>
      <c r="E272" s="9">
        <v>3.5</v>
      </c>
      <c r="F272" s="9">
        <v>307.5</v>
      </c>
      <c r="G272" s="34">
        <v>26</v>
      </c>
      <c r="H272" s="9"/>
      <c r="I272" s="9"/>
      <c r="J272" s="9"/>
      <c r="K272" s="9"/>
      <c r="L272" s="13">
        <v>-81.2</v>
      </c>
      <c r="M272" s="13">
        <v>235.1</v>
      </c>
      <c r="N272" s="9">
        <v>50.7</v>
      </c>
      <c r="O272" s="9">
        <v>4</v>
      </c>
      <c r="P272" s="9" t="s">
        <v>825</v>
      </c>
      <c r="Q272" s="9" t="s">
        <v>825</v>
      </c>
      <c r="R272" s="7">
        <v>201</v>
      </c>
      <c r="S272" s="13">
        <v>-63.580093322833498</v>
      </c>
      <c r="T272" s="13">
        <v>72.725014188020694</v>
      </c>
      <c r="U272" s="9">
        <v>50</v>
      </c>
      <c r="V272" s="9">
        <v>-32.5</v>
      </c>
      <c r="W272" s="9">
        <v>55.08</v>
      </c>
      <c r="X272" s="7" t="s">
        <v>824</v>
      </c>
      <c r="Y272" s="10"/>
      <c r="Z272" s="10"/>
      <c r="AA272" s="7" t="b">
        <v>1</v>
      </c>
      <c r="AB272" s="7">
        <v>0</v>
      </c>
      <c r="AC272" s="14" t="s">
        <v>626</v>
      </c>
      <c r="AD272" s="30">
        <v>3378</v>
      </c>
      <c r="AE272" s="7" t="s">
        <v>176</v>
      </c>
      <c r="AF272" s="10" t="s">
        <v>627</v>
      </c>
      <c r="AG272" s="14"/>
      <c r="AH272" s="10"/>
    </row>
    <row r="273" spans="1:34" x14ac:dyDescent="0.2">
      <c r="A273" s="10" t="s">
        <v>628</v>
      </c>
      <c r="B273" s="9">
        <v>192.7</v>
      </c>
      <c r="C273" s="9">
        <v>202</v>
      </c>
      <c r="D273" s="13">
        <f>AVERAGE(B273,C273)</f>
        <v>197.35</v>
      </c>
      <c r="E273" s="9">
        <v>2.5</v>
      </c>
      <c r="F273" s="9">
        <f>360-51.5</f>
        <v>308.5</v>
      </c>
      <c r="G273" s="6">
        <v>17</v>
      </c>
      <c r="H273" s="7"/>
      <c r="I273" s="7"/>
      <c r="J273" s="7"/>
      <c r="K273" s="7"/>
      <c r="L273" s="6">
        <v>-79.8</v>
      </c>
      <c r="M273" s="13">
        <v>208.6</v>
      </c>
      <c r="N273" s="9">
        <v>48</v>
      </c>
      <c r="O273" s="9">
        <v>5.2</v>
      </c>
      <c r="P273" s="9" t="s">
        <v>825</v>
      </c>
      <c r="Q273" s="9" t="s">
        <v>825</v>
      </c>
      <c r="R273" s="7">
        <v>201</v>
      </c>
      <c r="S273" s="13">
        <v>-65.512960188242999</v>
      </c>
      <c r="T273" s="13">
        <v>82.312427555090693</v>
      </c>
      <c r="U273" s="9">
        <v>50</v>
      </c>
      <c r="V273" s="9">
        <v>-32.5</v>
      </c>
      <c r="W273" s="9">
        <v>55.08</v>
      </c>
      <c r="X273" s="7" t="s">
        <v>824</v>
      </c>
      <c r="Y273" s="7"/>
      <c r="Z273" s="7"/>
      <c r="AA273" s="10" t="b">
        <v>1</v>
      </c>
      <c r="AB273" s="7">
        <v>0</v>
      </c>
      <c r="AC273" s="14" t="s">
        <v>629</v>
      </c>
      <c r="AD273" s="7"/>
      <c r="AE273" s="7" t="s">
        <v>949</v>
      </c>
      <c r="AF273" s="10" t="s">
        <v>630</v>
      </c>
      <c r="AG273" s="14"/>
      <c r="AH273" s="10"/>
    </row>
    <row r="274" spans="1:34" x14ac:dyDescent="0.2">
      <c r="A274" s="10" t="s">
        <v>631</v>
      </c>
      <c r="B274" s="9">
        <v>197.4</v>
      </c>
      <c r="C274" s="9">
        <v>201.1</v>
      </c>
      <c r="D274" s="13">
        <f>AVERAGE(B274,C274)</f>
        <v>199.25</v>
      </c>
      <c r="E274" s="9">
        <v>2.1</v>
      </c>
      <c r="F274" s="9">
        <v>-63.3</v>
      </c>
      <c r="G274" s="34">
        <v>7</v>
      </c>
      <c r="H274" s="9"/>
      <c r="I274" s="9"/>
      <c r="J274" s="9"/>
      <c r="K274" s="9"/>
      <c r="L274" s="13">
        <v>-80.099999999999994</v>
      </c>
      <c r="M274" s="13">
        <v>235</v>
      </c>
      <c r="N274" s="9">
        <v>84.6</v>
      </c>
      <c r="O274" s="9">
        <v>6.6</v>
      </c>
      <c r="P274" s="9" t="s">
        <v>825</v>
      </c>
      <c r="Q274" s="9" t="s">
        <v>825</v>
      </c>
      <c r="R274" s="7">
        <v>201</v>
      </c>
      <c r="S274" s="13">
        <v>-64.580323647931493</v>
      </c>
      <c r="T274" s="13">
        <v>71.676939055424</v>
      </c>
      <c r="U274" s="9">
        <v>50</v>
      </c>
      <c r="V274" s="9">
        <v>-32.5</v>
      </c>
      <c r="W274" s="9">
        <v>55.08</v>
      </c>
      <c r="X274" s="7" t="s">
        <v>824</v>
      </c>
      <c r="Y274" s="10"/>
      <c r="Z274" s="9"/>
      <c r="AA274" s="7" t="b">
        <v>1</v>
      </c>
      <c r="AB274" s="7">
        <v>0</v>
      </c>
      <c r="AC274" s="10" t="s">
        <v>629</v>
      </c>
      <c r="AD274" s="7"/>
      <c r="AE274" s="7" t="s">
        <v>949</v>
      </c>
      <c r="AF274" s="10" t="s">
        <v>632</v>
      </c>
      <c r="AG274" s="14"/>
      <c r="AH274" s="10"/>
    </row>
    <row r="275" spans="1:34" x14ac:dyDescent="0.2">
      <c r="A275" s="14" t="s">
        <v>633</v>
      </c>
      <c r="B275" s="9">
        <v>198</v>
      </c>
      <c r="C275" s="9">
        <v>202</v>
      </c>
      <c r="D275" s="13">
        <v>200</v>
      </c>
      <c r="E275" s="9">
        <v>30.2</v>
      </c>
      <c r="F275" s="9">
        <v>7.5</v>
      </c>
      <c r="G275" s="34">
        <v>23</v>
      </c>
      <c r="H275" s="9">
        <v>342.2</v>
      </c>
      <c r="I275" s="9">
        <v>40.799999999999997</v>
      </c>
      <c r="J275" s="9">
        <v>59</v>
      </c>
      <c r="K275" s="9">
        <v>4</v>
      </c>
      <c r="L275" s="13">
        <v>-73</v>
      </c>
      <c r="M275" s="13">
        <v>64.7</v>
      </c>
      <c r="N275" s="9">
        <v>55</v>
      </c>
      <c r="O275" s="9">
        <v>4.0999999999999996</v>
      </c>
      <c r="P275" s="9" t="s">
        <v>825</v>
      </c>
      <c r="Q275" s="9" t="s">
        <v>825</v>
      </c>
      <c r="R275" s="7">
        <v>707</v>
      </c>
      <c r="S275" s="13">
        <v>-72.396691778871897</v>
      </c>
      <c r="T275" s="13">
        <v>68.813044759293206</v>
      </c>
      <c r="U275" s="9">
        <v>31.250219940610901</v>
      </c>
      <c r="V275" s="9">
        <v>36.930099144381401</v>
      </c>
      <c r="W275" s="9">
        <v>1.41820132763735</v>
      </c>
      <c r="X275" s="7" t="s">
        <v>824</v>
      </c>
      <c r="Y275" s="7"/>
      <c r="Z275" s="7"/>
      <c r="AA275" s="7" t="b">
        <v>1</v>
      </c>
      <c r="AB275" s="7">
        <v>0</v>
      </c>
      <c r="AC275" s="14" t="s">
        <v>634</v>
      </c>
      <c r="AD275" s="7"/>
      <c r="AE275" s="7" t="s">
        <v>176</v>
      </c>
      <c r="AF275" s="10" t="s">
        <v>967</v>
      </c>
      <c r="AG275" s="14"/>
      <c r="AH275" s="10"/>
    </row>
    <row r="276" spans="1:34" x14ac:dyDescent="0.2">
      <c r="A276" s="14" t="s">
        <v>635</v>
      </c>
      <c r="B276" s="9">
        <v>199.5</v>
      </c>
      <c r="C276" s="9">
        <v>201.4</v>
      </c>
      <c r="D276" s="13">
        <v>200.45</v>
      </c>
      <c r="E276" s="9">
        <v>45.3</v>
      </c>
      <c r="F276" s="9">
        <v>295.3</v>
      </c>
      <c r="G276" s="34">
        <v>9</v>
      </c>
      <c r="H276" s="9">
        <v>18</v>
      </c>
      <c r="I276" s="9">
        <v>45.1</v>
      </c>
      <c r="J276" s="9">
        <v>23.9</v>
      </c>
      <c r="K276" s="9">
        <v>10.7</v>
      </c>
      <c r="L276" s="13">
        <v>-66.400000000000006</v>
      </c>
      <c r="M276" s="13">
        <v>251.9</v>
      </c>
      <c r="N276" s="9"/>
      <c r="O276" s="9"/>
      <c r="P276" s="9">
        <v>26.046852013749259</v>
      </c>
      <c r="Q276" s="9">
        <v>10.278674294605425</v>
      </c>
      <c r="R276" s="7">
        <v>101</v>
      </c>
      <c r="S276" s="13">
        <v>-71.864709627524206</v>
      </c>
      <c r="T276" s="13">
        <v>68.893892484196698</v>
      </c>
      <c r="U276" s="9">
        <v>63.196558526582898</v>
      </c>
      <c r="V276" s="9">
        <v>-13.9924788671656</v>
      </c>
      <c r="W276" s="9">
        <v>79.562588562877906</v>
      </c>
      <c r="X276" s="7" t="s">
        <v>824</v>
      </c>
      <c r="Y276" s="9"/>
      <c r="Z276" s="9"/>
      <c r="AA276" s="7" t="b">
        <v>1</v>
      </c>
      <c r="AB276" s="7">
        <v>0</v>
      </c>
      <c r="AC276" s="10" t="s">
        <v>613</v>
      </c>
      <c r="AD276" s="7">
        <v>1932</v>
      </c>
      <c r="AE276" s="7" t="s">
        <v>176</v>
      </c>
      <c r="AF276" s="10" t="s">
        <v>638</v>
      </c>
      <c r="AG276" s="14" t="s">
        <v>636</v>
      </c>
      <c r="AH276" s="10" t="s">
        <v>637</v>
      </c>
    </row>
    <row r="277" spans="1:34" x14ac:dyDescent="0.2">
      <c r="A277" s="14" t="s">
        <v>639</v>
      </c>
      <c r="B277" s="9">
        <v>199.6</v>
      </c>
      <c r="C277" s="9">
        <v>202</v>
      </c>
      <c r="D277" s="13">
        <v>200.8</v>
      </c>
      <c r="E277" s="9">
        <v>42</v>
      </c>
      <c r="F277" s="9">
        <f>360-72.625</f>
        <v>287.375</v>
      </c>
      <c r="G277" s="34">
        <v>315</v>
      </c>
      <c r="H277" s="9">
        <v>8</v>
      </c>
      <c r="I277" s="9">
        <v>35.5</v>
      </c>
      <c r="J277" s="9">
        <v>7.1</v>
      </c>
      <c r="K277" s="9">
        <v>3.2</v>
      </c>
      <c r="L277" s="13">
        <v>-66.599999999999994</v>
      </c>
      <c r="M277" s="13">
        <v>268.2</v>
      </c>
      <c r="N277" s="9">
        <v>12.9</v>
      </c>
      <c r="O277" s="9">
        <v>2.2999999999999998</v>
      </c>
      <c r="P277" s="9" t="s">
        <v>825</v>
      </c>
      <c r="Q277" s="9" t="s">
        <v>825</v>
      </c>
      <c r="R277" s="7">
        <v>101</v>
      </c>
      <c r="S277" s="13">
        <v>-65.417424708898295</v>
      </c>
      <c r="T277" s="13">
        <v>66.735696051333605</v>
      </c>
      <c r="U277" s="9">
        <v>63.195622543890202</v>
      </c>
      <c r="V277" s="9">
        <v>-13.9752529457368</v>
      </c>
      <c r="W277" s="9">
        <v>79.604788676544402</v>
      </c>
      <c r="X277" s="7" t="s">
        <v>826</v>
      </c>
      <c r="Y277" s="7">
        <v>0.54</v>
      </c>
      <c r="Z277" s="7">
        <v>1.1499999999999999</v>
      </c>
      <c r="AA277" s="7" t="s">
        <v>181</v>
      </c>
      <c r="AB277" s="7">
        <v>0</v>
      </c>
      <c r="AC277" s="10" t="s">
        <v>640</v>
      </c>
      <c r="AD277" s="7"/>
      <c r="AE277" s="7" t="s">
        <v>176</v>
      </c>
      <c r="AF277" s="10" t="s">
        <v>642</v>
      </c>
      <c r="AG277" s="14" t="s">
        <v>641</v>
      </c>
      <c r="AH277" s="10"/>
    </row>
    <row r="278" spans="1:34" x14ac:dyDescent="0.2">
      <c r="A278" s="10" t="s">
        <v>646</v>
      </c>
      <c r="B278" s="9">
        <v>199</v>
      </c>
      <c r="C278" s="9">
        <v>203</v>
      </c>
      <c r="D278" s="13">
        <v>201</v>
      </c>
      <c r="E278" s="9">
        <v>32</v>
      </c>
      <c r="F278" s="9">
        <v>352.5</v>
      </c>
      <c r="G278" s="34">
        <v>27</v>
      </c>
      <c r="H278" s="9">
        <v>346.5</v>
      </c>
      <c r="I278" s="9">
        <v>32</v>
      </c>
      <c r="J278" s="9">
        <v>21.1</v>
      </c>
      <c r="K278" s="9">
        <v>6.2</v>
      </c>
      <c r="L278" s="13">
        <v>-71</v>
      </c>
      <c r="M278" s="13">
        <v>36</v>
      </c>
      <c r="N278" s="9">
        <v>16.7</v>
      </c>
      <c r="O278" s="9">
        <v>7</v>
      </c>
      <c r="P278" s="9" t="s">
        <v>825</v>
      </c>
      <c r="Q278" s="9" t="s">
        <v>825</v>
      </c>
      <c r="R278" s="7">
        <v>707</v>
      </c>
      <c r="S278" s="13">
        <v>-70.974658516150896</v>
      </c>
      <c r="T278" s="13">
        <v>40.254286057589397</v>
      </c>
      <c r="U278" s="9">
        <v>31.250219940610901</v>
      </c>
      <c r="V278" s="9">
        <v>36.930099144381401</v>
      </c>
      <c r="W278" s="9">
        <v>1.41820132763735</v>
      </c>
      <c r="X278" s="7" t="s">
        <v>824</v>
      </c>
      <c r="Y278" s="7"/>
      <c r="Z278" s="7"/>
      <c r="AA278" s="7" t="b">
        <v>1</v>
      </c>
      <c r="AB278" s="7">
        <v>0</v>
      </c>
      <c r="AC278" s="14" t="s">
        <v>567</v>
      </c>
      <c r="AD278" s="7">
        <v>148</v>
      </c>
      <c r="AE278" s="7" t="s">
        <v>176</v>
      </c>
      <c r="AF278" s="10" t="s">
        <v>647</v>
      </c>
      <c r="AG278" s="14"/>
      <c r="AH278" s="10"/>
    </row>
    <row r="279" spans="1:34" x14ac:dyDescent="0.2">
      <c r="A279" s="10" t="s">
        <v>648</v>
      </c>
      <c r="B279" s="9">
        <v>199</v>
      </c>
      <c r="C279" s="9">
        <v>203</v>
      </c>
      <c r="D279" s="13">
        <v>201</v>
      </c>
      <c r="E279" s="9">
        <v>31.2</v>
      </c>
      <c r="F279" s="9">
        <v>7.3</v>
      </c>
      <c r="G279" s="34">
        <v>5</v>
      </c>
      <c r="H279" s="9">
        <v>345.4</v>
      </c>
      <c r="I279" s="9">
        <v>37</v>
      </c>
      <c r="J279" s="9"/>
      <c r="K279" s="9"/>
      <c r="L279" s="13">
        <v>-73</v>
      </c>
      <c r="M279" s="13">
        <v>61.3</v>
      </c>
      <c r="N279" s="9">
        <v>16.899999999999999</v>
      </c>
      <c r="O279" s="9">
        <v>19.100000000000001</v>
      </c>
      <c r="P279" s="9" t="s">
        <v>825</v>
      </c>
      <c r="Q279" s="9" t="s">
        <v>825</v>
      </c>
      <c r="R279" s="7">
        <v>707</v>
      </c>
      <c r="S279" s="13">
        <v>-72.459065971410993</v>
      </c>
      <c r="T279" s="13">
        <v>65.526935000702906</v>
      </c>
      <c r="U279" s="9">
        <v>31.250219940610901</v>
      </c>
      <c r="V279" s="9">
        <v>36.930099144381401</v>
      </c>
      <c r="W279" s="9">
        <v>1.41820132763735</v>
      </c>
      <c r="X279" s="7" t="s">
        <v>824</v>
      </c>
      <c r="Y279" s="7"/>
      <c r="Z279" s="7"/>
      <c r="AA279" s="7" t="b">
        <v>1</v>
      </c>
      <c r="AB279" s="7">
        <v>0</v>
      </c>
      <c r="AC279" s="14" t="s">
        <v>649</v>
      </c>
      <c r="AD279" s="7"/>
      <c r="AE279" s="7" t="s">
        <v>176</v>
      </c>
      <c r="AF279" s="10" t="s">
        <v>647</v>
      </c>
      <c r="AG279" s="14" t="s">
        <v>893</v>
      </c>
      <c r="AH279" s="10" t="s">
        <v>650</v>
      </c>
    </row>
    <row r="280" spans="1:34" x14ac:dyDescent="0.2">
      <c r="A280" s="10" t="s">
        <v>643</v>
      </c>
      <c r="B280" s="9">
        <v>199</v>
      </c>
      <c r="C280" s="9">
        <v>203</v>
      </c>
      <c r="D280" s="13">
        <v>201</v>
      </c>
      <c r="E280" s="9">
        <v>30.7</v>
      </c>
      <c r="F280" s="9">
        <f>360-9.25</f>
        <v>350.75</v>
      </c>
      <c r="G280" s="34">
        <v>13</v>
      </c>
      <c r="H280" s="9">
        <v>340.1</v>
      </c>
      <c r="I280" s="9">
        <v>36.200000000000003</v>
      </c>
      <c r="J280" s="9">
        <v>49</v>
      </c>
      <c r="K280" s="9">
        <v>6</v>
      </c>
      <c r="L280" s="13">
        <v>-69.2</v>
      </c>
      <c r="M280" s="13">
        <v>55.5</v>
      </c>
      <c r="N280" s="9">
        <v>48</v>
      </c>
      <c r="O280" s="9">
        <v>6</v>
      </c>
      <c r="P280" s="9" t="s">
        <v>825</v>
      </c>
      <c r="Q280" s="9" t="s">
        <v>825</v>
      </c>
      <c r="R280" s="7">
        <v>707</v>
      </c>
      <c r="S280" s="13">
        <v>-68.776887477649495</v>
      </c>
      <c r="T280" s="13">
        <v>59.194467488592998</v>
      </c>
      <c r="U280" s="9">
        <v>31.250219940610901</v>
      </c>
      <c r="V280" s="9">
        <v>36.930099144381401</v>
      </c>
      <c r="W280" s="9">
        <v>1.41820132763735</v>
      </c>
      <c r="X280" s="7" t="s">
        <v>824</v>
      </c>
      <c r="Y280" s="7"/>
      <c r="Z280" s="7"/>
      <c r="AA280" s="7" t="b">
        <v>1</v>
      </c>
      <c r="AB280" s="7">
        <v>0</v>
      </c>
      <c r="AC280" s="10" t="s">
        <v>644</v>
      </c>
      <c r="AD280" s="7"/>
      <c r="AE280" s="7" t="s">
        <v>176</v>
      </c>
      <c r="AF280" s="10" t="s">
        <v>645</v>
      </c>
      <c r="AG280" s="14"/>
      <c r="AH280" s="10"/>
    </row>
    <row r="281" spans="1:34" x14ac:dyDescent="0.2">
      <c r="A281" s="10" t="s">
        <v>648</v>
      </c>
      <c r="B281" s="9">
        <v>199</v>
      </c>
      <c r="C281" s="9">
        <v>203</v>
      </c>
      <c r="D281" s="13">
        <v>201</v>
      </c>
      <c r="E281" s="9">
        <v>31.4</v>
      </c>
      <c r="F281" s="9">
        <v>7.5</v>
      </c>
      <c r="G281" s="34">
        <v>99</v>
      </c>
      <c r="H281" s="9">
        <v>333.5</v>
      </c>
      <c r="I281" s="9">
        <v>27</v>
      </c>
      <c r="J281" s="7">
        <v>23.2</v>
      </c>
      <c r="K281" s="9">
        <v>3</v>
      </c>
      <c r="L281" s="13">
        <v>-60</v>
      </c>
      <c r="M281" s="13">
        <v>61.6</v>
      </c>
      <c r="N281" s="9">
        <v>31.4</v>
      </c>
      <c r="O281" s="9">
        <v>2.6</v>
      </c>
      <c r="P281" s="9" t="s">
        <v>825</v>
      </c>
      <c r="Q281" s="9" t="s">
        <v>825</v>
      </c>
      <c r="R281" s="7">
        <v>707</v>
      </c>
      <c r="S281" s="13">
        <v>-59.4689575216766</v>
      </c>
      <c r="T281" s="13">
        <v>64.203771011820095</v>
      </c>
      <c r="U281" s="9">
        <v>31.250219940610901</v>
      </c>
      <c r="V281" s="9">
        <v>36.930099144381401</v>
      </c>
      <c r="W281" s="9">
        <v>1.41820132763735</v>
      </c>
      <c r="X281" s="7" t="s">
        <v>824</v>
      </c>
      <c r="Y281" s="7"/>
      <c r="Z281" s="7"/>
      <c r="AA281" s="7" t="b">
        <v>1</v>
      </c>
      <c r="AB281" s="7">
        <v>0</v>
      </c>
      <c r="AC281" s="10" t="s">
        <v>651</v>
      </c>
      <c r="AD281" s="7"/>
      <c r="AE281" s="7" t="s">
        <v>949</v>
      </c>
      <c r="AF281" s="10" t="s">
        <v>837</v>
      </c>
      <c r="AG281" s="43"/>
      <c r="AH281" s="10"/>
    </row>
    <row r="282" spans="1:34" x14ac:dyDescent="0.2">
      <c r="A282" s="14" t="s">
        <v>975</v>
      </c>
      <c r="B282" s="9">
        <v>199.3</v>
      </c>
      <c r="C282" s="9">
        <v>209.5</v>
      </c>
      <c r="D282" s="13">
        <v>204.4</v>
      </c>
      <c r="E282" s="9">
        <v>40.6</v>
      </c>
      <c r="F282" s="9">
        <v>285.39999999999998</v>
      </c>
      <c r="G282" s="34">
        <v>302</v>
      </c>
      <c r="H282" s="9">
        <v>3.8</v>
      </c>
      <c r="I282" s="9">
        <v>34</v>
      </c>
      <c r="J282" s="9">
        <v>3.6</v>
      </c>
      <c r="K282" s="9">
        <v>5</v>
      </c>
      <c r="L282" s="13">
        <v>-67.8</v>
      </c>
      <c r="M282" s="13">
        <v>276.10000000000002</v>
      </c>
      <c r="N282" s="9">
        <v>8.8000000000000007</v>
      </c>
      <c r="O282" s="9">
        <v>2.9</v>
      </c>
      <c r="P282" s="9" t="s">
        <v>825</v>
      </c>
      <c r="Q282" s="9" t="s">
        <v>825</v>
      </c>
      <c r="R282" s="7">
        <v>101</v>
      </c>
      <c r="S282" s="13">
        <v>-62.315363336944301</v>
      </c>
      <c r="T282" s="13">
        <v>70.0565143864807</v>
      </c>
      <c r="U282" s="9">
        <v>63.189710673362598</v>
      </c>
      <c r="V282" s="9">
        <v>-13.867348726831301</v>
      </c>
      <c r="W282" s="9">
        <v>79.870070506488602</v>
      </c>
      <c r="X282" s="7" t="s">
        <v>826</v>
      </c>
      <c r="Y282" s="7">
        <v>0.49</v>
      </c>
      <c r="Z282" s="7">
        <v>1.45</v>
      </c>
      <c r="AA282" s="7" t="s">
        <v>181</v>
      </c>
      <c r="AB282" s="7">
        <v>0</v>
      </c>
      <c r="AC282" s="10" t="s">
        <v>652</v>
      </c>
      <c r="AD282" s="7"/>
      <c r="AE282" s="7" t="s">
        <v>176</v>
      </c>
      <c r="AF282" s="10" t="s">
        <v>913</v>
      </c>
      <c r="AG282" s="14" t="s">
        <v>653</v>
      </c>
      <c r="AH282" s="10"/>
    </row>
    <row r="283" spans="1:34" x14ac:dyDescent="0.2">
      <c r="A283" s="14" t="s">
        <v>976</v>
      </c>
      <c r="B283" s="9">
        <v>205.4</v>
      </c>
      <c r="C283" s="9">
        <v>208.6</v>
      </c>
      <c r="D283" s="13">
        <v>207</v>
      </c>
      <c r="E283" s="9">
        <v>40.200000000000003</v>
      </c>
      <c r="F283" s="9">
        <v>285.39999999999998</v>
      </c>
      <c r="G283" s="34">
        <v>246</v>
      </c>
      <c r="H283" s="9">
        <v>7.4</v>
      </c>
      <c r="I283" s="9">
        <v>33</v>
      </c>
      <c r="J283" s="9">
        <v>4.2</v>
      </c>
      <c r="K283" s="9">
        <v>5</v>
      </c>
      <c r="L283" s="13">
        <v>-66.599999999999994</v>
      </c>
      <c r="M283" s="13">
        <v>266.5</v>
      </c>
      <c r="N283" s="9">
        <v>10.6</v>
      </c>
      <c r="O283" s="9">
        <v>2.9</v>
      </c>
      <c r="P283" s="9" t="s">
        <v>825</v>
      </c>
      <c r="Q283" s="9" t="s">
        <v>825</v>
      </c>
      <c r="R283" s="7">
        <v>101</v>
      </c>
      <c r="S283" s="13">
        <v>-66.012737326135493</v>
      </c>
      <c r="T283" s="13">
        <v>67.172006727847901</v>
      </c>
      <c r="U283" s="9">
        <v>63.189710673362598</v>
      </c>
      <c r="V283" s="9">
        <v>-13.867348726831301</v>
      </c>
      <c r="W283" s="9">
        <v>79.870070506488602</v>
      </c>
      <c r="X283" s="7" t="s">
        <v>826</v>
      </c>
      <c r="Y283" s="7">
        <v>0.49</v>
      </c>
      <c r="Z283" s="7">
        <v>1.43</v>
      </c>
      <c r="AA283" s="7" t="s">
        <v>181</v>
      </c>
      <c r="AB283" s="7">
        <v>0</v>
      </c>
      <c r="AC283" s="10" t="s">
        <v>652</v>
      </c>
      <c r="AD283" s="7"/>
      <c r="AE283" s="7" t="s">
        <v>176</v>
      </c>
      <c r="AF283" s="10" t="s">
        <v>913</v>
      </c>
      <c r="AG283" s="14" t="s">
        <v>654</v>
      </c>
      <c r="AH283" s="10"/>
    </row>
    <row r="284" spans="1:34" x14ac:dyDescent="0.2">
      <c r="A284" s="14" t="s">
        <v>655</v>
      </c>
      <c r="B284" s="9">
        <v>207</v>
      </c>
      <c r="C284" s="9">
        <v>211</v>
      </c>
      <c r="D284" s="13">
        <v>209</v>
      </c>
      <c r="E284" s="9">
        <v>71.5</v>
      </c>
      <c r="F284" s="9">
        <v>337.3</v>
      </c>
      <c r="G284" s="34">
        <v>222</v>
      </c>
      <c r="H284" s="9">
        <v>43.1</v>
      </c>
      <c r="I284" s="9">
        <v>60</v>
      </c>
      <c r="J284" s="9">
        <v>18</v>
      </c>
      <c r="K284" s="9">
        <v>2.2999999999999998</v>
      </c>
      <c r="L284" s="13">
        <v>-52.5</v>
      </c>
      <c r="M284" s="13">
        <v>279</v>
      </c>
      <c r="N284" s="9">
        <v>16.100000000000001</v>
      </c>
      <c r="O284" s="9">
        <v>2.4</v>
      </c>
      <c r="P284" s="9" t="s">
        <v>825</v>
      </c>
      <c r="Q284" s="9" t="s">
        <v>825</v>
      </c>
      <c r="R284" s="7">
        <v>102</v>
      </c>
      <c r="S284" s="13">
        <v>-67.595571700989098</v>
      </c>
      <c r="T284" s="13">
        <v>36.479737967217197</v>
      </c>
      <c r="U284" s="9">
        <v>60.4833800052524</v>
      </c>
      <c r="V284" s="9">
        <v>1.41932811149286</v>
      </c>
      <c r="W284" s="9">
        <v>69.397421292020795</v>
      </c>
      <c r="X284" s="7" t="s">
        <v>826</v>
      </c>
      <c r="Y284" s="7">
        <v>0.53</v>
      </c>
      <c r="Z284" s="7">
        <v>4.95</v>
      </c>
      <c r="AA284" s="7" t="s">
        <v>177</v>
      </c>
      <c r="AB284" s="7">
        <v>0</v>
      </c>
      <c r="AC284" s="14" t="s">
        <v>652</v>
      </c>
      <c r="AD284" s="7"/>
      <c r="AE284" s="7" t="s">
        <v>176</v>
      </c>
      <c r="AF284" s="10" t="s">
        <v>966</v>
      </c>
      <c r="AG284" s="14" t="s">
        <v>656</v>
      </c>
      <c r="AH284" s="10"/>
    </row>
    <row r="285" spans="1:34" x14ac:dyDescent="0.2">
      <c r="A285" s="14" t="s">
        <v>657</v>
      </c>
      <c r="B285" s="9">
        <v>202.6</v>
      </c>
      <c r="C285" s="9">
        <v>217.7</v>
      </c>
      <c r="D285" s="13">
        <v>210.14999999999998</v>
      </c>
      <c r="E285" s="9">
        <v>47.3</v>
      </c>
      <c r="F285" s="9">
        <v>37.4</v>
      </c>
      <c r="G285" s="34">
        <v>12</v>
      </c>
      <c r="H285" s="9">
        <v>240.1</v>
      </c>
      <c r="I285" s="9">
        <v>-64.400000000000006</v>
      </c>
      <c r="J285" s="9">
        <v>96</v>
      </c>
      <c r="K285" s="9">
        <v>4.5</v>
      </c>
      <c r="L285" s="13">
        <v>-50</v>
      </c>
      <c r="M285" s="13">
        <v>286.39999999999998</v>
      </c>
      <c r="N285" s="9"/>
      <c r="O285" s="9"/>
      <c r="P285" s="9">
        <v>47.927861455882912</v>
      </c>
      <c r="Q285" s="9">
        <v>6.3337151228290987</v>
      </c>
      <c r="R285" s="7">
        <v>301</v>
      </c>
      <c r="S285" s="13">
        <v>-66.369216317554304</v>
      </c>
      <c r="T285" s="13">
        <v>40.711429528281698</v>
      </c>
      <c r="U285" s="9">
        <v>47.076259471084299</v>
      </c>
      <c r="V285" s="9">
        <v>2.5563288504353299</v>
      </c>
      <c r="W285" s="9">
        <v>60.693214027328601</v>
      </c>
      <c r="X285" s="7" t="s">
        <v>824</v>
      </c>
      <c r="Y285" s="7"/>
      <c r="Z285" s="7"/>
      <c r="AA285" s="7" t="b">
        <v>1</v>
      </c>
      <c r="AB285" s="7">
        <v>0</v>
      </c>
      <c r="AC285" s="14" t="s">
        <v>658</v>
      </c>
      <c r="AD285" s="7"/>
      <c r="AE285" s="7" t="s">
        <v>176</v>
      </c>
      <c r="AF285" s="10" t="s">
        <v>659</v>
      </c>
      <c r="AG285" s="14" t="s">
        <v>934</v>
      </c>
      <c r="AH285" s="10"/>
    </row>
    <row r="286" spans="1:34" x14ac:dyDescent="0.2">
      <c r="A286" s="14" t="s">
        <v>977</v>
      </c>
      <c r="B286" s="9">
        <v>208.6</v>
      </c>
      <c r="C286" s="9">
        <v>213.4</v>
      </c>
      <c r="D286" s="13">
        <v>211</v>
      </c>
      <c r="E286" s="9">
        <v>40.5</v>
      </c>
      <c r="F286" s="9">
        <v>285.39999999999998</v>
      </c>
      <c r="G286" s="34">
        <v>309</v>
      </c>
      <c r="H286" s="9">
        <v>4.9000000000000004</v>
      </c>
      <c r="I286" s="9">
        <v>24</v>
      </c>
      <c r="J286" s="9">
        <v>5</v>
      </c>
      <c r="K286" s="9">
        <v>4</v>
      </c>
      <c r="L286" s="13">
        <v>-61.7</v>
      </c>
      <c r="M286" s="13">
        <v>275.3</v>
      </c>
      <c r="N286" s="9">
        <v>17</v>
      </c>
      <c r="O286" s="9">
        <v>2</v>
      </c>
      <c r="P286" s="9" t="s">
        <v>825</v>
      </c>
      <c r="Q286" s="9" t="s">
        <v>825</v>
      </c>
      <c r="R286" s="7">
        <v>101</v>
      </c>
      <c r="S286" s="13">
        <v>-61.648500313992699</v>
      </c>
      <c r="T286" s="13">
        <v>57.106222725086099</v>
      </c>
      <c r="U286" s="9">
        <v>63.189710673362598</v>
      </c>
      <c r="V286" s="9">
        <v>-13.867348726831301</v>
      </c>
      <c r="W286" s="9">
        <v>79.870070506488602</v>
      </c>
      <c r="X286" s="7" t="s">
        <v>826</v>
      </c>
      <c r="Y286" s="7">
        <v>0.63</v>
      </c>
      <c r="Z286" s="9">
        <v>1</v>
      </c>
      <c r="AA286" s="7" t="s">
        <v>177</v>
      </c>
      <c r="AB286" s="7">
        <v>0</v>
      </c>
      <c r="AC286" s="10" t="s">
        <v>652</v>
      </c>
      <c r="AD286" s="7"/>
      <c r="AE286" s="7" t="s">
        <v>176</v>
      </c>
      <c r="AF286" s="10" t="s">
        <v>913</v>
      </c>
      <c r="AG286" s="14" t="s">
        <v>660</v>
      </c>
      <c r="AH286" s="10"/>
    </row>
    <row r="287" spans="1:34" x14ac:dyDescent="0.2">
      <c r="A287" s="10" t="s">
        <v>978</v>
      </c>
      <c r="B287" s="9">
        <v>213</v>
      </c>
      <c r="C287" s="9">
        <v>215</v>
      </c>
      <c r="D287" s="13">
        <v>214</v>
      </c>
      <c r="E287" s="7">
        <v>40.5</v>
      </c>
      <c r="F287" s="7">
        <v>285.60000000000002</v>
      </c>
      <c r="G287" s="6">
        <v>336</v>
      </c>
      <c r="H287" s="9">
        <v>4.3</v>
      </c>
      <c r="I287" s="9">
        <v>21</v>
      </c>
      <c r="J287" s="9">
        <v>7.1</v>
      </c>
      <c r="K287" s="9">
        <v>3.1</v>
      </c>
      <c r="L287" s="13">
        <v>-60.1</v>
      </c>
      <c r="M287" s="6">
        <v>277.10000000000002</v>
      </c>
      <c r="N287" s="9">
        <v>31</v>
      </c>
      <c r="O287" s="7">
        <v>1.4</v>
      </c>
      <c r="P287" s="9" t="s">
        <v>825</v>
      </c>
      <c r="Q287" s="9" t="s">
        <v>825</v>
      </c>
      <c r="R287" s="7">
        <v>101</v>
      </c>
      <c r="S287" s="13">
        <v>-60.349226915402099</v>
      </c>
      <c r="T287" s="13">
        <v>54.465930254338303</v>
      </c>
      <c r="U287" s="9">
        <v>63.189710673362598</v>
      </c>
      <c r="V287" s="9">
        <v>-13.867348726831301</v>
      </c>
      <c r="W287" s="9">
        <v>79.870070506488602</v>
      </c>
      <c r="X287" s="7" t="s">
        <v>826</v>
      </c>
      <c r="Y287" s="7">
        <v>0.66</v>
      </c>
      <c r="Z287" s="7">
        <v>0.7</v>
      </c>
      <c r="AA287" s="7" t="s">
        <v>177</v>
      </c>
      <c r="AB287" s="7">
        <v>0</v>
      </c>
      <c r="AC287" s="10" t="s">
        <v>652</v>
      </c>
      <c r="AD287" s="7"/>
      <c r="AE287" s="7" t="s">
        <v>176</v>
      </c>
      <c r="AF287" s="10" t="s">
        <v>913</v>
      </c>
      <c r="AG287" s="14" t="s">
        <v>641</v>
      </c>
      <c r="AH287" s="10"/>
    </row>
    <row r="288" spans="1:34" x14ac:dyDescent="0.2">
      <c r="A288" s="14" t="s">
        <v>979</v>
      </c>
      <c r="B288" s="9">
        <v>215</v>
      </c>
      <c r="C288" s="9">
        <v>219</v>
      </c>
      <c r="D288" s="13">
        <v>217</v>
      </c>
      <c r="E288" s="7">
        <v>40.299999999999997</v>
      </c>
      <c r="F288" s="7">
        <v>285.10000000000002</v>
      </c>
      <c r="G288" s="6">
        <v>308</v>
      </c>
      <c r="H288" s="9">
        <v>2.9</v>
      </c>
      <c r="I288" s="9">
        <v>20</v>
      </c>
      <c r="J288" s="9">
        <v>7.3</v>
      </c>
      <c r="K288" s="9">
        <v>3.2</v>
      </c>
      <c r="L288" s="13">
        <v>-59.9</v>
      </c>
      <c r="M288" s="6">
        <v>279.5</v>
      </c>
      <c r="N288" s="9">
        <v>23.2</v>
      </c>
      <c r="O288" s="9">
        <v>1.7</v>
      </c>
      <c r="P288" s="9" t="s">
        <v>825</v>
      </c>
      <c r="Q288" s="9" t="s">
        <v>825</v>
      </c>
      <c r="R288" s="7">
        <v>101</v>
      </c>
      <c r="S288" s="13">
        <v>-59.151480356277702</v>
      </c>
      <c r="T288" s="13">
        <v>54.888174437233602</v>
      </c>
      <c r="U288" s="9">
        <v>63.189710673362598</v>
      </c>
      <c r="V288" s="9">
        <v>-13.867348726831301</v>
      </c>
      <c r="W288" s="9">
        <v>79.870070506488602</v>
      </c>
      <c r="X288" s="7" t="s">
        <v>826</v>
      </c>
      <c r="Y288" s="7">
        <v>0.63</v>
      </c>
      <c r="Z288" s="7">
        <v>0.83</v>
      </c>
      <c r="AA288" s="7" t="s">
        <v>177</v>
      </c>
      <c r="AB288" s="7">
        <v>0</v>
      </c>
      <c r="AC288" s="10" t="s">
        <v>652</v>
      </c>
      <c r="AD288" s="7"/>
      <c r="AE288" s="7" t="s">
        <v>176</v>
      </c>
      <c r="AF288" s="10" t="s">
        <v>913</v>
      </c>
      <c r="AG288" s="14"/>
      <c r="AH288" s="10"/>
    </row>
    <row r="289" spans="1:34" x14ac:dyDescent="0.2">
      <c r="A289" s="14" t="s">
        <v>980</v>
      </c>
      <c r="B289" s="9">
        <v>218.5</v>
      </c>
      <c r="C289" s="9">
        <v>224</v>
      </c>
      <c r="D289" s="13">
        <v>221</v>
      </c>
      <c r="E289" s="7">
        <v>40.299999999999997</v>
      </c>
      <c r="F289" s="7">
        <v>285.2</v>
      </c>
      <c r="G289" s="6">
        <v>194</v>
      </c>
      <c r="H289" s="9">
        <v>1.8</v>
      </c>
      <c r="I289" s="9">
        <v>21</v>
      </c>
      <c r="J289" s="9">
        <v>5.0999999999999996</v>
      </c>
      <c r="K289" s="9">
        <v>5</v>
      </c>
      <c r="L289" s="13">
        <v>-60.5</v>
      </c>
      <c r="M289" s="6">
        <v>281.60000000000002</v>
      </c>
      <c r="N289" s="9">
        <v>17.3</v>
      </c>
      <c r="O289" s="9">
        <v>2.5</v>
      </c>
      <c r="P289" s="9" t="s">
        <v>825</v>
      </c>
      <c r="Q289" s="9" t="s">
        <v>825</v>
      </c>
      <c r="R289" s="7">
        <v>101</v>
      </c>
      <c r="S289" s="13">
        <v>-58.384530013286003</v>
      </c>
      <c r="T289" s="13">
        <v>56.677702844910797</v>
      </c>
      <c r="U289" s="9">
        <v>63.189710673362598</v>
      </c>
      <c r="V289" s="9">
        <v>-13.867348726831301</v>
      </c>
      <c r="W289" s="9">
        <v>79.870070506488602</v>
      </c>
      <c r="X289" s="7" t="s">
        <v>826</v>
      </c>
      <c r="Y289" s="7">
        <v>0.4</v>
      </c>
      <c r="Z289" s="7">
        <v>1.23</v>
      </c>
      <c r="AA289" s="7" t="s">
        <v>177</v>
      </c>
      <c r="AB289" s="7">
        <v>0</v>
      </c>
      <c r="AC289" s="14" t="s">
        <v>652</v>
      </c>
      <c r="AD289" s="7"/>
      <c r="AE289" s="7" t="s">
        <v>176</v>
      </c>
      <c r="AF289" s="10" t="s">
        <v>913</v>
      </c>
      <c r="AG289" s="14" t="s">
        <v>641</v>
      </c>
      <c r="AH289" s="10"/>
    </row>
    <row r="290" spans="1:34" x14ac:dyDescent="0.2">
      <c r="A290" s="14" t="s">
        <v>661</v>
      </c>
      <c r="B290" s="9">
        <v>217</v>
      </c>
      <c r="C290" s="9">
        <v>225</v>
      </c>
      <c r="D290" s="13">
        <v>221</v>
      </c>
      <c r="E290" s="7">
        <v>36.5</v>
      </c>
      <c r="F290" s="7">
        <v>280.5</v>
      </c>
      <c r="G290" s="6">
        <v>333</v>
      </c>
      <c r="H290" s="9">
        <v>0.5</v>
      </c>
      <c r="I290" s="9">
        <v>10</v>
      </c>
      <c r="J290" s="9">
        <v>17.399999999999999</v>
      </c>
      <c r="K290" s="9">
        <v>1.9</v>
      </c>
      <c r="L290" s="13">
        <v>-59</v>
      </c>
      <c r="M290" s="6">
        <v>279.60000000000002</v>
      </c>
      <c r="N290" s="9">
        <v>25.2</v>
      </c>
      <c r="O290" s="9">
        <v>1.6</v>
      </c>
      <c r="P290" s="9" t="s">
        <v>825</v>
      </c>
      <c r="Q290" s="9" t="s">
        <v>825</v>
      </c>
      <c r="R290" s="7">
        <v>101</v>
      </c>
      <c r="S290" s="13">
        <v>-58.7798273654574</v>
      </c>
      <c r="T290" s="13">
        <v>53.2951508798904</v>
      </c>
      <c r="U290" s="9">
        <v>63.189710673362598</v>
      </c>
      <c r="V290" s="9">
        <v>-13.867348726831301</v>
      </c>
      <c r="W290" s="9">
        <v>79.870070506488602</v>
      </c>
      <c r="X290" s="7" t="s">
        <v>826</v>
      </c>
      <c r="Y290" s="7">
        <v>0.53</v>
      </c>
      <c r="Z290" s="7">
        <v>0.76</v>
      </c>
      <c r="AA290" s="7" t="s">
        <v>177</v>
      </c>
      <c r="AB290" s="7">
        <v>0</v>
      </c>
      <c r="AC290" s="14" t="s">
        <v>652</v>
      </c>
      <c r="AD290" s="7"/>
      <c r="AE290" s="7" t="s">
        <v>176</v>
      </c>
      <c r="AF290" s="10" t="s">
        <v>913</v>
      </c>
      <c r="AG290" s="14" t="s">
        <v>656</v>
      </c>
      <c r="AH290" s="10"/>
    </row>
    <row r="291" spans="1:34" x14ac:dyDescent="0.2">
      <c r="A291" s="14" t="s">
        <v>981</v>
      </c>
      <c r="B291" s="9">
        <v>221</v>
      </c>
      <c r="C291" s="9">
        <v>233</v>
      </c>
      <c r="D291" s="13">
        <v>227</v>
      </c>
      <c r="E291" s="7">
        <v>40.4</v>
      </c>
      <c r="F291" s="7">
        <v>285.39999999999998</v>
      </c>
      <c r="G291" s="6">
        <v>148</v>
      </c>
      <c r="H291" s="9">
        <v>0.1</v>
      </c>
      <c r="I291" s="9">
        <v>9</v>
      </c>
      <c r="J291" s="9">
        <v>9.4</v>
      </c>
      <c r="K291" s="9">
        <v>4</v>
      </c>
      <c r="L291" s="13">
        <v>-54.2</v>
      </c>
      <c r="M291" s="6">
        <v>286.60000000000002</v>
      </c>
      <c r="N291" s="9">
        <v>34.6</v>
      </c>
      <c r="O291" s="9">
        <v>2</v>
      </c>
      <c r="P291" s="37" t="s">
        <v>825</v>
      </c>
      <c r="Q291" s="37" t="s">
        <v>825</v>
      </c>
      <c r="R291" s="7">
        <v>101</v>
      </c>
      <c r="S291" s="13">
        <v>-53.182557000752297</v>
      </c>
      <c r="T291" s="13">
        <v>48.731369289022297</v>
      </c>
      <c r="U291" s="9">
        <v>63.189710673362598</v>
      </c>
      <c r="V291" s="9">
        <v>-13.867348726831301</v>
      </c>
      <c r="W291" s="9">
        <v>79.870070506488602</v>
      </c>
      <c r="X291" s="7" t="s">
        <v>826</v>
      </c>
      <c r="Y291" s="7">
        <v>0.56000000000000005</v>
      </c>
      <c r="Z291" s="7">
        <v>1.03</v>
      </c>
      <c r="AA291" s="7" t="s">
        <v>177</v>
      </c>
      <c r="AB291" s="7">
        <v>0</v>
      </c>
      <c r="AC291" s="14" t="s">
        <v>652</v>
      </c>
      <c r="AD291" s="7"/>
      <c r="AE291" s="7" t="s">
        <v>176</v>
      </c>
      <c r="AF291" s="10" t="s">
        <v>913</v>
      </c>
      <c r="AG291" s="14" t="s">
        <v>663</v>
      </c>
      <c r="AH291" s="10"/>
    </row>
    <row r="292" spans="1:34" x14ac:dyDescent="0.2">
      <c r="A292" s="10" t="s">
        <v>664</v>
      </c>
      <c r="B292" s="9">
        <v>227</v>
      </c>
      <c r="C292" s="9">
        <v>229.2</v>
      </c>
      <c r="D292" s="13">
        <v>228.1</v>
      </c>
      <c r="E292" s="7">
        <v>74.8</v>
      </c>
      <c r="F292" s="7">
        <v>100.6</v>
      </c>
      <c r="G292" s="6">
        <v>11</v>
      </c>
      <c r="H292" s="9">
        <v>70</v>
      </c>
      <c r="I292" s="9">
        <v>77</v>
      </c>
      <c r="J292" s="9">
        <v>241</v>
      </c>
      <c r="K292" s="7">
        <v>2.9</v>
      </c>
      <c r="L292" s="13">
        <v>-47.1</v>
      </c>
      <c r="M292" s="6">
        <v>301.60000000000002</v>
      </c>
      <c r="N292" s="9"/>
      <c r="O292" s="9"/>
      <c r="P292" s="9">
        <v>74.663991384346986</v>
      </c>
      <c r="Q292" s="9">
        <v>5.3185152667631135</v>
      </c>
      <c r="R292" s="7">
        <v>301</v>
      </c>
      <c r="S292" s="13">
        <v>-57.812525330611599</v>
      </c>
      <c r="T292" s="13">
        <v>39.235609172553602</v>
      </c>
      <c r="U292" s="9">
        <v>46.041178267360799</v>
      </c>
      <c r="V292" s="9">
        <v>3.8904489598693401</v>
      </c>
      <c r="W292" s="9">
        <v>58.1952919941834</v>
      </c>
      <c r="X292" s="7" t="s">
        <v>824</v>
      </c>
      <c r="Y292" s="10"/>
      <c r="Z292" s="10"/>
      <c r="AA292" s="7" t="b">
        <v>1</v>
      </c>
      <c r="AB292" s="7">
        <v>0</v>
      </c>
      <c r="AC292" s="14" t="s">
        <v>665</v>
      </c>
      <c r="AD292" s="7"/>
      <c r="AE292" s="7" t="s">
        <v>176</v>
      </c>
      <c r="AF292" s="10" t="s">
        <v>666</v>
      </c>
      <c r="AG292" s="14"/>
      <c r="AH292" s="10"/>
    </row>
    <row r="293" spans="1:34" x14ac:dyDescent="0.2">
      <c r="A293" s="14" t="s">
        <v>667</v>
      </c>
      <c r="B293" s="9">
        <v>224</v>
      </c>
      <c r="C293" s="9">
        <v>234</v>
      </c>
      <c r="D293" s="13">
        <v>229</v>
      </c>
      <c r="E293" s="9">
        <v>22.3</v>
      </c>
      <c r="F293" s="9">
        <v>33.6</v>
      </c>
      <c r="G293" s="34">
        <v>10</v>
      </c>
      <c r="H293" s="9">
        <v>352.6</v>
      </c>
      <c r="I293" s="9">
        <v>-23.6</v>
      </c>
      <c r="J293" s="9">
        <v>38</v>
      </c>
      <c r="K293" s="9">
        <v>8</v>
      </c>
      <c r="L293" s="13">
        <v>-54.6</v>
      </c>
      <c r="M293" s="13">
        <v>46.2</v>
      </c>
      <c r="N293" s="9"/>
      <c r="O293" s="9"/>
      <c r="P293" s="9">
        <v>75.542398450627132</v>
      </c>
      <c r="Q293" s="9">
        <v>5.5938405773869322</v>
      </c>
      <c r="R293" s="7">
        <v>715</v>
      </c>
      <c r="S293" s="13">
        <v>-55.107686742240098</v>
      </c>
      <c r="T293" s="13">
        <v>45.972565781136502</v>
      </c>
      <c r="U293" s="9">
        <v>-40.499999999999901</v>
      </c>
      <c r="V293" s="9">
        <v>118.6</v>
      </c>
      <c r="W293" s="9">
        <v>0.7</v>
      </c>
      <c r="X293" s="7" t="s">
        <v>824</v>
      </c>
      <c r="Y293" s="7"/>
      <c r="Z293" s="7"/>
      <c r="AA293" s="7" t="b">
        <v>1</v>
      </c>
      <c r="AB293" s="7">
        <v>0</v>
      </c>
      <c r="AC293" s="14" t="s">
        <v>662</v>
      </c>
      <c r="AD293" s="7"/>
      <c r="AE293" s="7" t="s">
        <v>949</v>
      </c>
      <c r="AF293" s="10" t="s">
        <v>873</v>
      </c>
      <c r="AG293" s="14"/>
      <c r="AH293" s="10"/>
    </row>
    <row r="294" spans="1:34" x14ac:dyDescent="0.2">
      <c r="A294" s="14" t="s">
        <v>668</v>
      </c>
      <c r="B294" s="9">
        <v>227</v>
      </c>
      <c r="C294" s="9">
        <v>237</v>
      </c>
      <c r="D294" s="13">
        <v>232</v>
      </c>
      <c r="E294" s="9">
        <v>4</v>
      </c>
      <c r="F294" s="9">
        <v>305</v>
      </c>
      <c r="G294" s="6">
        <v>10</v>
      </c>
      <c r="H294" s="9">
        <v>358</v>
      </c>
      <c r="I294" s="9">
        <v>-7</v>
      </c>
      <c r="J294" s="9">
        <v>25</v>
      </c>
      <c r="K294" s="9">
        <v>10</v>
      </c>
      <c r="L294" s="13">
        <v>-82</v>
      </c>
      <c r="M294" s="13">
        <v>320</v>
      </c>
      <c r="N294" s="9"/>
      <c r="O294" s="9"/>
      <c r="P294" s="9">
        <v>61.253054932657058</v>
      </c>
      <c r="Q294" s="9">
        <v>6.2214860841554085</v>
      </c>
      <c r="R294" s="7">
        <v>201</v>
      </c>
      <c r="S294" s="13">
        <v>-52.735673782193302</v>
      </c>
      <c r="T294" s="13">
        <v>66.403751621206993</v>
      </c>
      <c r="U294" s="9">
        <v>50</v>
      </c>
      <c r="V294" s="9">
        <v>-32.5</v>
      </c>
      <c r="W294" s="9">
        <v>55.08</v>
      </c>
      <c r="X294" s="7" t="s">
        <v>824</v>
      </c>
      <c r="Y294" s="10"/>
      <c r="Z294" s="10"/>
      <c r="AA294" s="7" t="b">
        <v>1</v>
      </c>
      <c r="AB294" s="7">
        <v>0</v>
      </c>
      <c r="AC294" s="14" t="s">
        <v>669</v>
      </c>
      <c r="AD294" s="7">
        <v>701</v>
      </c>
      <c r="AE294" s="7" t="s">
        <v>176</v>
      </c>
      <c r="AF294" s="10" t="s">
        <v>670</v>
      </c>
      <c r="AG294" s="14"/>
      <c r="AH294" s="10"/>
    </row>
    <row r="295" spans="1:34" x14ac:dyDescent="0.2">
      <c r="A295" s="10" t="s">
        <v>671</v>
      </c>
      <c r="B295" s="9">
        <v>232</v>
      </c>
      <c r="C295" s="9">
        <v>245</v>
      </c>
      <c r="D295" s="13">
        <v>238.5</v>
      </c>
      <c r="E295" s="9">
        <v>71.400000000000006</v>
      </c>
      <c r="F295" s="9">
        <v>115.3</v>
      </c>
      <c r="G295" s="6">
        <v>18</v>
      </c>
      <c r="H295" s="7">
        <v>109.1</v>
      </c>
      <c r="I295" s="7">
        <v>80.3</v>
      </c>
      <c r="J295" s="7">
        <v>18.600000000000001</v>
      </c>
      <c r="K295" s="7">
        <v>5.7</v>
      </c>
      <c r="L295" s="6">
        <v>-60.3</v>
      </c>
      <c r="M295" s="6">
        <v>332.4</v>
      </c>
      <c r="N295" s="9">
        <v>10.5</v>
      </c>
      <c r="O295" s="9">
        <v>11.2</v>
      </c>
      <c r="P295" s="9" t="s">
        <v>825</v>
      </c>
      <c r="Q295" s="9" t="s">
        <v>825</v>
      </c>
      <c r="R295" s="7">
        <v>301</v>
      </c>
      <c r="S295" s="13">
        <v>-46.344321059183002</v>
      </c>
      <c r="T295" s="13">
        <v>70.686748548168595</v>
      </c>
      <c r="U295" s="9">
        <v>46.041178267360799</v>
      </c>
      <c r="V295" s="9">
        <v>3.8904489598693401</v>
      </c>
      <c r="W295" s="9">
        <v>58.1952919941834</v>
      </c>
      <c r="X295" s="7" t="s">
        <v>824</v>
      </c>
      <c r="Y295" s="7"/>
      <c r="Z295" s="7"/>
      <c r="AA295" s="7" t="b">
        <v>1</v>
      </c>
      <c r="AB295" s="7">
        <v>0</v>
      </c>
      <c r="AC295" s="10" t="s">
        <v>672</v>
      </c>
      <c r="AD295" s="7"/>
      <c r="AE295" s="7" t="s">
        <v>949</v>
      </c>
      <c r="AF295" s="10" t="s">
        <v>673</v>
      </c>
      <c r="AG295" s="14"/>
      <c r="AH295" s="10"/>
    </row>
    <row r="296" spans="1:34" x14ac:dyDescent="0.2">
      <c r="A296" s="10" t="s">
        <v>674</v>
      </c>
      <c r="B296" s="9">
        <f>241.5-1.3</f>
        <v>240.2</v>
      </c>
      <c r="C296" s="9">
        <f>241.5+1.3</f>
        <v>242.8</v>
      </c>
      <c r="D296" s="13">
        <v>241.5</v>
      </c>
      <c r="E296" s="9">
        <v>-21.5</v>
      </c>
      <c r="F296" s="9">
        <v>-57.9</v>
      </c>
      <c r="G296" s="34">
        <v>26</v>
      </c>
      <c r="H296" s="9">
        <v>183.3</v>
      </c>
      <c r="I296" s="9">
        <v>48.9</v>
      </c>
      <c r="J296" s="9">
        <v>15</v>
      </c>
      <c r="K296" s="9">
        <v>15.8</v>
      </c>
      <c r="L296" s="13">
        <v>-78</v>
      </c>
      <c r="M296" s="13">
        <v>319</v>
      </c>
      <c r="N296" s="9">
        <v>23</v>
      </c>
      <c r="O296" s="9">
        <v>6</v>
      </c>
      <c r="P296" s="9" t="s">
        <v>825</v>
      </c>
      <c r="Q296" s="9" t="s">
        <v>825</v>
      </c>
      <c r="R296" s="7">
        <v>201</v>
      </c>
      <c r="S296" s="13">
        <v>-51.100835066603103</v>
      </c>
      <c r="T296" s="13">
        <v>60.4756533744604</v>
      </c>
      <c r="U296" s="9">
        <v>50</v>
      </c>
      <c r="V296" s="9">
        <v>-32.5</v>
      </c>
      <c r="W296" s="9">
        <v>55.08</v>
      </c>
      <c r="X296" s="7" t="s">
        <v>824</v>
      </c>
      <c r="Y296" s="10"/>
      <c r="Z296" s="9"/>
      <c r="AA296" s="7" t="b">
        <v>1</v>
      </c>
      <c r="AB296" s="7">
        <v>0</v>
      </c>
      <c r="AC296" s="10" t="s">
        <v>675</v>
      </c>
      <c r="AD296" s="7"/>
      <c r="AE296" s="7" t="s">
        <v>949</v>
      </c>
      <c r="AF296" s="10" t="s">
        <v>676</v>
      </c>
      <c r="AG296" s="14"/>
      <c r="AH296" s="10"/>
    </row>
    <row r="297" spans="1:34" x14ac:dyDescent="0.2">
      <c r="A297" s="10" t="s">
        <v>677</v>
      </c>
      <c r="B297" s="9">
        <v>237</v>
      </c>
      <c r="C297" s="9">
        <v>247.1</v>
      </c>
      <c r="D297" s="13">
        <f>AVERAGE(B297:C297)</f>
        <v>242.05</v>
      </c>
      <c r="E297" s="28">
        <v>-27.47</v>
      </c>
      <c r="F297" s="9">
        <v>153.03</v>
      </c>
      <c r="G297" s="34">
        <v>6</v>
      </c>
      <c r="H297" s="9">
        <v>11</v>
      </c>
      <c r="I297" s="9">
        <v>-74</v>
      </c>
      <c r="J297" s="9">
        <v>92.6</v>
      </c>
      <c r="K297" s="9">
        <v>7</v>
      </c>
      <c r="L297" s="13">
        <v>-56.453499542471597</v>
      </c>
      <c r="M297" s="13">
        <v>153.13898599219601</v>
      </c>
      <c r="N297" s="9"/>
      <c r="O297" s="9"/>
      <c r="P297" s="9">
        <v>31.666128859998345</v>
      </c>
      <c r="Q297" s="9">
        <v>12.089344797013862</v>
      </c>
      <c r="R297" s="7">
        <v>801</v>
      </c>
      <c r="S297" s="13">
        <v>-46.250062241151497</v>
      </c>
      <c r="T297" s="13">
        <v>59.086420647227797</v>
      </c>
      <c r="U297" s="9">
        <v>-21.957728476809798</v>
      </c>
      <c r="V297" s="9">
        <v>-65.144472167838501</v>
      </c>
      <c r="W297" s="9">
        <v>55.1439242365323</v>
      </c>
      <c r="X297" s="7" t="s">
        <v>824</v>
      </c>
      <c r="Y297" s="7"/>
      <c r="Z297" s="7"/>
      <c r="AA297" s="7" t="b">
        <v>1</v>
      </c>
      <c r="AB297" s="7">
        <v>0</v>
      </c>
      <c r="AC297" s="14" t="s">
        <v>448</v>
      </c>
      <c r="AD297" s="7"/>
      <c r="AE297" s="7" t="s">
        <v>949</v>
      </c>
      <c r="AF297" s="10" t="s">
        <v>678</v>
      </c>
      <c r="AG297" s="14"/>
      <c r="AH297" s="10"/>
    </row>
    <row r="298" spans="1:34" x14ac:dyDescent="0.2">
      <c r="A298" s="14" t="s">
        <v>679</v>
      </c>
      <c r="B298" s="9">
        <v>235.3</v>
      </c>
      <c r="C298" s="7">
        <v>254.7</v>
      </c>
      <c r="D298" s="13">
        <f>(B298+C298)/2</f>
        <v>245</v>
      </c>
      <c r="E298" s="7">
        <v>-34.6</v>
      </c>
      <c r="F298" s="9">
        <v>-68.3</v>
      </c>
      <c r="G298" s="6">
        <v>14</v>
      </c>
      <c r="H298" s="9">
        <v>353.1</v>
      </c>
      <c r="I298" s="9">
        <v>-64.7</v>
      </c>
      <c r="J298" s="9">
        <v>63.8</v>
      </c>
      <c r="K298" s="9">
        <v>5</v>
      </c>
      <c r="L298" s="13">
        <v>-76.7</v>
      </c>
      <c r="M298" s="13">
        <v>312.39999999999998</v>
      </c>
      <c r="N298" s="7">
        <v>30.6</v>
      </c>
      <c r="O298" s="7">
        <v>7.3</v>
      </c>
      <c r="P298" s="44" t="s">
        <v>825</v>
      </c>
      <c r="Q298" s="44" t="s">
        <v>825</v>
      </c>
      <c r="R298" s="7">
        <v>290</v>
      </c>
      <c r="S298" s="13">
        <v>-48.609152074606399</v>
      </c>
      <c r="T298" s="13">
        <v>58.467936131191102</v>
      </c>
      <c r="U298" s="9">
        <v>47.499999999999901</v>
      </c>
      <c r="V298" s="9">
        <v>-33.299999999999997</v>
      </c>
      <c r="W298" s="9">
        <v>57.299999999999898</v>
      </c>
      <c r="X298" s="7" t="s">
        <v>824</v>
      </c>
      <c r="Y298" s="10"/>
      <c r="Z298" s="10"/>
      <c r="AA298" s="7" t="b">
        <v>1</v>
      </c>
      <c r="AB298" s="7">
        <v>0</v>
      </c>
      <c r="AC298" s="14" t="s">
        <v>680</v>
      </c>
      <c r="AD298" s="7"/>
      <c r="AE298" s="7" t="s">
        <v>176</v>
      </c>
      <c r="AF298" s="10" t="s">
        <v>933</v>
      </c>
      <c r="AG298" s="14" t="s">
        <v>889</v>
      </c>
      <c r="AH298" s="10"/>
    </row>
    <row r="299" spans="1:34" x14ac:dyDescent="0.2">
      <c r="A299" s="14" t="s">
        <v>681</v>
      </c>
      <c r="B299" s="9">
        <v>242.5</v>
      </c>
      <c r="C299" s="9">
        <v>254.5</v>
      </c>
      <c r="D299" s="13">
        <v>248.5</v>
      </c>
      <c r="E299" s="7">
        <v>74.900000000000006</v>
      </c>
      <c r="F299" s="9">
        <v>100.5</v>
      </c>
      <c r="G299" s="6">
        <v>10</v>
      </c>
      <c r="H299" s="9">
        <v>109</v>
      </c>
      <c r="I299" s="9">
        <v>78</v>
      </c>
      <c r="J299" s="9">
        <v>40</v>
      </c>
      <c r="K299" s="9">
        <v>7.8</v>
      </c>
      <c r="L299" s="13">
        <v>-59.3</v>
      </c>
      <c r="M299" s="6">
        <v>325.8</v>
      </c>
      <c r="N299" s="7"/>
      <c r="O299" s="7"/>
      <c r="P299" s="9">
        <v>12.029314066851537</v>
      </c>
      <c r="Q299" s="9">
        <v>14.519742340149966</v>
      </c>
      <c r="R299" s="7">
        <v>301</v>
      </c>
      <c r="S299" s="13">
        <v>-49.002029000062599</v>
      </c>
      <c r="T299" s="13">
        <v>67.382117700481203</v>
      </c>
      <c r="U299" s="9">
        <v>46.041178267360799</v>
      </c>
      <c r="V299" s="9">
        <v>3.8904489598693401</v>
      </c>
      <c r="W299" s="9">
        <v>58.1952919941834</v>
      </c>
      <c r="X299" s="7" t="s">
        <v>824</v>
      </c>
      <c r="Y299" s="10"/>
      <c r="Z299" s="10"/>
      <c r="AA299" s="7" t="b">
        <v>1</v>
      </c>
      <c r="AB299" s="7">
        <v>0</v>
      </c>
      <c r="AC299" s="14" t="s">
        <v>665</v>
      </c>
      <c r="AD299" s="7"/>
      <c r="AE299" s="7" t="s">
        <v>176</v>
      </c>
      <c r="AF299" s="10" t="s">
        <v>682</v>
      </c>
      <c r="AG299" s="14" t="s">
        <v>890</v>
      </c>
      <c r="AH299" s="10"/>
    </row>
    <row r="300" spans="1:34" x14ac:dyDescent="0.2">
      <c r="A300" s="10" t="s">
        <v>684</v>
      </c>
      <c r="B300" s="7">
        <f>250-1.6</f>
        <v>248.4</v>
      </c>
      <c r="C300" s="7">
        <f>250+1.6</f>
        <v>251.6</v>
      </c>
      <c r="D300" s="13">
        <v>250</v>
      </c>
      <c r="E300" s="9">
        <v>73</v>
      </c>
      <c r="F300" s="7">
        <v>102.4</v>
      </c>
      <c r="G300" s="6">
        <v>5</v>
      </c>
      <c r="H300" s="9">
        <v>111</v>
      </c>
      <c r="I300" s="7">
        <v>74.7</v>
      </c>
      <c r="J300" s="7">
        <v>88.9</v>
      </c>
      <c r="K300" s="9">
        <v>8.1999999999999993</v>
      </c>
      <c r="L300" s="13">
        <v>-52.7</v>
      </c>
      <c r="M300" s="6">
        <v>328.4</v>
      </c>
      <c r="N300" s="7">
        <v>31</v>
      </c>
      <c r="O300" s="7">
        <v>13.9</v>
      </c>
      <c r="P300" s="9" t="s">
        <v>825</v>
      </c>
      <c r="Q300" s="9" t="s">
        <v>825</v>
      </c>
      <c r="R300" s="7">
        <v>301</v>
      </c>
      <c r="S300" s="13">
        <v>-44.839684873306297</v>
      </c>
      <c r="T300" s="13">
        <v>59.578316963062399</v>
      </c>
      <c r="U300" s="9">
        <v>46.041178267360799</v>
      </c>
      <c r="V300" s="9">
        <v>3.8904489598693401</v>
      </c>
      <c r="W300" s="9">
        <v>58.1952919941834</v>
      </c>
      <c r="X300" s="7" t="s">
        <v>824</v>
      </c>
      <c r="Y300" s="10"/>
      <c r="Z300" s="10"/>
      <c r="AA300" s="7" t="b">
        <v>1</v>
      </c>
      <c r="AB300" s="7">
        <v>0</v>
      </c>
      <c r="AC300" s="14" t="s">
        <v>685</v>
      </c>
      <c r="AD300" s="7"/>
      <c r="AE300" s="7" t="s">
        <v>176</v>
      </c>
      <c r="AF300" s="10" t="s">
        <v>965</v>
      </c>
      <c r="AG300" s="14"/>
      <c r="AH300" s="10"/>
    </row>
    <row r="301" spans="1:34" x14ac:dyDescent="0.2">
      <c r="A301" s="14" t="s">
        <v>686</v>
      </c>
      <c r="B301" s="7">
        <v>248.4</v>
      </c>
      <c r="C301" s="7">
        <v>251.6</v>
      </c>
      <c r="D301" s="13">
        <v>250</v>
      </c>
      <c r="E301" s="7">
        <v>66.099999999999994</v>
      </c>
      <c r="F301" s="7">
        <v>111.6</v>
      </c>
      <c r="G301" s="6">
        <v>5</v>
      </c>
      <c r="H301" s="7">
        <v>101.5</v>
      </c>
      <c r="I301" s="28">
        <v>77</v>
      </c>
      <c r="J301" s="7">
        <v>63.1</v>
      </c>
      <c r="K301" s="7">
        <v>9.6999999999999993</v>
      </c>
      <c r="L301" s="13">
        <v>-52.8</v>
      </c>
      <c r="M301" s="13">
        <v>334.4</v>
      </c>
      <c r="N301" s="9"/>
      <c r="O301" s="9"/>
      <c r="P301" s="9">
        <v>19.548953760797904</v>
      </c>
      <c r="Q301" s="9">
        <v>17.742631617982386</v>
      </c>
      <c r="R301" s="7">
        <v>301</v>
      </c>
      <c r="S301" s="13">
        <v>-41.7751917769518</v>
      </c>
      <c r="T301" s="13">
        <v>62.2587866962498</v>
      </c>
      <c r="U301" s="9">
        <v>46.041178267360799</v>
      </c>
      <c r="V301" s="9">
        <v>3.8904489598693401</v>
      </c>
      <c r="W301" s="9">
        <v>58.1952919941834</v>
      </c>
      <c r="X301" s="7" t="s">
        <v>824</v>
      </c>
      <c r="Y301" s="10"/>
      <c r="Z301" s="10"/>
      <c r="AA301" s="7" t="b">
        <v>1</v>
      </c>
      <c r="AB301" s="7">
        <v>0</v>
      </c>
      <c r="AC301" s="14" t="s">
        <v>886</v>
      </c>
      <c r="AD301" s="7"/>
      <c r="AE301" s="7" t="s">
        <v>176</v>
      </c>
      <c r="AF301" s="10" t="s">
        <v>965</v>
      </c>
      <c r="AG301" s="14"/>
      <c r="AH301" s="10"/>
    </row>
    <row r="302" spans="1:34" x14ac:dyDescent="0.2">
      <c r="A302" s="14" t="s">
        <v>690</v>
      </c>
      <c r="B302" s="7">
        <v>250.4</v>
      </c>
      <c r="C302" s="7">
        <v>252.4</v>
      </c>
      <c r="D302" s="13">
        <v>251.39999999999998</v>
      </c>
      <c r="E302" s="9">
        <v>64</v>
      </c>
      <c r="F302" s="9">
        <v>115</v>
      </c>
      <c r="G302" s="34">
        <v>9</v>
      </c>
      <c r="H302" s="9">
        <v>252.2</v>
      </c>
      <c r="I302" s="9">
        <v>-84.4</v>
      </c>
      <c r="J302" s="9">
        <v>138.69999999999999</v>
      </c>
      <c r="K302" s="9">
        <v>4.4000000000000004</v>
      </c>
      <c r="L302" s="13">
        <v>-65.2</v>
      </c>
      <c r="M302" s="13">
        <v>320.89999999999998</v>
      </c>
      <c r="N302" s="9"/>
      <c r="O302" s="9"/>
      <c r="P302" s="9">
        <v>36.175003912173182</v>
      </c>
      <c r="Q302" s="9">
        <v>8.6757167457126858</v>
      </c>
      <c r="R302" s="7">
        <v>301</v>
      </c>
      <c r="S302" s="13">
        <v>-52.855445200227997</v>
      </c>
      <c r="T302" s="13">
        <v>75.344578052542701</v>
      </c>
      <c r="U302" s="9">
        <v>46.041178267360799</v>
      </c>
      <c r="V302" s="9">
        <v>3.8904489598693401</v>
      </c>
      <c r="W302" s="9">
        <v>58.1952919941834</v>
      </c>
      <c r="X302" s="7" t="s">
        <v>824</v>
      </c>
      <c r="Y302" s="7"/>
      <c r="Z302" s="7"/>
      <c r="AA302" s="7" t="b">
        <v>1</v>
      </c>
      <c r="AB302" s="7">
        <v>0</v>
      </c>
      <c r="AC302" s="14" t="s">
        <v>827</v>
      </c>
      <c r="AD302" s="7"/>
      <c r="AE302" s="7" t="s">
        <v>949</v>
      </c>
      <c r="AF302" s="10" t="s">
        <v>851</v>
      </c>
      <c r="AG302" s="14" t="s">
        <v>860</v>
      </c>
      <c r="AH302" s="10"/>
    </row>
    <row r="303" spans="1:34" x14ac:dyDescent="0.2">
      <c r="A303" s="10" t="s">
        <v>693</v>
      </c>
      <c r="B303" s="7">
        <v>250.4</v>
      </c>
      <c r="C303" s="7">
        <v>252.4</v>
      </c>
      <c r="D303" s="13">
        <v>251.39999999999998</v>
      </c>
      <c r="E303" s="9">
        <v>56.8</v>
      </c>
      <c r="F303" s="9">
        <v>99.4</v>
      </c>
      <c r="G303" s="34">
        <v>9</v>
      </c>
      <c r="H303" s="9">
        <v>269.10000000000002</v>
      </c>
      <c r="I303" s="9">
        <v>-71.8</v>
      </c>
      <c r="J303" s="9">
        <v>40</v>
      </c>
      <c r="K303" s="9">
        <v>8.1999999999999993</v>
      </c>
      <c r="L303" s="13">
        <v>-44.5</v>
      </c>
      <c r="M303" s="6">
        <v>329.1</v>
      </c>
      <c r="N303" s="9">
        <v>14.9</v>
      </c>
      <c r="O303" s="9">
        <v>13.8</v>
      </c>
      <c r="P303" s="9" t="s">
        <v>825</v>
      </c>
      <c r="Q303" s="9" t="s">
        <v>825</v>
      </c>
      <c r="R303" s="7">
        <v>301</v>
      </c>
      <c r="S303" s="13">
        <v>-40.002343570333501</v>
      </c>
      <c r="T303" s="13">
        <v>50.573723888220599</v>
      </c>
      <c r="U303" s="9">
        <v>46.041178267360799</v>
      </c>
      <c r="V303" s="9">
        <v>3.8904489598693401</v>
      </c>
      <c r="W303" s="9">
        <v>58.1952919941834</v>
      </c>
      <c r="X303" s="7" t="s">
        <v>824</v>
      </c>
      <c r="Y303" s="7"/>
      <c r="Z303" s="7"/>
      <c r="AA303" s="7" t="b">
        <v>1</v>
      </c>
      <c r="AB303" s="7">
        <v>0</v>
      </c>
      <c r="AC303" s="10" t="s">
        <v>692</v>
      </c>
      <c r="AD303" s="7"/>
      <c r="AE303" s="7" t="s">
        <v>949</v>
      </c>
      <c r="AF303" s="10" t="s">
        <v>851</v>
      </c>
      <c r="AG303" s="14"/>
      <c r="AH303" s="10"/>
    </row>
    <row r="304" spans="1:34" x14ac:dyDescent="0.2">
      <c r="A304" s="10" t="s">
        <v>694</v>
      </c>
      <c r="B304" s="7">
        <v>250.4</v>
      </c>
      <c r="C304" s="7">
        <v>252.4</v>
      </c>
      <c r="D304" s="13">
        <v>251.39999999999998</v>
      </c>
      <c r="E304" s="9">
        <v>56.8</v>
      </c>
      <c r="F304" s="9">
        <v>99.4</v>
      </c>
      <c r="G304" s="34">
        <v>12</v>
      </c>
      <c r="H304" s="9">
        <v>122.6</v>
      </c>
      <c r="I304" s="9">
        <v>75.8</v>
      </c>
      <c r="J304" s="9">
        <v>32</v>
      </c>
      <c r="K304" s="9">
        <v>7.8</v>
      </c>
      <c r="L304" s="13">
        <v>-45.5</v>
      </c>
      <c r="M304" s="13">
        <v>312.8</v>
      </c>
      <c r="N304" s="9">
        <v>11.5</v>
      </c>
      <c r="O304" s="9">
        <v>13.4</v>
      </c>
      <c r="P304" s="44" t="s">
        <v>825</v>
      </c>
      <c r="Q304" s="44" t="s">
        <v>825</v>
      </c>
      <c r="R304" s="7">
        <v>301</v>
      </c>
      <c r="S304" s="13">
        <v>-50.210956102812602</v>
      </c>
      <c r="T304" s="13">
        <v>42.877796781918001</v>
      </c>
      <c r="U304" s="9">
        <v>46.041178267360799</v>
      </c>
      <c r="V304" s="9">
        <v>3.8904489598693401</v>
      </c>
      <c r="W304" s="9">
        <v>58.1952919941834</v>
      </c>
      <c r="X304" s="7" t="s">
        <v>824</v>
      </c>
      <c r="Y304" s="7"/>
      <c r="Z304" s="7"/>
      <c r="AA304" s="7" t="b">
        <v>1</v>
      </c>
      <c r="AB304" s="7">
        <v>0</v>
      </c>
      <c r="AC304" s="10" t="s">
        <v>692</v>
      </c>
      <c r="AD304" s="7"/>
      <c r="AE304" s="7" t="s">
        <v>949</v>
      </c>
      <c r="AF304" s="10" t="s">
        <v>851</v>
      </c>
      <c r="AG304" s="14"/>
      <c r="AH304" s="10"/>
    </row>
    <row r="305" spans="1:34" x14ac:dyDescent="0.2">
      <c r="A305" s="14" t="s">
        <v>689</v>
      </c>
      <c r="B305" s="7">
        <v>250.4</v>
      </c>
      <c r="C305" s="7">
        <v>252.4</v>
      </c>
      <c r="D305" s="13">
        <v>251.39999999999998</v>
      </c>
      <c r="E305" s="9">
        <v>63.5</v>
      </c>
      <c r="F305" s="9">
        <v>112.5</v>
      </c>
      <c r="G305" s="34">
        <v>19</v>
      </c>
      <c r="H305" s="9">
        <v>124.3</v>
      </c>
      <c r="I305" s="9">
        <v>82.3</v>
      </c>
      <c r="J305" s="9">
        <v>57</v>
      </c>
      <c r="K305" s="9">
        <v>4.5</v>
      </c>
      <c r="L305" s="13">
        <v>-53</v>
      </c>
      <c r="M305" s="13">
        <v>313.5</v>
      </c>
      <c r="N305" s="9"/>
      <c r="O305" s="9"/>
      <c r="P305" s="9">
        <v>15.421857627322549</v>
      </c>
      <c r="Q305" s="9">
        <v>8.8300058360754807</v>
      </c>
      <c r="R305" s="7">
        <v>301</v>
      </c>
      <c r="S305" s="13">
        <v>-53.078898508340501</v>
      </c>
      <c r="T305" s="13">
        <v>54.087477242147799</v>
      </c>
      <c r="U305" s="9">
        <v>46.041178267360799</v>
      </c>
      <c r="V305" s="9">
        <v>3.8904489598693401</v>
      </c>
      <c r="W305" s="9">
        <v>58.1952919941834</v>
      </c>
      <c r="X305" s="7" t="s">
        <v>824</v>
      </c>
      <c r="Y305" s="7"/>
      <c r="Z305" s="7"/>
      <c r="AA305" s="7" t="b">
        <v>1</v>
      </c>
      <c r="AB305" s="7">
        <v>0</v>
      </c>
      <c r="AC305" s="14" t="s">
        <v>827</v>
      </c>
      <c r="AD305" s="7"/>
      <c r="AE305" s="7" t="s">
        <v>949</v>
      </c>
      <c r="AF305" s="10" t="s">
        <v>851</v>
      </c>
      <c r="AG305" s="14" t="s">
        <v>860</v>
      </c>
      <c r="AH305" s="10"/>
    </row>
    <row r="306" spans="1:34" x14ac:dyDescent="0.2">
      <c r="A306" s="14" t="s">
        <v>687</v>
      </c>
      <c r="B306" s="7">
        <v>250.4</v>
      </c>
      <c r="C306" s="7">
        <v>252.4</v>
      </c>
      <c r="D306" s="13">
        <v>251.39999999999998</v>
      </c>
      <c r="E306" s="9">
        <v>68.900000000000006</v>
      </c>
      <c r="F306" s="9">
        <v>86.4</v>
      </c>
      <c r="G306" s="34">
        <v>33</v>
      </c>
      <c r="H306" s="9"/>
      <c r="I306" s="9"/>
      <c r="J306" s="9"/>
      <c r="K306" s="9"/>
      <c r="L306" s="13">
        <v>-47.4</v>
      </c>
      <c r="M306" s="13">
        <v>323.10000000000002</v>
      </c>
      <c r="N306" s="9">
        <v>13.4</v>
      </c>
      <c r="O306" s="9">
        <v>7.1</v>
      </c>
      <c r="P306" s="9" t="s">
        <v>825</v>
      </c>
      <c r="Q306" s="9" t="s">
        <v>825</v>
      </c>
      <c r="R306" s="7">
        <v>301</v>
      </c>
      <c r="S306" s="13">
        <v>-45.080012297995403</v>
      </c>
      <c r="T306" s="13">
        <v>50.684463905200403</v>
      </c>
      <c r="U306" s="9">
        <v>46.041178267360799</v>
      </c>
      <c r="V306" s="9">
        <v>3.8904489598693401</v>
      </c>
      <c r="W306" s="9">
        <v>58.1952919941834</v>
      </c>
      <c r="X306" s="7" t="s">
        <v>824</v>
      </c>
      <c r="Y306" s="10"/>
      <c r="Z306" s="10"/>
      <c r="AA306" s="7" t="b">
        <v>1</v>
      </c>
      <c r="AB306" s="7">
        <v>0</v>
      </c>
      <c r="AC306" s="14" t="s">
        <v>688</v>
      </c>
      <c r="AD306" s="7"/>
      <c r="AE306" s="7" t="s">
        <v>949</v>
      </c>
      <c r="AF306" s="10" t="s">
        <v>851</v>
      </c>
      <c r="AG306" s="14" t="s">
        <v>859</v>
      </c>
      <c r="AH306" s="10"/>
    </row>
    <row r="307" spans="1:34" x14ac:dyDescent="0.2">
      <c r="A307" s="10" t="s">
        <v>691</v>
      </c>
      <c r="B307" s="7">
        <v>250.4</v>
      </c>
      <c r="C307" s="7">
        <v>252.4</v>
      </c>
      <c r="D307" s="13">
        <v>251.39999999999998</v>
      </c>
      <c r="E307" s="9">
        <v>64.599999999999994</v>
      </c>
      <c r="F307" s="9">
        <v>94.4</v>
      </c>
      <c r="G307" s="6">
        <v>35</v>
      </c>
      <c r="H307" s="7">
        <v>95.6</v>
      </c>
      <c r="I307" s="7">
        <v>79.099999999999994</v>
      </c>
      <c r="J307" s="7">
        <v>76.7</v>
      </c>
      <c r="K307" s="7">
        <v>2.8</v>
      </c>
      <c r="L307" s="6">
        <v>-56.2</v>
      </c>
      <c r="M307" s="6">
        <v>313.60000000000002</v>
      </c>
      <c r="N307" s="9">
        <v>24.5</v>
      </c>
      <c r="O307" s="9">
        <v>5</v>
      </c>
      <c r="P307" s="9" t="s">
        <v>825</v>
      </c>
      <c r="Q307" s="9" t="s">
        <v>825</v>
      </c>
      <c r="R307" s="7">
        <v>301</v>
      </c>
      <c r="S307" s="13">
        <v>-54.102695745177897</v>
      </c>
      <c r="T307" s="13">
        <v>59.197881907109497</v>
      </c>
      <c r="U307" s="9">
        <v>46.041178267360799</v>
      </c>
      <c r="V307" s="9">
        <v>3.8904489598693401</v>
      </c>
      <c r="W307" s="9">
        <v>58.1952919941834</v>
      </c>
      <c r="X307" s="7" t="s">
        <v>824</v>
      </c>
      <c r="Y307" s="7"/>
      <c r="Z307" s="7"/>
      <c r="AA307" s="7" t="b">
        <v>1</v>
      </c>
      <c r="AB307" s="7">
        <v>0</v>
      </c>
      <c r="AC307" s="10" t="s">
        <v>692</v>
      </c>
      <c r="AD307" s="7"/>
      <c r="AE307" s="7" t="s">
        <v>949</v>
      </c>
      <c r="AF307" s="10" t="s">
        <v>851</v>
      </c>
      <c r="AG307" s="14"/>
      <c r="AH307" s="10"/>
    </row>
    <row r="308" spans="1:34" x14ac:dyDescent="0.2">
      <c r="A308" s="10" t="s">
        <v>695</v>
      </c>
      <c r="B308" s="7">
        <v>250.4</v>
      </c>
      <c r="C308" s="7">
        <v>252.4</v>
      </c>
      <c r="D308" s="13">
        <v>251.39999999999998</v>
      </c>
      <c r="E308" s="9">
        <v>70</v>
      </c>
      <c r="F308" s="9">
        <v>90</v>
      </c>
      <c r="G308" s="6">
        <v>49</v>
      </c>
      <c r="H308" s="7"/>
      <c r="I308" s="7"/>
      <c r="J308" s="7"/>
      <c r="K308" s="7"/>
      <c r="L308" s="13">
        <v>-52.9</v>
      </c>
      <c r="M308" s="6">
        <v>327.10000000000002</v>
      </c>
      <c r="N308" s="7">
        <v>23.2</v>
      </c>
      <c r="O308" s="7">
        <v>4.3</v>
      </c>
      <c r="P308" s="44" t="s">
        <v>825</v>
      </c>
      <c r="Q308" s="44" t="s">
        <v>825</v>
      </c>
      <c r="R308" s="7">
        <v>301</v>
      </c>
      <c r="S308" s="13">
        <v>-45.623974118001598</v>
      </c>
      <c r="T308" s="13">
        <v>59.285117381663198</v>
      </c>
      <c r="U308" s="9">
        <v>46.041178267360799</v>
      </c>
      <c r="V308" s="9">
        <v>3.8904489598693401</v>
      </c>
      <c r="W308" s="9">
        <v>58.1952919941834</v>
      </c>
      <c r="X308" s="7" t="s">
        <v>824</v>
      </c>
      <c r="Y308" s="7"/>
      <c r="Z308" s="7"/>
      <c r="AA308" s="7" t="b">
        <v>1</v>
      </c>
      <c r="AB308" s="7">
        <v>0</v>
      </c>
      <c r="AC308" s="14" t="s">
        <v>696</v>
      </c>
      <c r="AD308" s="7"/>
      <c r="AE308" s="7" t="s">
        <v>949</v>
      </c>
      <c r="AF308" s="10" t="s">
        <v>851</v>
      </c>
      <c r="AG308" s="14"/>
      <c r="AH308" s="10"/>
    </row>
    <row r="309" spans="1:34" x14ac:dyDescent="0.2">
      <c r="A309" s="14" t="s">
        <v>697</v>
      </c>
      <c r="B309" s="9">
        <v>251.3</v>
      </c>
      <c r="C309" s="9">
        <v>252.3</v>
      </c>
      <c r="D309" s="13">
        <v>251.8</v>
      </c>
      <c r="E309" s="9">
        <v>69.3</v>
      </c>
      <c r="F309" s="9">
        <v>88.5</v>
      </c>
      <c r="G309" s="34">
        <v>31</v>
      </c>
      <c r="H309" s="9"/>
      <c r="I309" s="9"/>
      <c r="J309" s="9"/>
      <c r="K309" s="9"/>
      <c r="L309" s="13">
        <v>-54.5</v>
      </c>
      <c r="M309" s="13">
        <v>320.8</v>
      </c>
      <c r="N309" s="9">
        <v>24.7</v>
      </c>
      <c r="O309" s="9">
        <v>5.3</v>
      </c>
      <c r="P309" s="9" t="s">
        <v>825</v>
      </c>
      <c r="Q309" s="9" t="s">
        <v>825</v>
      </c>
      <c r="R309" s="7">
        <v>301</v>
      </c>
      <c r="S309" s="13">
        <v>-49.674998587863797</v>
      </c>
      <c r="T309" s="13">
        <v>58.9709615576677</v>
      </c>
      <c r="U309" s="9">
        <v>46.041178267360799</v>
      </c>
      <c r="V309" s="9">
        <v>3.8904489598693401</v>
      </c>
      <c r="W309" s="9">
        <v>58.1952919941834</v>
      </c>
      <c r="X309" s="7" t="s">
        <v>824</v>
      </c>
      <c r="Y309" s="10"/>
      <c r="Z309" s="10"/>
      <c r="AA309" s="7" t="b">
        <v>1</v>
      </c>
      <c r="AB309" s="7">
        <v>0</v>
      </c>
      <c r="AC309" s="14" t="s">
        <v>698</v>
      </c>
      <c r="AD309" s="7"/>
      <c r="AE309" s="7" t="s">
        <v>949</v>
      </c>
      <c r="AF309" s="10" t="s">
        <v>850</v>
      </c>
      <c r="AG309" s="14" t="s">
        <v>699</v>
      </c>
      <c r="AH309" s="10"/>
    </row>
    <row r="310" spans="1:34" x14ac:dyDescent="0.2">
      <c r="A310" s="10" t="s">
        <v>703</v>
      </c>
      <c r="B310" s="7">
        <v>246.7</v>
      </c>
      <c r="C310" s="7">
        <v>259.5</v>
      </c>
      <c r="D310" s="13">
        <v>253.1</v>
      </c>
      <c r="E310" s="9">
        <v>56.188000000000002</v>
      </c>
      <c r="F310" s="9">
        <v>42.649000000000001</v>
      </c>
      <c r="G310" s="34">
        <v>106</v>
      </c>
      <c r="H310" s="9">
        <v>32.799999999999997</v>
      </c>
      <c r="I310" s="9">
        <v>43.4</v>
      </c>
      <c r="J310" s="7">
        <v>17.899999999999999</v>
      </c>
      <c r="K310" s="7">
        <v>3.3</v>
      </c>
      <c r="L310" s="13">
        <v>-53.2</v>
      </c>
      <c r="M310" s="13">
        <v>349.5</v>
      </c>
      <c r="N310" s="7">
        <v>17.3</v>
      </c>
      <c r="O310" s="7">
        <v>3.4</v>
      </c>
      <c r="P310" s="9" t="s">
        <v>825</v>
      </c>
      <c r="Q310" s="9" t="s">
        <v>825</v>
      </c>
      <c r="R310" s="7">
        <v>301</v>
      </c>
      <c r="S310" s="13">
        <v>-34.676797498729201</v>
      </c>
      <c r="T310" s="13">
        <v>69.479986206955303</v>
      </c>
      <c r="U310" s="9">
        <v>46.041178267360799</v>
      </c>
      <c r="V310" s="9">
        <v>3.8904489598693401</v>
      </c>
      <c r="W310" s="9">
        <v>58.1952919941834</v>
      </c>
      <c r="X310" s="7" t="s">
        <v>826</v>
      </c>
      <c r="Y310" s="7">
        <v>0.9</v>
      </c>
      <c r="Z310" s="9">
        <v>3</v>
      </c>
      <c r="AA310" s="7" t="s">
        <v>177</v>
      </c>
      <c r="AB310" s="7">
        <v>0</v>
      </c>
      <c r="AC310" s="14" t="s">
        <v>701</v>
      </c>
      <c r="AD310" s="7"/>
      <c r="AE310" s="7" t="s">
        <v>949</v>
      </c>
      <c r="AF310" s="10" t="s">
        <v>702</v>
      </c>
      <c r="AG310" s="14" t="s">
        <v>862</v>
      </c>
      <c r="AH310" s="10"/>
    </row>
    <row r="311" spans="1:34" x14ac:dyDescent="0.2">
      <c r="A311" s="10" t="s">
        <v>700</v>
      </c>
      <c r="B311" s="7">
        <v>246.7</v>
      </c>
      <c r="C311" s="7">
        <v>259.5</v>
      </c>
      <c r="D311" s="13">
        <v>253.1</v>
      </c>
      <c r="E311" s="9">
        <v>56.994199999999999</v>
      </c>
      <c r="F311" s="9">
        <v>43.158099999999997</v>
      </c>
      <c r="G311" s="34">
        <v>157</v>
      </c>
      <c r="H311" s="9">
        <v>55.7</v>
      </c>
      <c r="I311" s="9">
        <v>42.8</v>
      </c>
      <c r="J311" s="7">
        <v>19.7</v>
      </c>
      <c r="K311" s="7">
        <v>2.6</v>
      </c>
      <c r="L311" s="13">
        <v>-41</v>
      </c>
      <c r="M311" s="13">
        <v>326.3</v>
      </c>
      <c r="N311" s="7">
        <v>19.7</v>
      </c>
      <c r="O311" s="7">
        <v>2.6</v>
      </c>
      <c r="P311" s="9" t="s">
        <v>825</v>
      </c>
      <c r="Q311" s="9" t="s">
        <v>825</v>
      </c>
      <c r="R311" s="7">
        <v>301</v>
      </c>
      <c r="S311" s="13">
        <v>-39.553759656760903</v>
      </c>
      <c r="T311" s="13">
        <v>45.324245759743498</v>
      </c>
      <c r="U311" s="9">
        <v>46.041178267360799</v>
      </c>
      <c r="V311" s="9">
        <v>3.8904489598693401</v>
      </c>
      <c r="W311" s="9">
        <v>58.1952919941834</v>
      </c>
      <c r="X311" s="7" t="s">
        <v>826</v>
      </c>
      <c r="Y311" s="7">
        <v>0.9</v>
      </c>
      <c r="Z311" s="9">
        <v>3</v>
      </c>
      <c r="AA311" s="7" t="s">
        <v>177</v>
      </c>
      <c r="AB311" s="7">
        <v>0</v>
      </c>
      <c r="AC311" s="14" t="s">
        <v>701</v>
      </c>
      <c r="AD311" s="7"/>
      <c r="AE311" s="7" t="s">
        <v>949</v>
      </c>
      <c r="AF311" s="10" t="s">
        <v>702</v>
      </c>
      <c r="AG311" s="14" t="s">
        <v>862</v>
      </c>
      <c r="AH311" s="10"/>
    </row>
    <row r="312" spans="1:34" x14ac:dyDescent="0.2">
      <c r="A312" s="10" t="s">
        <v>704</v>
      </c>
      <c r="B312" s="7">
        <v>246.7</v>
      </c>
      <c r="C312" s="7">
        <v>259.5</v>
      </c>
      <c r="D312" s="13">
        <v>253.1</v>
      </c>
      <c r="E312" s="9">
        <v>56.2</v>
      </c>
      <c r="F312" s="9">
        <v>44</v>
      </c>
      <c r="G312" s="34">
        <v>108</v>
      </c>
      <c r="H312" s="9">
        <v>42.9</v>
      </c>
      <c r="I312" s="9">
        <v>36.4</v>
      </c>
      <c r="J312" s="9">
        <v>15.2</v>
      </c>
      <c r="K312" s="9">
        <v>3.6</v>
      </c>
      <c r="L312" s="13">
        <v>-59.6</v>
      </c>
      <c r="M312" s="13">
        <v>322.10000000000002</v>
      </c>
      <c r="N312" s="9">
        <v>8.6999999999999993</v>
      </c>
      <c r="O312" s="9">
        <v>4.9000000000000004</v>
      </c>
      <c r="P312" s="9" t="s">
        <v>825</v>
      </c>
      <c r="Q312" s="9" t="s">
        <v>825</v>
      </c>
      <c r="R312" s="7">
        <v>301</v>
      </c>
      <c r="S312" s="13">
        <v>-50.870376624724699</v>
      </c>
      <c r="T312" s="13">
        <v>66.810666362886394</v>
      </c>
      <c r="U312" s="9">
        <v>46.041178267360799</v>
      </c>
      <c r="V312" s="9">
        <v>3.8904489598693401</v>
      </c>
      <c r="W312" s="9">
        <v>58.1952919941834</v>
      </c>
      <c r="X312" s="7" t="s">
        <v>826</v>
      </c>
      <c r="Y312" s="7">
        <v>0.4</v>
      </c>
      <c r="Z312" s="9">
        <v>3</v>
      </c>
      <c r="AA312" s="7" t="s">
        <v>181</v>
      </c>
      <c r="AB312" s="7">
        <v>0</v>
      </c>
      <c r="AC312" s="14" t="s">
        <v>683</v>
      </c>
      <c r="AD312" s="7"/>
      <c r="AE312" s="7" t="s">
        <v>949</v>
      </c>
      <c r="AF312" s="10" t="s">
        <v>702</v>
      </c>
      <c r="AG312" s="14"/>
      <c r="AH312" s="10"/>
    </row>
    <row r="313" spans="1:34" x14ac:dyDescent="0.2">
      <c r="A313" s="10" t="s">
        <v>705</v>
      </c>
      <c r="B313" s="9">
        <f>D313-2.5</f>
        <v>252.2</v>
      </c>
      <c r="C313" s="9">
        <f>254.7+2.5</f>
        <v>257.2</v>
      </c>
      <c r="D313" s="13">
        <v>254.7</v>
      </c>
      <c r="E313" s="9">
        <v>-16.8</v>
      </c>
      <c r="F313" s="9">
        <v>-53</v>
      </c>
      <c r="G313" s="34">
        <v>28</v>
      </c>
      <c r="H313" s="9">
        <v>357.4</v>
      </c>
      <c r="I313" s="9">
        <v>-38.9</v>
      </c>
      <c r="J313" s="9">
        <v>62.35</v>
      </c>
      <c r="K313" s="9">
        <v>3.5</v>
      </c>
      <c r="L313" s="13">
        <v>-84.2</v>
      </c>
      <c r="M313" s="13">
        <v>326.60000000000002</v>
      </c>
      <c r="N313" s="9">
        <v>83.5</v>
      </c>
      <c r="O313" s="9">
        <v>3.6</v>
      </c>
      <c r="P313" s="9" t="s">
        <v>825</v>
      </c>
      <c r="Q313" s="9" t="s">
        <v>825</v>
      </c>
      <c r="R313" s="7">
        <v>201</v>
      </c>
      <c r="S313" s="13">
        <v>-53.004957177732301</v>
      </c>
      <c r="T313" s="13">
        <v>70.246706163934604</v>
      </c>
      <c r="U313" s="9">
        <v>50</v>
      </c>
      <c r="V313" s="9">
        <v>-32.5</v>
      </c>
      <c r="W313" s="9">
        <v>55.08</v>
      </c>
      <c r="X313" s="7" t="s">
        <v>824</v>
      </c>
      <c r="Y313" s="10"/>
      <c r="Z313" s="9"/>
      <c r="AA313" s="7" t="b">
        <v>1</v>
      </c>
      <c r="AB313" s="7">
        <v>0</v>
      </c>
      <c r="AC313" s="10" t="s">
        <v>706</v>
      </c>
      <c r="AD313" s="7"/>
      <c r="AE313" s="7" t="s">
        <v>949</v>
      </c>
      <c r="AF313" s="10" t="s">
        <v>836</v>
      </c>
      <c r="AG313" s="14" t="s">
        <v>861</v>
      </c>
      <c r="AH313" s="10"/>
    </row>
    <row r="314" spans="1:34" x14ac:dyDescent="0.2">
      <c r="A314" s="10" t="s">
        <v>709</v>
      </c>
      <c r="B314" s="9">
        <v>251.9</v>
      </c>
      <c r="C314" s="7">
        <v>259.5</v>
      </c>
      <c r="D314" s="13">
        <f>AVERAGE(B314,C314)</f>
        <v>255.7</v>
      </c>
      <c r="E314" s="9">
        <v>61</v>
      </c>
      <c r="F314" s="9">
        <v>45</v>
      </c>
      <c r="G314" s="34">
        <v>210</v>
      </c>
      <c r="H314" s="9">
        <v>40.299999999999997</v>
      </c>
      <c r="I314" s="9">
        <v>38.9</v>
      </c>
      <c r="J314" s="9">
        <v>16.8</v>
      </c>
      <c r="K314" s="9">
        <v>2.4</v>
      </c>
      <c r="L314" s="13">
        <v>-49.2</v>
      </c>
      <c r="M314" s="13">
        <v>345.9</v>
      </c>
      <c r="N314" s="7">
        <v>13.9</v>
      </c>
      <c r="O314" s="7">
        <v>2.7</v>
      </c>
      <c r="P314" s="9" t="s">
        <v>825</v>
      </c>
      <c r="Q314" s="9" t="s">
        <v>825</v>
      </c>
      <c r="R314" s="7">
        <v>301</v>
      </c>
      <c r="S314" s="13">
        <v>-33.825147115686903</v>
      </c>
      <c r="T314" s="13">
        <v>64.021597337242994</v>
      </c>
      <c r="U314" s="9">
        <v>46.041178267360799</v>
      </c>
      <c r="V314" s="9">
        <v>3.8904489598693401</v>
      </c>
      <c r="W314" s="9">
        <v>58.1952919941834</v>
      </c>
      <c r="X314" s="7" t="s">
        <v>826</v>
      </c>
      <c r="Y314" s="7">
        <v>0.7</v>
      </c>
      <c r="Z314" s="9">
        <v>3</v>
      </c>
      <c r="AA314" s="7" t="s">
        <v>177</v>
      </c>
      <c r="AB314" s="7">
        <v>0</v>
      </c>
      <c r="AC314" s="14" t="s">
        <v>683</v>
      </c>
      <c r="AD314" s="7"/>
      <c r="AE314" s="7" t="s">
        <v>949</v>
      </c>
      <c r="AF314" s="10" t="s">
        <v>707</v>
      </c>
      <c r="AG314" s="14"/>
      <c r="AH314" s="10"/>
    </row>
    <row r="315" spans="1:34" x14ac:dyDescent="0.2">
      <c r="A315" s="10" t="s">
        <v>708</v>
      </c>
      <c r="B315" s="9">
        <v>251.9</v>
      </c>
      <c r="C315" s="7">
        <v>259.5</v>
      </c>
      <c r="D315" s="13">
        <f>AVERAGE(B315,C315)</f>
        <v>255.7</v>
      </c>
      <c r="E315" s="9">
        <v>51.671733000000003</v>
      </c>
      <c r="F315" s="9">
        <v>11.743383</v>
      </c>
      <c r="G315" s="34">
        <v>82</v>
      </c>
      <c r="H315" s="9">
        <v>16.899999999999999</v>
      </c>
      <c r="I315" s="9">
        <v>29.2</v>
      </c>
      <c r="J315" s="9">
        <v>30.2</v>
      </c>
      <c r="K315" s="9">
        <v>2.9</v>
      </c>
      <c r="L315" s="13">
        <v>-57.3</v>
      </c>
      <c r="M315" s="13">
        <v>341.7</v>
      </c>
      <c r="N315" s="7">
        <v>34.5</v>
      </c>
      <c r="O315" s="7">
        <v>2.7</v>
      </c>
      <c r="P315" s="9" t="s">
        <v>825</v>
      </c>
      <c r="Q315" s="9" t="s">
        <v>825</v>
      </c>
      <c r="R315" s="7">
        <v>301</v>
      </c>
      <c r="S315" s="13">
        <v>-40.683760520764899</v>
      </c>
      <c r="T315" s="13">
        <v>70.291531222350599</v>
      </c>
      <c r="U315" s="9">
        <v>46.041178267360799</v>
      </c>
      <c r="V315" s="9">
        <v>3.8904489598693401</v>
      </c>
      <c r="W315" s="9">
        <v>58.1952919941834</v>
      </c>
      <c r="X315" s="7" t="s">
        <v>826</v>
      </c>
      <c r="Y315" s="7">
        <v>0.7</v>
      </c>
      <c r="Z315" s="9">
        <v>3</v>
      </c>
      <c r="AA315" s="7" t="s">
        <v>181</v>
      </c>
      <c r="AB315" s="7">
        <v>0</v>
      </c>
      <c r="AC315" s="14" t="s">
        <v>683</v>
      </c>
      <c r="AD315" s="7"/>
      <c r="AE315" s="7" t="s">
        <v>949</v>
      </c>
      <c r="AF315" s="10" t="s">
        <v>707</v>
      </c>
      <c r="AG315" s="14"/>
      <c r="AH315" s="10"/>
    </row>
    <row r="316" spans="1:34" x14ac:dyDescent="0.2">
      <c r="A316" s="10" t="s">
        <v>710</v>
      </c>
      <c r="B316" s="9">
        <v>254.2</v>
      </c>
      <c r="C316" s="9">
        <v>264.3</v>
      </c>
      <c r="D316" s="13">
        <v>259.25</v>
      </c>
      <c r="E316" s="9">
        <v>50.62</v>
      </c>
      <c r="F316" s="9">
        <v>-3.41</v>
      </c>
      <c r="G316" s="34">
        <v>81</v>
      </c>
      <c r="H316" s="9">
        <v>13.7</v>
      </c>
      <c r="I316" s="9">
        <v>45.6</v>
      </c>
      <c r="J316" s="9">
        <v>22</v>
      </c>
      <c r="K316" s="9">
        <v>3.4</v>
      </c>
      <c r="L316" s="13">
        <v>-65.599999999999994</v>
      </c>
      <c r="M316" s="13">
        <v>325.89999999999998</v>
      </c>
      <c r="N316" s="9">
        <v>22.4</v>
      </c>
      <c r="O316" s="9">
        <v>3.4</v>
      </c>
      <c r="P316" s="9" t="s">
        <v>825</v>
      </c>
      <c r="Q316" s="9" t="s">
        <v>825</v>
      </c>
      <c r="R316" s="7">
        <v>301</v>
      </c>
      <c r="S316" s="13">
        <v>-50.914298389467596</v>
      </c>
      <c r="T316" s="13">
        <v>76.721264555398307</v>
      </c>
      <c r="U316" s="9">
        <v>46.041178267360799</v>
      </c>
      <c r="V316" s="9">
        <v>3.8904489598693401</v>
      </c>
      <c r="W316" s="9">
        <v>58.1952919941834</v>
      </c>
      <c r="X316" s="7" t="s">
        <v>826</v>
      </c>
      <c r="Y316" s="28">
        <v>0.49</v>
      </c>
      <c r="Z316" s="7">
        <v>3.82</v>
      </c>
      <c r="AA316" s="7" t="s">
        <v>181</v>
      </c>
      <c r="AB316" s="7">
        <v>0</v>
      </c>
      <c r="AC316" s="14" t="s">
        <v>711</v>
      </c>
      <c r="AD316" s="7"/>
      <c r="AE316" s="7" t="s">
        <v>949</v>
      </c>
      <c r="AF316" s="10" t="s">
        <v>712</v>
      </c>
      <c r="AG316" s="14" t="s">
        <v>656</v>
      </c>
      <c r="AH316" s="10"/>
    </row>
    <row r="317" spans="1:34" x14ac:dyDescent="0.2">
      <c r="A317" s="10" t="s">
        <v>713</v>
      </c>
      <c r="B317" s="7">
        <v>259.39999999999998</v>
      </c>
      <c r="C317" s="7">
        <v>264.3</v>
      </c>
      <c r="D317" s="13">
        <v>261.85000000000002</v>
      </c>
      <c r="E317" s="49">
        <v>43.341000000000001</v>
      </c>
      <c r="F317" s="9">
        <v>6.2939999999999996</v>
      </c>
      <c r="G317" s="34">
        <v>118</v>
      </c>
      <c r="H317" s="9">
        <v>190.2</v>
      </c>
      <c r="I317" s="9">
        <v>-16.100000000000001</v>
      </c>
      <c r="J317" s="9">
        <v>35.299999999999997</v>
      </c>
      <c r="K317" s="9">
        <v>2</v>
      </c>
      <c r="L317" s="13">
        <v>-54</v>
      </c>
      <c r="M317" s="13">
        <v>348.9</v>
      </c>
      <c r="N317" s="7">
        <v>69.099999999999994</v>
      </c>
      <c r="O317" s="7">
        <v>1.6</v>
      </c>
      <c r="P317" s="9" t="s">
        <v>825</v>
      </c>
      <c r="Q317" s="9" t="s">
        <v>825</v>
      </c>
      <c r="R317" s="7">
        <v>301</v>
      </c>
      <c r="S317" s="13">
        <v>-35.461105465540797</v>
      </c>
      <c r="T317" s="13">
        <v>69.955746389307194</v>
      </c>
      <c r="U317" s="9">
        <v>46.041178267360799</v>
      </c>
      <c r="V317" s="9">
        <v>3.8904489598693401</v>
      </c>
      <c r="W317" s="9">
        <v>58.1952919941834</v>
      </c>
      <c r="X317" s="7" t="s">
        <v>826</v>
      </c>
      <c r="Y317" s="7">
        <v>0.81</v>
      </c>
      <c r="Z317" s="28">
        <v>0.97</v>
      </c>
      <c r="AA317" s="7" t="s">
        <v>181</v>
      </c>
      <c r="AB317" s="7">
        <v>0</v>
      </c>
      <c r="AC317" s="14" t="s">
        <v>714</v>
      </c>
      <c r="AD317" s="7"/>
      <c r="AE317" s="7" t="s">
        <v>949</v>
      </c>
      <c r="AF317" s="10" t="s">
        <v>715</v>
      </c>
      <c r="AG317" s="14" t="s">
        <v>656</v>
      </c>
      <c r="AH317" s="10"/>
    </row>
    <row r="318" spans="1:34" x14ac:dyDescent="0.2">
      <c r="A318" s="10" t="s">
        <v>716</v>
      </c>
      <c r="B318" s="9">
        <v>261</v>
      </c>
      <c r="C318" s="9">
        <v>264.60000000000002</v>
      </c>
      <c r="D318" s="13">
        <v>263</v>
      </c>
      <c r="E318" s="9">
        <v>-37.54</v>
      </c>
      <c r="F318" s="9">
        <v>-65.28</v>
      </c>
      <c r="G318" s="6">
        <v>35</v>
      </c>
      <c r="H318" s="9">
        <v>152.9</v>
      </c>
      <c r="I318" s="9">
        <v>74.2</v>
      </c>
      <c r="J318" s="9">
        <v>95.5</v>
      </c>
      <c r="K318" s="9">
        <v>2.5</v>
      </c>
      <c r="L318" s="13">
        <v>-80.099999999999994</v>
      </c>
      <c r="M318" s="13">
        <v>349</v>
      </c>
      <c r="N318" s="9">
        <v>54.9</v>
      </c>
      <c r="O318" s="9">
        <v>3.3</v>
      </c>
      <c r="P318" s="44" t="s">
        <v>825</v>
      </c>
      <c r="Q318" s="44" t="s">
        <v>825</v>
      </c>
      <c r="R318" s="7">
        <v>290</v>
      </c>
      <c r="S318" s="13">
        <v>-44.819192233087399</v>
      </c>
      <c r="T318" s="13">
        <v>68.640227337660093</v>
      </c>
      <c r="U318" s="9">
        <v>47.499999999999901</v>
      </c>
      <c r="V318" s="9">
        <v>-33.299999999999997</v>
      </c>
      <c r="W318" s="9">
        <v>57.299999999999898</v>
      </c>
      <c r="X318" s="7" t="s">
        <v>824</v>
      </c>
      <c r="Y318" s="10"/>
      <c r="Z318" s="10"/>
      <c r="AA318" s="7" t="b">
        <v>1</v>
      </c>
      <c r="AB318" s="7">
        <v>0</v>
      </c>
      <c r="AC318" s="14" t="s">
        <v>717</v>
      </c>
      <c r="AD318" s="7"/>
      <c r="AE318" s="7" t="s">
        <v>176</v>
      </c>
      <c r="AF318" s="10" t="s">
        <v>718</v>
      </c>
      <c r="AG318" s="14"/>
      <c r="AH318" s="10"/>
    </row>
    <row r="319" spans="1:34" x14ac:dyDescent="0.2">
      <c r="A319" s="10" t="s">
        <v>719</v>
      </c>
      <c r="B319" s="9">
        <v>261.5</v>
      </c>
      <c r="C319" s="9">
        <v>265.5</v>
      </c>
      <c r="D319" s="13">
        <v>263.5</v>
      </c>
      <c r="E319" s="9">
        <v>-34.700000000000003</v>
      </c>
      <c r="F319" s="9">
        <v>-68.3</v>
      </c>
      <c r="G319" s="6">
        <v>40</v>
      </c>
      <c r="H319" s="9">
        <v>349.8</v>
      </c>
      <c r="I319" s="9">
        <v>-66.2</v>
      </c>
      <c r="J319" s="9">
        <v>69.599999999999994</v>
      </c>
      <c r="K319" s="9">
        <v>2.7</v>
      </c>
      <c r="L319" s="13">
        <v>-73.7</v>
      </c>
      <c r="M319" s="13">
        <v>315.60000000000002</v>
      </c>
      <c r="N319" s="9">
        <v>31.4</v>
      </c>
      <c r="O319" s="9">
        <v>4.0999999999999996</v>
      </c>
      <c r="P319" s="44" t="s">
        <v>825</v>
      </c>
      <c r="Q319" s="44" t="s">
        <v>825</v>
      </c>
      <c r="R319" s="7">
        <v>290</v>
      </c>
      <c r="S319" s="13">
        <v>-46.555702408720002</v>
      </c>
      <c r="T319" s="13">
        <v>55.007526935959298</v>
      </c>
      <c r="U319" s="9">
        <v>47.499999999999901</v>
      </c>
      <c r="V319" s="9">
        <v>-33.299999999999997</v>
      </c>
      <c r="W319" s="9">
        <v>57.299999999999898</v>
      </c>
      <c r="X319" s="7" t="s">
        <v>824</v>
      </c>
      <c r="Y319" s="10"/>
      <c r="Z319" s="10"/>
      <c r="AA319" s="7" t="b">
        <v>1</v>
      </c>
      <c r="AB319" s="7">
        <v>0</v>
      </c>
      <c r="AC319" s="14" t="s">
        <v>680</v>
      </c>
      <c r="AD319" s="7"/>
      <c r="AE319" s="7" t="s">
        <v>176</v>
      </c>
      <c r="AF319" s="10" t="s">
        <v>932</v>
      </c>
      <c r="AG319" s="14"/>
      <c r="AH319" s="10"/>
    </row>
    <row r="320" spans="1:34" x14ac:dyDescent="0.2">
      <c r="A320" s="10" t="s">
        <v>720</v>
      </c>
      <c r="B320" s="9">
        <v>263.51</v>
      </c>
      <c r="C320" s="9">
        <v>265.05</v>
      </c>
      <c r="D320" s="13">
        <f>AVERAGE(B320:C320)</f>
        <v>264.27999999999997</v>
      </c>
      <c r="E320" s="9">
        <v>-34.6</v>
      </c>
      <c r="F320" s="9">
        <v>150.80000000000001</v>
      </c>
      <c r="G320" s="34">
        <v>17</v>
      </c>
      <c r="H320" s="9">
        <v>353.3</v>
      </c>
      <c r="I320" s="9">
        <v>-77.8</v>
      </c>
      <c r="J320" s="9">
        <v>48.3</v>
      </c>
      <c r="K320" s="9">
        <v>5.2</v>
      </c>
      <c r="L320" s="13">
        <v>-56.9</v>
      </c>
      <c r="M320" s="13">
        <v>154.80000000000001</v>
      </c>
      <c r="N320" s="9">
        <v>16.3</v>
      </c>
      <c r="O320" s="9">
        <v>9.1</v>
      </c>
      <c r="P320" s="9" t="s">
        <v>825</v>
      </c>
      <c r="Q320" s="9" t="s">
        <v>825</v>
      </c>
      <c r="R320" s="7">
        <v>801</v>
      </c>
      <c r="S320" s="13">
        <v>-47.188161971614797</v>
      </c>
      <c r="T320" s="13">
        <v>58.517882373043903</v>
      </c>
      <c r="U320" s="9">
        <v>-21.957728476809798</v>
      </c>
      <c r="V320" s="9">
        <v>-65.144472167838501</v>
      </c>
      <c r="W320" s="9">
        <v>55.1439242365323</v>
      </c>
      <c r="X320" s="7" t="s">
        <v>824</v>
      </c>
      <c r="Y320" s="7"/>
      <c r="Z320" s="7"/>
      <c r="AA320" s="7" t="b">
        <v>1</v>
      </c>
      <c r="AB320" s="7">
        <v>0</v>
      </c>
      <c r="AC320" s="14" t="s">
        <v>721</v>
      </c>
      <c r="AD320" s="7"/>
      <c r="AE320" s="7" t="s">
        <v>949</v>
      </c>
      <c r="AF320" s="10" t="s">
        <v>722</v>
      </c>
      <c r="AG320" s="14"/>
      <c r="AH320" s="10"/>
    </row>
    <row r="321" spans="1:34" x14ac:dyDescent="0.2">
      <c r="A321" s="10" t="s">
        <v>723</v>
      </c>
      <c r="B321" s="9">
        <v>263.39999999999998</v>
      </c>
      <c r="C321" s="9">
        <v>269.39999999999998</v>
      </c>
      <c r="D321" s="13">
        <v>266.39999999999998</v>
      </c>
      <c r="E321" s="9">
        <v>-31.885066666666699</v>
      </c>
      <c r="F321" s="9">
        <v>150.9686111111111</v>
      </c>
      <c r="G321" s="34">
        <v>9</v>
      </c>
      <c r="H321" s="9">
        <v>19.8</v>
      </c>
      <c r="I321" s="9">
        <v>-72.2</v>
      </c>
      <c r="J321" s="9">
        <v>29.5</v>
      </c>
      <c r="K321" s="9">
        <v>9.6</v>
      </c>
      <c r="L321" s="13">
        <v>-61.2</v>
      </c>
      <c r="M321" s="13">
        <v>128.69999999999999</v>
      </c>
      <c r="N321" s="9"/>
      <c r="O321" s="9"/>
      <c r="P321" s="9">
        <v>10.766180087809591</v>
      </c>
      <c r="Q321" s="9">
        <v>16.438567104090193</v>
      </c>
      <c r="R321" s="7">
        <v>801</v>
      </c>
      <c r="S321" s="13">
        <v>-34.858343714084498</v>
      </c>
      <c r="T321" s="13">
        <v>49.709453025806297</v>
      </c>
      <c r="U321" s="9">
        <v>-21.957728476809798</v>
      </c>
      <c r="V321" s="9">
        <v>-65.144472167838501</v>
      </c>
      <c r="W321" s="9">
        <v>55.1439242365323</v>
      </c>
      <c r="X321" s="7" t="s">
        <v>824</v>
      </c>
      <c r="Y321" s="7"/>
      <c r="Z321" s="7"/>
      <c r="AA321" s="7" t="b">
        <v>1</v>
      </c>
      <c r="AB321" s="7">
        <v>0</v>
      </c>
      <c r="AC321" s="14" t="s">
        <v>724</v>
      </c>
      <c r="AD321" s="7"/>
      <c r="AE321" s="7" t="s">
        <v>949</v>
      </c>
      <c r="AF321" s="10" t="s">
        <v>725</v>
      </c>
      <c r="AG321" s="14"/>
      <c r="AH321" s="10"/>
    </row>
    <row r="322" spans="1:34" x14ac:dyDescent="0.2">
      <c r="A322" s="14" t="s">
        <v>726</v>
      </c>
      <c r="B322" s="9">
        <v>259.60000000000002</v>
      </c>
      <c r="C322" s="9">
        <v>274.39999999999998</v>
      </c>
      <c r="D322" s="13">
        <v>267</v>
      </c>
      <c r="E322" s="9">
        <v>-32.200000000000003</v>
      </c>
      <c r="F322" s="9">
        <v>290.5</v>
      </c>
      <c r="G322" s="6">
        <v>16</v>
      </c>
      <c r="H322" s="9">
        <v>176.2</v>
      </c>
      <c r="I322" s="9">
        <v>60.2</v>
      </c>
      <c r="J322" s="9">
        <v>50.6</v>
      </c>
      <c r="K322" s="9">
        <v>5.2</v>
      </c>
      <c r="L322" s="13">
        <v>-78.900000000000006</v>
      </c>
      <c r="M322" s="13">
        <v>319.60000000000002</v>
      </c>
      <c r="N322" s="9">
        <v>33.5</v>
      </c>
      <c r="O322" s="9">
        <v>6.5</v>
      </c>
      <c r="P322" s="9" t="s">
        <v>825</v>
      </c>
      <c r="Q322" s="9" t="s">
        <v>825</v>
      </c>
      <c r="R322" s="7">
        <v>290</v>
      </c>
      <c r="S322" s="13">
        <v>-48.172137877958797</v>
      </c>
      <c r="T322" s="13">
        <v>62.436352164725797</v>
      </c>
      <c r="U322" s="9">
        <v>47.499999999999901</v>
      </c>
      <c r="V322" s="9">
        <v>-33.299999999999997</v>
      </c>
      <c r="W322" s="9">
        <v>57.299999999999898</v>
      </c>
      <c r="X322" s="7" t="s">
        <v>824</v>
      </c>
      <c r="Y322" s="10"/>
      <c r="Z322" s="10"/>
      <c r="AA322" s="7" t="b">
        <v>1</v>
      </c>
      <c r="AB322" s="7">
        <v>0</v>
      </c>
      <c r="AC322" s="14" t="s">
        <v>727</v>
      </c>
      <c r="AD322" s="30">
        <v>2475</v>
      </c>
      <c r="AE322" s="7" t="s">
        <v>176</v>
      </c>
      <c r="AF322" s="10" t="s">
        <v>918</v>
      </c>
      <c r="AG322" s="14"/>
      <c r="AH322" s="10"/>
    </row>
    <row r="323" spans="1:34" x14ac:dyDescent="0.2">
      <c r="A323" s="10" t="s">
        <v>728</v>
      </c>
      <c r="B323" s="9">
        <v>268.3</v>
      </c>
      <c r="C323" s="9">
        <v>274.7</v>
      </c>
      <c r="D323" s="13">
        <v>271</v>
      </c>
      <c r="E323" s="9">
        <v>60.3</v>
      </c>
      <c r="F323" s="9">
        <v>10.5</v>
      </c>
      <c r="G323" s="6">
        <v>8</v>
      </c>
      <c r="H323" s="9">
        <v>197.1</v>
      </c>
      <c r="I323" s="9">
        <v>-43.2</v>
      </c>
      <c r="J323" s="9">
        <v>89.1</v>
      </c>
      <c r="K323" s="9">
        <v>5.9</v>
      </c>
      <c r="L323" s="13">
        <v>-52.9</v>
      </c>
      <c r="M323" s="13">
        <v>344.4</v>
      </c>
      <c r="N323" s="9"/>
      <c r="O323" s="9"/>
      <c r="P323" s="9">
        <v>103.84589002969335</v>
      </c>
      <c r="Q323" s="9">
        <v>5.4609884058426497</v>
      </c>
      <c r="R323" s="7">
        <v>301</v>
      </c>
      <c r="S323" s="13">
        <v>-36.881202375256201</v>
      </c>
      <c r="T323" s="13">
        <v>66.828624619808195</v>
      </c>
      <c r="U323" s="9">
        <v>46.041178267360799</v>
      </c>
      <c r="V323" s="9">
        <v>3.8904489598693401</v>
      </c>
      <c r="W323" s="9">
        <v>58.1952919941834</v>
      </c>
      <c r="X323" s="7" t="s">
        <v>824</v>
      </c>
      <c r="Y323" s="10"/>
      <c r="Z323" s="10"/>
      <c r="AA323" s="7" t="b">
        <v>1</v>
      </c>
      <c r="AB323" s="7">
        <v>0</v>
      </c>
      <c r="AC323" s="14" t="s">
        <v>731</v>
      </c>
      <c r="AD323" s="7">
        <v>3188</v>
      </c>
      <c r="AE323" s="7" t="s">
        <v>176</v>
      </c>
      <c r="AF323" s="10" t="s">
        <v>730</v>
      </c>
      <c r="AG323" s="14" t="s">
        <v>892</v>
      </c>
      <c r="AH323" s="10"/>
    </row>
    <row r="324" spans="1:34" x14ac:dyDescent="0.2">
      <c r="A324" s="10" t="s">
        <v>728</v>
      </c>
      <c r="B324" s="9">
        <v>268.3</v>
      </c>
      <c r="C324" s="9">
        <v>274.7</v>
      </c>
      <c r="D324" s="13">
        <v>271</v>
      </c>
      <c r="E324" s="9">
        <v>60.3</v>
      </c>
      <c r="F324" s="9">
        <v>10.5</v>
      </c>
      <c r="G324" s="6">
        <v>25</v>
      </c>
      <c r="H324" s="9">
        <v>197.2</v>
      </c>
      <c r="I324" s="9">
        <v>-39.700000000000003</v>
      </c>
      <c r="J324" s="9">
        <v>65.7</v>
      </c>
      <c r="K324" s="9">
        <v>3.6</v>
      </c>
      <c r="L324" s="13">
        <v>-50.9</v>
      </c>
      <c r="M324" s="13">
        <v>343.6</v>
      </c>
      <c r="N324" s="9">
        <v>68.7</v>
      </c>
      <c r="O324" s="9">
        <v>3.5</v>
      </c>
      <c r="P324" s="9" t="s">
        <v>825</v>
      </c>
      <c r="Q324" s="9" t="s">
        <v>825</v>
      </c>
      <c r="R324" s="7">
        <v>301</v>
      </c>
      <c r="S324" s="13">
        <v>-36.0441349167616</v>
      </c>
      <c r="T324" s="13">
        <v>64.488124720821205</v>
      </c>
      <c r="U324" s="9">
        <v>46.041178267360799</v>
      </c>
      <c r="V324" s="9">
        <v>3.8904489598693401</v>
      </c>
      <c r="W324" s="9">
        <v>58.1952919941834</v>
      </c>
      <c r="X324" s="7" t="s">
        <v>824</v>
      </c>
      <c r="Y324" s="10"/>
      <c r="Z324" s="10"/>
      <c r="AA324" s="7" t="b">
        <v>1</v>
      </c>
      <c r="AB324" s="7">
        <v>0</v>
      </c>
      <c r="AC324" s="14" t="s">
        <v>729</v>
      </c>
      <c r="AD324" s="7"/>
      <c r="AE324" s="7" t="s">
        <v>176</v>
      </c>
      <c r="AF324" s="10" t="s">
        <v>730</v>
      </c>
      <c r="AG324" s="14" t="s">
        <v>891</v>
      </c>
      <c r="AH324" s="10"/>
    </row>
    <row r="325" spans="1:34" x14ac:dyDescent="0.2">
      <c r="A325" s="14" t="s">
        <v>732</v>
      </c>
      <c r="B325" s="9">
        <v>269.2</v>
      </c>
      <c r="C325" s="9">
        <v>274.39999999999998</v>
      </c>
      <c r="D325" s="13">
        <f>AVERAGE(B325,C325)</f>
        <v>271.79999999999995</v>
      </c>
      <c r="E325" s="9">
        <v>44.03</v>
      </c>
      <c r="F325" s="9">
        <v>6.58</v>
      </c>
      <c r="G325" s="34">
        <v>206</v>
      </c>
      <c r="H325" s="9">
        <v>207.4</v>
      </c>
      <c r="I325" s="9">
        <v>-16.600000000000001</v>
      </c>
      <c r="J325" s="9">
        <v>24.1</v>
      </c>
      <c r="K325" s="9">
        <v>2</v>
      </c>
      <c r="L325" s="13">
        <v>-47.2067864131173</v>
      </c>
      <c r="M325" s="13">
        <v>324.51251914167938</v>
      </c>
      <c r="N325" s="9">
        <v>41.8</v>
      </c>
      <c r="O325" s="9">
        <v>1.5</v>
      </c>
      <c r="P325" s="9" t="s">
        <v>825</v>
      </c>
      <c r="Q325" s="9" t="s">
        <v>825</v>
      </c>
      <c r="R325" s="7">
        <v>301</v>
      </c>
      <c r="S325" s="13">
        <v>-44.165397457934198</v>
      </c>
      <c r="T325" s="13">
        <v>51.167652266135697</v>
      </c>
      <c r="U325" s="9">
        <v>46.041178267360799</v>
      </c>
      <c r="V325" s="9">
        <v>3.8904489598693401</v>
      </c>
      <c r="W325" s="9">
        <v>58.1952919941834</v>
      </c>
      <c r="X325" s="7" t="s">
        <v>826</v>
      </c>
      <c r="Y325" s="7">
        <v>0.99</v>
      </c>
      <c r="Z325" s="7">
        <v>0</v>
      </c>
      <c r="AA325" s="7" t="s">
        <v>177</v>
      </c>
      <c r="AB325" s="7">
        <v>0</v>
      </c>
      <c r="AC325" s="14" t="s">
        <v>733</v>
      </c>
      <c r="AD325" s="7"/>
      <c r="AE325" s="7" t="s">
        <v>949</v>
      </c>
      <c r="AF325" s="10" t="s">
        <v>735</v>
      </c>
      <c r="AG325" s="14" t="s">
        <v>734</v>
      </c>
      <c r="AH325" s="10"/>
    </row>
    <row r="326" spans="1:34" x14ac:dyDescent="0.2">
      <c r="A326" s="14" t="s">
        <v>736</v>
      </c>
      <c r="B326" s="9">
        <v>264.3</v>
      </c>
      <c r="C326" s="9">
        <v>283.3</v>
      </c>
      <c r="D326" s="13">
        <f>AVERAGE(B326,C326)</f>
        <v>273.8</v>
      </c>
      <c r="E326" s="9">
        <v>43.69</v>
      </c>
      <c r="F326" s="9">
        <v>3.35</v>
      </c>
      <c r="G326" s="34">
        <v>146</v>
      </c>
      <c r="H326" s="9">
        <v>199.6</v>
      </c>
      <c r="I326" s="9">
        <v>2.7</v>
      </c>
      <c r="J326" s="9">
        <v>15</v>
      </c>
      <c r="K326" s="9">
        <v>3.1</v>
      </c>
      <c r="L326" s="13">
        <v>-41.66067883443182</v>
      </c>
      <c r="M326" s="13">
        <v>336.67793199850655</v>
      </c>
      <c r="N326" s="9">
        <v>33.299999999999997</v>
      </c>
      <c r="O326" s="9">
        <v>2.1</v>
      </c>
      <c r="P326" s="9" t="s">
        <v>825</v>
      </c>
      <c r="Q326" s="9" t="s">
        <v>825</v>
      </c>
      <c r="R326" s="7">
        <v>301</v>
      </c>
      <c r="S326" s="13">
        <v>-33.900499578779304</v>
      </c>
      <c r="T326" s="13">
        <v>52.0671828881406</v>
      </c>
      <c r="U326" s="9">
        <v>46.041178267360799</v>
      </c>
      <c r="V326" s="9">
        <v>3.8904489598693401</v>
      </c>
      <c r="W326" s="9">
        <v>58.1952919941834</v>
      </c>
      <c r="X326" s="7" t="s">
        <v>826</v>
      </c>
      <c r="Y326" s="7">
        <v>0.77</v>
      </c>
      <c r="Z326" s="7">
        <v>0.79</v>
      </c>
      <c r="AA326" s="7" t="s">
        <v>177</v>
      </c>
      <c r="AB326" s="7">
        <v>0</v>
      </c>
      <c r="AC326" s="14" t="s">
        <v>737</v>
      </c>
      <c r="AD326" s="7"/>
      <c r="AE326" s="7" t="s">
        <v>949</v>
      </c>
      <c r="AF326" s="10" t="s">
        <v>739</v>
      </c>
      <c r="AG326" s="14" t="s">
        <v>738</v>
      </c>
      <c r="AH326" s="10"/>
    </row>
    <row r="327" spans="1:34" x14ac:dyDescent="0.2">
      <c r="A327" s="10" t="s">
        <v>741</v>
      </c>
      <c r="B327" s="9">
        <v>275</v>
      </c>
      <c r="C327" s="9">
        <v>280</v>
      </c>
      <c r="D327" s="13">
        <v>277.5</v>
      </c>
      <c r="E327" s="9">
        <v>49.8</v>
      </c>
      <c r="F327" s="9">
        <v>12</v>
      </c>
      <c r="G327" s="34">
        <v>9</v>
      </c>
      <c r="H327" s="9">
        <v>199</v>
      </c>
      <c r="I327" s="9">
        <v>-9.1</v>
      </c>
      <c r="J327" s="9">
        <v>28</v>
      </c>
      <c r="K327" s="9">
        <v>9.9</v>
      </c>
      <c r="L327" s="13">
        <v>-42.3</v>
      </c>
      <c r="M327" s="13">
        <v>345.9</v>
      </c>
      <c r="N327" s="9">
        <v>65.400000000000006</v>
      </c>
      <c r="O327" s="9">
        <v>6.4</v>
      </c>
      <c r="P327" s="9" t="s">
        <v>825</v>
      </c>
      <c r="Q327" s="9" t="s">
        <v>825</v>
      </c>
      <c r="R327" s="7">
        <v>301</v>
      </c>
      <c r="S327" s="13">
        <v>-29.2188211265332</v>
      </c>
      <c r="T327" s="13">
        <v>57.990800680871999</v>
      </c>
      <c r="U327" s="9">
        <v>46.041178267360799</v>
      </c>
      <c r="V327" s="9">
        <v>3.8904489598693401</v>
      </c>
      <c r="W327" s="9">
        <v>58.1952919941834</v>
      </c>
      <c r="X327" s="7" t="s">
        <v>824</v>
      </c>
      <c r="Y327" s="10"/>
      <c r="Z327" s="10"/>
      <c r="AA327" s="7" t="b">
        <v>1</v>
      </c>
      <c r="AB327" s="7">
        <v>0</v>
      </c>
      <c r="AC327" s="14" t="s">
        <v>742</v>
      </c>
      <c r="AD327" s="7">
        <v>2356</v>
      </c>
      <c r="AE327" s="7" t="s">
        <v>176</v>
      </c>
      <c r="AF327" s="10" t="s">
        <v>740</v>
      </c>
      <c r="AG327" s="14" t="s">
        <v>892</v>
      </c>
      <c r="AH327" s="10"/>
    </row>
    <row r="328" spans="1:34" x14ac:dyDescent="0.2">
      <c r="A328" s="10" t="s">
        <v>743</v>
      </c>
      <c r="B328" s="9">
        <v>274</v>
      </c>
      <c r="C328" s="9">
        <v>282</v>
      </c>
      <c r="D328" s="13">
        <v>278</v>
      </c>
      <c r="E328" s="7">
        <v>55.7</v>
      </c>
      <c r="F328" s="7">
        <v>13.7</v>
      </c>
      <c r="G328" s="6">
        <v>8</v>
      </c>
      <c r="H328" s="9">
        <v>193.5</v>
      </c>
      <c r="I328" s="9">
        <v>-38</v>
      </c>
      <c r="J328" s="9">
        <v>26</v>
      </c>
      <c r="K328" s="9">
        <v>11</v>
      </c>
      <c r="L328" s="13">
        <v>-54</v>
      </c>
      <c r="M328" s="13">
        <v>351.5</v>
      </c>
      <c r="N328" s="9"/>
      <c r="O328" s="9"/>
      <c r="P328" s="9">
        <v>35.941688309899838</v>
      </c>
      <c r="Q328" s="9">
        <v>9.364837426922529</v>
      </c>
      <c r="R328" s="7">
        <v>301</v>
      </c>
      <c r="S328" s="13">
        <v>-34.289317106650898</v>
      </c>
      <c r="T328" s="13">
        <v>71.151446578435497</v>
      </c>
      <c r="U328" s="9">
        <v>46.041178267360799</v>
      </c>
      <c r="V328" s="9">
        <v>3.8904489598693401</v>
      </c>
      <c r="W328" s="9">
        <v>58.1952919941834</v>
      </c>
      <c r="X328" s="7" t="s">
        <v>824</v>
      </c>
      <c r="Y328" s="10"/>
      <c r="Z328" s="10"/>
      <c r="AA328" s="7" t="b">
        <v>1</v>
      </c>
      <c r="AB328" s="7">
        <v>0</v>
      </c>
      <c r="AC328" s="14" t="s">
        <v>744</v>
      </c>
      <c r="AD328" s="7">
        <v>2222</v>
      </c>
      <c r="AE328" s="7" t="s">
        <v>176</v>
      </c>
      <c r="AF328" s="10" t="s">
        <v>745</v>
      </c>
      <c r="AG328" s="14" t="s">
        <v>892</v>
      </c>
      <c r="AH328" s="10"/>
    </row>
    <row r="329" spans="1:34" x14ac:dyDescent="0.2">
      <c r="A329" s="10" t="s">
        <v>746</v>
      </c>
      <c r="B329" s="9">
        <v>278</v>
      </c>
      <c r="C329" s="9">
        <v>282</v>
      </c>
      <c r="D329" s="13">
        <v>280</v>
      </c>
      <c r="E329" s="9">
        <v>14.9</v>
      </c>
      <c r="F329" s="9">
        <v>30.5</v>
      </c>
      <c r="G329" s="34">
        <v>8</v>
      </c>
      <c r="H329" s="9">
        <v>147.19999999999999</v>
      </c>
      <c r="I329" s="9">
        <v>39.6</v>
      </c>
      <c r="J329" s="9">
        <v>78.099999999999994</v>
      </c>
      <c r="K329" s="9">
        <v>6</v>
      </c>
      <c r="L329" s="13">
        <v>-40.799999999999997</v>
      </c>
      <c r="M329" s="13">
        <v>71.3</v>
      </c>
      <c r="N329" s="7"/>
      <c r="O329" s="7"/>
      <c r="P329" s="9">
        <v>102.65691744136865</v>
      </c>
      <c r="Q329" s="9">
        <v>5.4928165645642997</v>
      </c>
      <c r="R329" s="7">
        <v>715</v>
      </c>
      <c r="S329" s="13">
        <v>-41.191629920690403</v>
      </c>
      <c r="T329" s="13">
        <v>71.158708788723999</v>
      </c>
      <c r="U329" s="9">
        <v>-40.499999999999901</v>
      </c>
      <c r="V329" s="9">
        <v>118.6</v>
      </c>
      <c r="W329" s="9">
        <v>0.7</v>
      </c>
      <c r="X329" s="7" t="s">
        <v>824</v>
      </c>
      <c r="Y329" s="10"/>
      <c r="Z329" s="10"/>
      <c r="AA329" s="7" t="b">
        <v>1</v>
      </c>
      <c r="AB329" s="7">
        <v>0</v>
      </c>
      <c r="AC329" s="14" t="s">
        <v>747</v>
      </c>
      <c r="AD329" s="7">
        <v>3504</v>
      </c>
      <c r="AE329" s="7" t="s">
        <v>176</v>
      </c>
      <c r="AF329" s="10" t="s">
        <v>748</v>
      </c>
      <c r="AG329" s="14"/>
      <c r="AH329" s="10"/>
    </row>
    <row r="330" spans="1:34" x14ac:dyDescent="0.2">
      <c r="A330" s="10" t="s">
        <v>749</v>
      </c>
      <c r="B330" s="9">
        <v>280</v>
      </c>
      <c r="C330" s="9">
        <v>285.20000000000005</v>
      </c>
      <c r="D330" s="13">
        <v>282.60000000000002</v>
      </c>
      <c r="E330" s="9">
        <v>37.200000000000003</v>
      </c>
      <c r="F330" s="9">
        <v>37.799999999999997</v>
      </c>
      <c r="G330" s="34">
        <v>19</v>
      </c>
      <c r="H330" s="9">
        <v>204.3</v>
      </c>
      <c r="I330" s="9">
        <v>-23.8</v>
      </c>
      <c r="J330" s="9">
        <v>27.7</v>
      </c>
      <c r="K330" s="9">
        <v>6.5</v>
      </c>
      <c r="L330" s="13">
        <v>-49.4</v>
      </c>
      <c r="M330" s="13">
        <v>359.7</v>
      </c>
      <c r="N330" s="7"/>
      <c r="O330" s="7"/>
      <c r="P330" s="9">
        <v>54.852093430526111</v>
      </c>
      <c r="Q330" s="9">
        <v>4.5722984687954131</v>
      </c>
      <c r="R330" s="7">
        <v>301</v>
      </c>
      <c r="S330" s="13">
        <v>-27.445408429925799</v>
      </c>
      <c r="T330" s="13">
        <v>71.389886230404898</v>
      </c>
      <c r="U330" s="9">
        <v>46.041178267360799</v>
      </c>
      <c r="V330" s="9">
        <v>3.8904489598693401</v>
      </c>
      <c r="W330" s="9">
        <v>58.1952919941834</v>
      </c>
      <c r="X330" s="7" t="s">
        <v>824</v>
      </c>
      <c r="Y330" s="10"/>
      <c r="Z330" s="10"/>
      <c r="AA330" s="7" t="b">
        <v>1</v>
      </c>
      <c r="AB330" s="7">
        <v>0</v>
      </c>
      <c r="AC330" s="14" t="s">
        <v>658</v>
      </c>
      <c r="AD330" s="7"/>
      <c r="AE330" s="7" t="s">
        <v>176</v>
      </c>
      <c r="AF330" s="10" t="s">
        <v>750</v>
      </c>
      <c r="AG330" s="14"/>
      <c r="AH330" s="10"/>
    </row>
    <row r="331" spans="1:34" x14ac:dyDescent="0.2">
      <c r="A331" s="14" t="s">
        <v>752</v>
      </c>
      <c r="B331" s="9">
        <v>280</v>
      </c>
      <c r="C331" s="9">
        <v>291</v>
      </c>
      <c r="D331" s="13">
        <v>285.5</v>
      </c>
      <c r="E331" s="9">
        <v>51</v>
      </c>
      <c r="F331" s="9">
        <v>356</v>
      </c>
      <c r="G331" s="34">
        <v>9</v>
      </c>
      <c r="H331" s="9">
        <v>9</v>
      </c>
      <c r="I331" s="9">
        <v>19</v>
      </c>
      <c r="J331" s="9">
        <v>29</v>
      </c>
      <c r="K331" s="9">
        <v>10</v>
      </c>
      <c r="L331" s="13">
        <v>-48</v>
      </c>
      <c r="M331" s="13">
        <v>343</v>
      </c>
      <c r="N331" s="9"/>
      <c r="O331" s="9"/>
      <c r="P331" s="9">
        <v>62.492313566911712</v>
      </c>
      <c r="Q331" s="9">
        <v>6.5633772273595534</v>
      </c>
      <c r="R331" s="7">
        <v>301</v>
      </c>
      <c r="S331" s="13">
        <v>-34.527329786205897</v>
      </c>
      <c r="T331" s="13">
        <v>61.422345073460001</v>
      </c>
      <c r="U331" s="9">
        <v>46.041178267360799</v>
      </c>
      <c r="V331" s="9">
        <v>3.8904489598693401</v>
      </c>
      <c r="W331" s="9">
        <v>58.1952919941834</v>
      </c>
      <c r="X331" s="7" t="s">
        <v>824</v>
      </c>
      <c r="Y331" s="10"/>
      <c r="Z331" s="10"/>
      <c r="AA331" s="7" t="b">
        <v>1</v>
      </c>
      <c r="AB331" s="7">
        <v>0</v>
      </c>
      <c r="AC331" s="14" t="s">
        <v>754</v>
      </c>
      <c r="AD331" s="7">
        <v>411</v>
      </c>
      <c r="AE331" s="7" t="s">
        <v>176</v>
      </c>
      <c r="AF331" s="10" t="s">
        <v>753</v>
      </c>
      <c r="AG331" s="14"/>
      <c r="AH331" s="10"/>
    </row>
    <row r="332" spans="1:34" x14ac:dyDescent="0.2">
      <c r="A332" s="14" t="s">
        <v>755</v>
      </c>
      <c r="B332" s="9">
        <v>277</v>
      </c>
      <c r="C332" s="9">
        <v>294.60000000000002</v>
      </c>
      <c r="D332" s="13">
        <v>285.8</v>
      </c>
      <c r="E332" s="9">
        <v>32.979999999999997</v>
      </c>
      <c r="F332" s="9">
        <f>360-6.4</f>
        <v>353.6</v>
      </c>
      <c r="G332" s="34">
        <v>18</v>
      </c>
      <c r="H332" s="9"/>
      <c r="I332" s="9"/>
      <c r="J332" s="9"/>
      <c r="K332" s="9"/>
      <c r="L332" s="13">
        <v>-41.4</v>
      </c>
      <c r="M332" s="13">
        <v>52.1</v>
      </c>
      <c r="N332" s="9">
        <v>27.1</v>
      </c>
      <c r="O332" s="9">
        <v>6.8</v>
      </c>
      <c r="P332" s="9" t="s">
        <v>825</v>
      </c>
      <c r="Q332" s="9" t="s">
        <v>825</v>
      </c>
      <c r="R332" s="7">
        <v>707</v>
      </c>
      <c r="S332" s="13">
        <v>-41.064800758008403</v>
      </c>
      <c r="T332" s="13">
        <v>53.857007517421003</v>
      </c>
      <c r="U332" s="9">
        <v>31.250219940610901</v>
      </c>
      <c r="V332" s="9">
        <v>36.930099144381401</v>
      </c>
      <c r="W332" s="9">
        <v>1.41820132763735</v>
      </c>
      <c r="X332" s="7" t="s">
        <v>824</v>
      </c>
      <c r="Y332" s="10"/>
      <c r="Z332" s="10"/>
      <c r="AA332" s="7" t="b">
        <v>1</v>
      </c>
      <c r="AB332" s="7">
        <v>0</v>
      </c>
      <c r="AC332" s="14" t="s">
        <v>756</v>
      </c>
      <c r="AD332" s="7"/>
      <c r="AE332" s="7" t="s">
        <v>949</v>
      </c>
      <c r="AF332" s="10" t="s">
        <v>849</v>
      </c>
      <c r="AG332" s="14" t="s">
        <v>863</v>
      </c>
      <c r="AH332" s="10" t="s">
        <v>954</v>
      </c>
    </row>
    <row r="333" spans="1:34" x14ac:dyDescent="0.2">
      <c r="A333" s="14" t="s">
        <v>764</v>
      </c>
      <c r="B333" s="9">
        <v>281</v>
      </c>
      <c r="C333" s="9">
        <v>291</v>
      </c>
      <c r="D333" s="13">
        <v>286</v>
      </c>
      <c r="E333" s="9">
        <v>48</v>
      </c>
      <c r="F333" s="9">
        <v>8</v>
      </c>
      <c r="G333" s="34">
        <v>7</v>
      </c>
      <c r="H333" s="9">
        <v>5.0999999999999996</v>
      </c>
      <c r="I333" s="9">
        <v>18.7</v>
      </c>
      <c r="J333" s="9">
        <v>37.9</v>
      </c>
      <c r="K333" s="9">
        <v>9.9</v>
      </c>
      <c r="L333" s="13">
        <v>-51.6</v>
      </c>
      <c r="M333" s="13">
        <v>359.6</v>
      </c>
      <c r="N333" s="9"/>
      <c r="O333" s="9"/>
      <c r="P333" s="9">
        <v>82.052052271116366</v>
      </c>
      <c r="Q333" s="9">
        <v>6.7032258893791612</v>
      </c>
      <c r="R333" s="7">
        <v>301</v>
      </c>
      <c r="S333" s="13">
        <v>-29.0860292959098</v>
      </c>
      <c r="T333" s="13">
        <v>73.055733868218596</v>
      </c>
      <c r="U333" s="9">
        <v>46.041178267360799</v>
      </c>
      <c r="V333" s="9">
        <v>3.8904489598693401</v>
      </c>
      <c r="W333" s="9">
        <v>58.1952919941834</v>
      </c>
      <c r="X333" s="7" t="s">
        <v>824</v>
      </c>
      <c r="Y333" s="10"/>
      <c r="Z333" s="10"/>
      <c r="AA333" s="7" t="b">
        <v>1</v>
      </c>
      <c r="AB333" s="7">
        <v>0</v>
      </c>
      <c r="AC333" s="14" t="s">
        <v>765</v>
      </c>
      <c r="AD333" s="7">
        <v>170</v>
      </c>
      <c r="AE333" s="7" t="s">
        <v>176</v>
      </c>
      <c r="AF333" s="10" t="s">
        <v>767</v>
      </c>
      <c r="AG333" s="14" t="s">
        <v>766</v>
      </c>
      <c r="AH333" s="10" t="s">
        <v>887</v>
      </c>
    </row>
    <row r="334" spans="1:34" x14ac:dyDescent="0.2">
      <c r="A334" s="10" t="s">
        <v>761</v>
      </c>
      <c r="B334" s="9">
        <v>279</v>
      </c>
      <c r="C334" s="9">
        <v>293</v>
      </c>
      <c r="D334" s="13">
        <v>286</v>
      </c>
      <c r="E334" s="9">
        <v>55.5</v>
      </c>
      <c r="F334" s="9">
        <v>-4.5999999999999996</v>
      </c>
      <c r="G334" s="34">
        <v>5</v>
      </c>
      <c r="H334" s="9">
        <v>191.6</v>
      </c>
      <c r="I334" s="9">
        <v>-24.1</v>
      </c>
      <c r="J334" s="9">
        <v>18.5</v>
      </c>
      <c r="K334" s="9">
        <v>18.2</v>
      </c>
      <c r="L334" s="13">
        <v>-46.2</v>
      </c>
      <c r="M334" s="13">
        <v>348</v>
      </c>
      <c r="N334" s="9"/>
      <c r="O334" s="9"/>
      <c r="P334" s="9">
        <v>36.418151143123708</v>
      </c>
      <c r="Q334" s="9">
        <v>12.848266984967383</v>
      </c>
      <c r="R334" s="7">
        <v>301</v>
      </c>
      <c r="S334" s="13">
        <v>-30.7801188222505</v>
      </c>
      <c r="T334" s="13">
        <v>62.468180628317903</v>
      </c>
      <c r="U334" s="9">
        <v>46.041178267360799</v>
      </c>
      <c r="V334" s="9">
        <v>3.8904489598693401</v>
      </c>
      <c r="W334" s="9">
        <v>58.1952919941834</v>
      </c>
      <c r="X334" s="7" t="s">
        <v>824</v>
      </c>
      <c r="Y334" s="10"/>
      <c r="Z334" s="10"/>
      <c r="AA334" s="7" t="b">
        <v>1</v>
      </c>
      <c r="AB334" s="7">
        <v>0</v>
      </c>
      <c r="AC334" s="14" t="s">
        <v>762</v>
      </c>
      <c r="AD334" s="7">
        <v>3093</v>
      </c>
      <c r="AE334" s="7" t="s">
        <v>176</v>
      </c>
      <c r="AF334" s="10" t="s">
        <v>763</v>
      </c>
      <c r="AG334" s="14" t="s">
        <v>888</v>
      </c>
      <c r="AH334" s="10"/>
    </row>
    <row r="335" spans="1:34" x14ac:dyDescent="0.2">
      <c r="A335" s="10" t="s">
        <v>757</v>
      </c>
      <c r="B335" s="9">
        <v>280</v>
      </c>
      <c r="C335" s="9">
        <v>292</v>
      </c>
      <c r="D335" s="13">
        <v>286</v>
      </c>
      <c r="E335" s="9">
        <v>-20.25</v>
      </c>
      <c r="F335" s="9">
        <v>146.30000000000001</v>
      </c>
      <c r="G335" s="6">
        <v>34</v>
      </c>
      <c r="H335" s="7">
        <v>196.3</v>
      </c>
      <c r="I335" s="7">
        <v>77.400000000000006</v>
      </c>
      <c r="J335" s="7">
        <v>53.5</v>
      </c>
      <c r="K335" s="7">
        <v>3.4</v>
      </c>
      <c r="L335" s="6">
        <v>-43.2</v>
      </c>
      <c r="M335" s="13">
        <v>137.30000000000001</v>
      </c>
      <c r="N335" s="9"/>
      <c r="O335" s="9"/>
      <c r="P335" s="9">
        <v>16.375403827576356</v>
      </c>
      <c r="Q335" s="9">
        <v>6.2729119158347419</v>
      </c>
      <c r="R335" s="7">
        <v>801</v>
      </c>
      <c r="S335" s="13">
        <v>-32.952052839210197</v>
      </c>
      <c r="T335" s="13">
        <v>72.193169900380198</v>
      </c>
      <c r="U335" s="9">
        <v>-21.957728476809798</v>
      </c>
      <c r="V335" s="9">
        <v>-65.144472167838501</v>
      </c>
      <c r="W335" s="9">
        <v>55.1439242365323</v>
      </c>
      <c r="X335" s="7" t="s">
        <v>824</v>
      </c>
      <c r="Y335" s="7"/>
      <c r="Z335" s="7"/>
      <c r="AA335" s="7" t="b">
        <v>1</v>
      </c>
      <c r="AB335" s="7">
        <v>0</v>
      </c>
      <c r="AC335" s="14" t="s">
        <v>758</v>
      </c>
      <c r="AD335" s="7"/>
      <c r="AE335" s="7" t="s">
        <v>949</v>
      </c>
      <c r="AF335" s="10" t="s">
        <v>759</v>
      </c>
      <c r="AG335" s="14"/>
      <c r="AH335" s="10"/>
    </row>
    <row r="336" spans="1:34" x14ac:dyDescent="0.2">
      <c r="A336" s="10" t="s">
        <v>760</v>
      </c>
      <c r="B336" s="9">
        <v>280</v>
      </c>
      <c r="C336" s="9">
        <v>292</v>
      </c>
      <c r="D336" s="13">
        <v>286</v>
      </c>
      <c r="E336" s="9">
        <v>-20.100000000000001</v>
      </c>
      <c r="F336" s="9">
        <v>146.5</v>
      </c>
      <c r="G336" s="6">
        <v>42</v>
      </c>
      <c r="H336" s="7">
        <v>188.7</v>
      </c>
      <c r="I336" s="7">
        <v>75.2</v>
      </c>
      <c r="J336" s="9">
        <v>35</v>
      </c>
      <c r="K336" s="7">
        <v>3.8</v>
      </c>
      <c r="L336" s="6">
        <v>-47.5</v>
      </c>
      <c r="M336" s="13">
        <v>143</v>
      </c>
      <c r="N336" s="9"/>
      <c r="O336" s="9"/>
      <c r="P336" s="9">
        <v>11.486973126266845</v>
      </c>
      <c r="Q336" s="9">
        <v>6.8027339841029191</v>
      </c>
      <c r="R336" s="7">
        <v>801</v>
      </c>
      <c r="S336" s="13">
        <v>-38.283060960817501</v>
      </c>
      <c r="T336" s="13">
        <v>69.157180174649497</v>
      </c>
      <c r="U336" s="9">
        <v>-21.957728476809798</v>
      </c>
      <c r="V336" s="9">
        <v>-65.144472167838501</v>
      </c>
      <c r="W336" s="9">
        <v>55.1439242365323</v>
      </c>
      <c r="X336" s="7" t="s">
        <v>824</v>
      </c>
      <c r="Y336" s="7"/>
      <c r="Z336" s="7"/>
      <c r="AA336" s="7" t="b">
        <v>1</v>
      </c>
      <c r="AB336" s="7">
        <v>0</v>
      </c>
      <c r="AC336" s="10" t="s">
        <v>758</v>
      </c>
      <c r="AD336" s="7"/>
      <c r="AE336" s="7" t="s">
        <v>949</v>
      </c>
      <c r="AF336" s="10" t="s">
        <v>759</v>
      </c>
      <c r="AG336" s="14"/>
      <c r="AH336" s="10"/>
    </row>
    <row r="337" spans="1:34" x14ac:dyDescent="0.2">
      <c r="A337" s="14" t="s">
        <v>768</v>
      </c>
      <c r="B337" s="9">
        <v>282.8</v>
      </c>
      <c r="C337" s="9">
        <v>289.8</v>
      </c>
      <c r="D337" s="13">
        <v>286.3</v>
      </c>
      <c r="E337" s="9">
        <v>47.5</v>
      </c>
      <c r="F337" s="9">
        <v>80.7</v>
      </c>
      <c r="G337" s="34">
        <v>65</v>
      </c>
      <c r="H337" s="9">
        <v>243.1</v>
      </c>
      <c r="I337" s="9">
        <v>-57</v>
      </c>
      <c r="J337" s="9">
        <v>78.5</v>
      </c>
      <c r="K337" s="9">
        <v>2</v>
      </c>
      <c r="L337" s="13">
        <v>-33.200000000000003</v>
      </c>
      <c r="M337" s="13">
        <v>338.2</v>
      </c>
      <c r="N337" s="9">
        <v>48.8</v>
      </c>
      <c r="O337" s="9">
        <v>2.5</v>
      </c>
      <c r="P337" s="9" t="s">
        <v>825</v>
      </c>
      <c r="Q337" s="9" t="s">
        <v>825</v>
      </c>
      <c r="R337" s="7">
        <v>301</v>
      </c>
      <c r="S337" s="13">
        <v>-27.294238010483099</v>
      </c>
      <c r="T337" s="13">
        <v>45.7605912092178</v>
      </c>
      <c r="U337" s="9">
        <v>46.041178267360799</v>
      </c>
      <c r="V337" s="9">
        <v>3.8904489598693401</v>
      </c>
      <c r="W337" s="9">
        <v>58.1952919941834</v>
      </c>
      <c r="X337" s="7" t="s">
        <v>824</v>
      </c>
      <c r="Y337" s="7"/>
      <c r="Z337" s="7"/>
      <c r="AA337" s="7" t="b">
        <v>1</v>
      </c>
      <c r="AB337" s="7">
        <v>0</v>
      </c>
      <c r="AC337" s="14" t="s">
        <v>769</v>
      </c>
      <c r="AD337" s="7"/>
      <c r="AE337" s="7" t="s">
        <v>949</v>
      </c>
      <c r="AF337" s="10" t="s">
        <v>770</v>
      </c>
      <c r="AG337" s="14"/>
      <c r="AH337" s="10"/>
    </row>
    <row r="338" spans="1:34" x14ac:dyDescent="0.2">
      <c r="A338" s="14" t="s">
        <v>772</v>
      </c>
      <c r="B338" s="9">
        <v>283.8</v>
      </c>
      <c r="C338" s="9">
        <v>290.8</v>
      </c>
      <c r="D338" s="13">
        <v>287.3</v>
      </c>
      <c r="E338" s="9">
        <v>47.5</v>
      </c>
      <c r="F338" s="9">
        <v>80.7</v>
      </c>
      <c r="G338" s="34">
        <v>88</v>
      </c>
      <c r="H338" s="9">
        <v>242</v>
      </c>
      <c r="I338" s="9">
        <v>-56.2</v>
      </c>
      <c r="J338" s="9">
        <v>71.5</v>
      </c>
      <c r="K338" s="9">
        <v>1.8</v>
      </c>
      <c r="L338" s="13">
        <v>-44.1</v>
      </c>
      <c r="M338" s="13">
        <v>340.6</v>
      </c>
      <c r="N338" s="9">
        <v>48</v>
      </c>
      <c r="O338" s="9">
        <v>2.2000000000000002</v>
      </c>
      <c r="P338" s="9" t="s">
        <v>825</v>
      </c>
      <c r="Q338" s="9" t="s">
        <v>825</v>
      </c>
      <c r="R338" s="7">
        <v>301</v>
      </c>
      <c r="S338" s="13">
        <v>-33.293919202405199</v>
      </c>
      <c r="T338" s="13">
        <v>56.5332946741784</v>
      </c>
      <c r="U338" s="9">
        <v>46.041178267360799</v>
      </c>
      <c r="V338" s="9">
        <v>3.8904489598693401</v>
      </c>
      <c r="W338" s="9">
        <v>58.1952919941834</v>
      </c>
      <c r="X338" s="7" t="s">
        <v>824</v>
      </c>
      <c r="Y338" s="7"/>
      <c r="Z338" s="7"/>
      <c r="AA338" s="7" t="b">
        <v>1</v>
      </c>
      <c r="AB338" s="7">
        <v>0</v>
      </c>
      <c r="AC338" s="14" t="s">
        <v>773</v>
      </c>
      <c r="AD338" s="7"/>
      <c r="AE338" s="7" t="s">
        <v>949</v>
      </c>
      <c r="AF338" s="10" t="s">
        <v>774</v>
      </c>
      <c r="AG338" s="14" t="s">
        <v>864</v>
      </c>
      <c r="AH338" s="10"/>
    </row>
    <row r="339" spans="1:34" x14ac:dyDescent="0.2">
      <c r="A339" s="14" t="s">
        <v>775</v>
      </c>
      <c r="B339" s="9">
        <v>284</v>
      </c>
      <c r="C339" s="9">
        <v>292</v>
      </c>
      <c r="D339" s="13">
        <v>288</v>
      </c>
      <c r="E339" s="9">
        <v>59.4</v>
      </c>
      <c r="F339" s="9">
        <v>10.199999999999999</v>
      </c>
      <c r="G339" s="34">
        <v>104</v>
      </c>
      <c r="H339" s="9">
        <v>204</v>
      </c>
      <c r="I339" s="9">
        <v>-37.9</v>
      </c>
      <c r="J339" s="9">
        <v>46.9</v>
      </c>
      <c r="K339" s="9">
        <v>2</v>
      </c>
      <c r="L339" s="13">
        <v>-48.2</v>
      </c>
      <c r="M339" s="13">
        <v>335.5</v>
      </c>
      <c r="N339" s="9">
        <v>52.2</v>
      </c>
      <c r="O339" s="9">
        <v>1.9</v>
      </c>
      <c r="P339" s="9" t="s">
        <v>825</v>
      </c>
      <c r="Q339" s="9" t="s">
        <v>825</v>
      </c>
      <c r="R339" s="7">
        <v>301</v>
      </c>
      <c r="S339" s="13">
        <v>-38.606359891615</v>
      </c>
      <c r="T339" s="13">
        <v>57.796717000596402</v>
      </c>
      <c r="U339" s="9">
        <v>46.041178267360799</v>
      </c>
      <c r="V339" s="9">
        <v>3.8904489598693401</v>
      </c>
      <c r="W339" s="9">
        <v>58.1952919941834</v>
      </c>
      <c r="X339" s="7" t="s">
        <v>824</v>
      </c>
      <c r="Y339" s="7"/>
      <c r="Z339" s="7"/>
      <c r="AA339" s="7" t="b">
        <v>1</v>
      </c>
      <c r="AB339" s="7">
        <v>0</v>
      </c>
      <c r="AC339" s="14" t="s">
        <v>776</v>
      </c>
      <c r="AD339" s="7"/>
      <c r="AE339" s="7" t="s">
        <v>949</v>
      </c>
      <c r="AF339" s="10" t="s">
        <v>778</v>
      </c>
      <c r="AG339" s="14" t="s">
        <v>777</v>
      </c>
      <c r="AH339" s="10"/>
    </row>
    <row r="340" spans="1:34" x14ac:dyDescent="0.2">
      <c r="A340" s="14" t="s">
        <v>736</v>
      </c>
      <c r="B340" s="9">
        <v>283.3</v>
      </c>
      <c r="C340" s="9">
        <v>293.5</v>
      </c>
      <c r="D340" s="13">
        <f>AVERAGE(B340,C340)</f>
        <v>288.39999999999998</v>
      </c>
      <c r="E340" s="9">
        <v>43.69</v>
      </c>
      <c r="F340" s="9">
        <v>3.35</v>
      </c>
      <c r="G340" s="34">
        <v>143</v>
      </c>
      <c r="H340" s="9">
        <v>199.6</v>
      </c>
      <c r="I340" s="9">
        <v>-8.9</v>
      </c>
      <c r="J340" s="9">
        <v>40.6</v>
      </c>
      <c r="K340" s="9">
        <v>1.9</v>
      </c>
      <c r="L340" s="13">
        <v>-47.14</v>
      </c>
      <c r="M340" s="13">
        <v>333.9</v>
      </c>
      <c r="N340" s="9"/>
      <c r="O340" s="9"/>
      <c r="P340" s="9">
        <v>98.246432171100068</v>
      </c>
      <c r="Q340" s="9">
        <v>1.1955592650972084</v>
      </c>
      <c r="R340" s="7">
        <v>301</v>
      </c>
      <c r="S340" s="13">
        <v>-38.852051592230602</v>
      </c>
      <c r="T340" s="13">
        <v>55.885053474503103</v>
      </c>
      <c r="U340" s="9">
        <v>46.041178267360799</v>
      </c>
      <c r="V340" s="9">
        <v>3.8904489598693401</v>
      </c>
      <c r="W340" s="9">
        <v>58.1952919941834</v>
      </c>
      <c r="X340" s="7" t="s">
        <v>826</v>
      </c>
      <c r="Y340" s="7">
        <v>0.82</v>
      </c>
      <c r="Z340" s="7">
        <v>0.68</v>
      </c>
      <c r="AA340" s="7" t="s">
        <v>181</v>
      </c>
      <c r="AB340" s="7">
        <v>0</v>
      </c>
      <c r="AC340" s="14" t="s">
        <v>733</v>
      </c>
      <c r="AD340" s="7"/>
      <c r="AE340" s="7" t="s">
        <v>949</v>
      </c>
      <c r="AF340" s="10" t="s">
        <v>780</v>
      </c>
      <c r="AG340" s="14" t="s">
        <v>779</v>
      </c>
      <c r="AH340" s="10"/>
    </row>
    <row r="341" spans="1:34" x14ac:dyDescent="0.2">
      <c r="A341" s="14" t="s">
        <v>781</v>
      </c>
      <c r="B341" s="9">
        <v>288</v>
      </c>
      <c r="C341" s="9">
        <v>293</v>
      </c>
      <c r="D341" s="13">
        <v>290.5</v>
      </c>
      <c r="E341" s="9">
        <v>49.5</v>
      </c>
      <c r="F341" s="9">
        <v>7</v>
      </c>
      <c r="G341" s="34">
        <v>11</v>
      </c>
      <c r="H341" s="7">
        <v>7.4</v>
      </c>
      <c r="I341" s="7">
        <v>15.5</v>
      </c>
      <c r="J341" s="7">
        <v>9.1999999999999993</v>
      </c>
      <c r="K341" s="7">
        <v>15.9</v>
      </c>
      <c r="L341" s="13">
        <v>-41.1</v>
      </c>
      <c r="M341" s="13">
        <v>349.2</v>
      </c>
      <c r="N341" s="9"/>
      <c r="O341" s="9"/>
      <c r="P341" s="37">
        <v>20.835310396621107</v>
      </c>
      <c r="Q341" s="38">
        <v>10.242261778324167</v>
      </c>
      <c r="R341" s="7">
        <v>301</v>
      </c>
      <c r="S341" s="13">
        <v>-26.617243010860701</v>
      </c>
      <c r="T341" s="13">
        <v>58.9652351792435</v>
      </c>
      <c r="U341" s="9">
        <v>46.041178267360799</v>
      </c>
      <c r="V341" s="9">
        <v>3.8904489598693401</v>
      </c>
      <c r="W341" s="9">
        <v>58.1952919941834</v>
      </c>
      <c r="X341" s="7" t="s">
        <v>824</v>
      </c>
      <c r="Y341" s="10"/>
      <c r="Z341" s="10"/>
      <c r="AA341" s="7" t="b">
        <v>1</v>
      </c>
      <c r="AB341" s="7">
        <v>0</v>
      </c>
      <c r="AC341" s="14" t="s">
        <v>782</v>
      </c>
      <c r="AD341" s="7">
        <v>712</v>
      </c>
      <c r="AE341" s="7" t="s">
        <v>176</v>
      </c>
      <c r="AF341" s="10" t="s">
        <v>783</v>
      </c>
      <c r="AG341" s="14"/>
      <c r="AH341" s="10"/>
    </row>
    <row r="342" spans="1:34" x14ac:dyDescent="0.2">
      <c r="A342" s="14" t="s">
        <v>784</v>
      </c>
      <c r="B342" s="9">
        <v>288</v>
      </c>
      <c r="C342" s="9">
        <v>293</v>
      </c>
      <c r="D342" s="13">
        <v>290.5</v>
      </c>
      <c r="E342" s="9">
        <v>50</v>
      </c>
      <c r="F342" s="9">
        <v>8</v>
      </c>
      <c r="G342" s="34">
        <v>5</v>
      </c>
      <c r="H342" s="9">
        <v>15</v>
      </c>
      <c r="I342" s="9">
        <v>15</v>
      </c>
      <c r="J342" s="9">
        <v>46</v>
      </c>
      <c r="K342" s="9">
        <v>13</v>
      </c>
      <c r="L342" s="13">
        <v>-46</v>
      </c>
      <c r="M342" s="13">
        <v>347</v>
      </c>
      <c r="N342" s="9"/>
      <c r="O342" s="9"/>
      <c r="P342" s="37">
        <v>104.83243964584472</v>
      </c>
      <c r="Q342" s="38">
        <v>7.5075156537244405</v>
      </c>
      <c r="R342" s="7">
        <v>301</v>
      </c>
      <c r="S342" s="13">
        <v>-31.156701386579901</v>
      </c>
      <c r="T342" s="13">
        <v>61.750216058641897</v>
      </c>
      <c r="U342" s="9">
        <v>46.041178267360799</v>
      </c>
      <c r="V342" s="9">
        <v>3.8904489598693401</v>
      </c>
      <c r="W342" s="9">
        <v>58.1952919941834</v>
      </c>
      <c r="X342" s="7" t="s">
        <v>824</v>
      </c>
      <c r="Y342" s="10"/>
      <c r="Z342" s="10"/>
      <c r="AA342" s="7" t="b">
        <v>1</v>
      </c>
      <c r="AB342" s="7">
        <v>0</v>
      </c>
      <c r="AC342" s="14" t="s">
        <v>785</v>
      </c>
      <c r="AD342" s="7">
        <v>940</v>
      </c>
      <c r="AE342" s="7" t="s">
        <v>176</v>
      </c>
      <c r="AF342" s="10" t="s">
        <v>783</v>
      </c>
      <c r="AG342" s="14"/>
      <c r="AH342" s="10" t="s">
        <v>887</v>
      </c>
    </row>
    <row r="343" spans="1:34" x14ac:dyDescent="0.2">
      <c r="A343" s="10" t="s">
        <v>786</v>
      </c>
      <c r="B343" s="9">
        <v>283.3</v>
      </c>
      <c r="C343" s="9">
        <v>298.89999999999998</v>
      </c>
      <c r="D343" s="13">
        <f>AVERAGE(B343,C343)</f>
        <v>291.10000000000002</v>
      </c>
      <c r="E343" s="9">
        <v>-27.17</v>
      </c>
      <c r="F343" s="9">
        <f>360-49.58</f>
        <v>310.42</v>
      </c>
      <c r="G343" s="34">
        <v>119</v>
      </c>
      <c r="H343" s="9">
        <v>156.69999999999999</v>
      </c>
      <c r="I343" s="9">
        <v>65.400000000000006</v>
      </c>
      <c r="J343" s="9">
        <v>70.8</v>
      </c>
      <c r="K343" s="9">
        <v>1.5</v>
      </c>
      <c r="L343" s="13">
        <v>-63.2</v>
      </c>
      <c r="M343" s="13">
        <v>347.5</v>
      </c>
      <c r="N343" s="9">
        <v>32.700000000000003</v>
      </c>
      <c r="O343" s="9">
        <v>2.2999999999999998</v>
      </c>
      <c r="P343" s="9" t="s">
        <v>825</v>
      </c>
      <c r="Q343" s="9" t="s">
        <v>825</v>
      </c>
      <c r="R343" s="7">
        <v>201</v>
      </c>
      <c r="S343" s="13">
        <v>-34.362229576429499</v>
      </c>
      <c r="T343" s="13">
        <v>55.236899195544098</v>
      </c>
      <c r="U343" s="9">
        <v>50</v>
      </c>
      <c r="V343" s="9">
        <v>-32.5</v>
      </c>
      <c r="W343" s="9">
        <v>55.08</v>
      </c>
      <c r="X343" s="7" t="s">
        <v>826</v>
      </c>
      <c r="Y343" s="7">
        <v>0.75</v>
      </c>
      <c r="Z343" s="9">
        <v>6</v>
      </c>
      <c r="AA343" s="7" t="s">
        <v>177</v>
      </c>
      <c r="AB343" s="7">
        <v>0</v>
      </c>
      <c r="AC343" s="10" t="s">
        <v>787</v>
      </c>
      <c r="AD343" s="7"/>
      <c r="AE343" s="7" t="s">
        <v>949</v>
      </c>
      <c r="AF343" s="10" t="s">
        <v>790</v>
      </c>
      <c r="AG343" s="14" t="s">
        <v>788</v>
      </c>
      <c r="AH343" s="10" t="s">
        <v>789</v>
      </c>
    </row>
    <row r="344" spans="1:34" x14ac:dyDescent="0.2">
      <c r="A344" s="14" t="s">
        <v>792</v>
      </c>
      <c r="B344" s="9">
        <v>287</v>
      </c>
      <c r="C344" s="9">
        <v>300</v>
      </c>
      <c r="D344" s="13">
        <v>293.5</v>
      </c>
      <c r="E344" s="9">
        <v>55.5</v>
      </c>
      <c r="F344" s="9">
        <v>13.5</v>
      </c>
      <c r="G344" s="34">
        <v>6</v>
      </c>
      <c r="H344" s="9">
        <v>10</v>
      </c>
      <c r="I344" s="9">
        <v>11</v>
      </c>
      <c r="J344" s="9">
        <v>36</v>
      </c>
      <c r="K344" s="9">
        <v>11</v>
      </c>
      <c r="L344" s="13">
        <v>-37</v>
      </c>
      <c r="M344" s="13">
        <v>354</v>
      </c>
      <c r="N344" s="9"/>
      <c r="O344" s="9"/>
      <c r="P344" s="9">
        <v>85.630103849169302</v>
      </c>
      <c r="Q344" s="9">
        <v>7.2812495156162909</v>
      </c>
      <c r="R344" s="7">
        <v>301</v>
      </c>
      <c r="S344" s="13">
        <v>-21.078750658349801</v>
      </c>
      <c r="T344" s="13">
        <v>58.857451715014598</v>
      </c>
      <c r="U344" s="9">
        <v>46.041178267360799</v>
      </c>
      <c r="V344" s="9">
        <v>3.8904489598693401</v>
      </c>
      <c r="W344" s="9">
        <v>58.1952919941834</v>
      </c>
      <c r="X344" s="7" t="s">
        <v>824</v>
      </c>
      <c r="Y344" s="10"/>
      <c r="Z344" s="10"/>
      <c r="AA344" s="7" t="b">
        <v>1</v>
      </c>
      <c r="AB344" s="7">
        <v>0</v>
      </c>
      <c r="AC344" s="14" t="s">
        <v>751</v>
      </c>
      <c r="AD344" s="7">
        <v>2211</v>
      </c>
      <c r="AE344" s="7" t="s">
        <v>176</v>
      </c>
      <c r="AF344" s="10" t="s">
        <v>791</v>
      </c>
      <c r="AG344" s="14" t="s">
        <v>793</v>
      </c>
      <c r="AH344" s="10"/>
    </row>
    <row r="345" spans="1:34" x14ac:dyDescent="0.2">
      <c r="A345" s="14" t="s">
        <v>797</v>
      </c>
      <c r="B345" s="9">
        <v>292</v>
      </c>
      <c r="C345" s="9">
        <v>296</v>
      </c>
      <c r="D345" s="13">
        <v>294</v>
      </c>
      <c r="E345" s="9">
        <v>55.4</v>
      </c>
      <c r="F345" s="9">
        <v>-1.6</v>
      </c>
      <c r="G345" s="34">
        <v>17</v>
      </c>
      <c r="H345" s="9">
        <v>14.6</v>
      </c>
      <c r="I345" s="9">
        <v>25.6</v>
      </c>
      <c r="J345" s="9">
        <v>20.5</v>
      </c>
      <c r="K345" s="9">
        <v>8.1</v>
      </c>
      <c r="L345" s="13">
        <v>-47.1</v>
      </c>
      <c r="M345" s="13">
        <v>337.1</v>
      </c>
      <c r="N345" s="9">
        <v>47.1</v>
      </c>
      <c r="O345" s="9">
        <v>7.7</v>
      </c>
      <c r="P345" s="9" t="s">
        <v>825</v>
      </c>
      <c r="Q345" s="9" t="s">
        <v>825</v>
      </c>
      <c r="R345" s="7">
        <v>301</v>
      </c>
      <c r="S345" s="13">
        <v>-37.084451796553502</v>
      </c>
      <c r="T345" s="13">
        <v>57.498747460489703</v>
      </c>
      <c r="U345" s="9">
        <v>46.041178267360799</v>
      </c>
      <c r="V345" s="9">
        <v>3.8904489598693401</v>
      </c>
      <c r="W345" s="9">
        <v>58.1952919941834</v>
      </c>
      <c r="X345" s="7" t="s">
        <v>824</v>
      </c>
      <c r="Y345" s="10"/>
      <c r="Z345" s="10"/>
      <c r="AA345" s="7" t="b">
        <v>1</v>
      </c>
      <c r="AB345" s="7">
        <v>0</v>
      </c>
      <c r="AC345" s="14" t="s">
        <v>795</v>
      </c>
      <c r="AD345" s="7"/>
      <c r="AE345" s="7" t="s">
        <v>176</v>
      </c>
      <c r="AF345" s="10" t="s">
        <v>798</v>
      </c>
      <c r="AG345" s="14"/>
      <c r="AH345" s="10"/>
    </row>
    <row r="346" spans="1:34" x14ac:dyDescent="0.2">
      <c r="A346" s="14" t="s">
        <v>796</v>
      </c>
      <c r="B346" s="9">
        <v>292</v>
      </c>
      <c r="C346" s="9">
        <v>296</v>
      </c>
      <c r="D346" s="13">
        <v>294</v>
      </c>
      <c r="E346" s="9">
        <v>55.7</v>
      </c>
      <c r="F346" s="9">
        <v>-1.8</v>
      </c>
      <c r="G346" s="34">
        <v>20</v>
      </c>
      <c r="H346" s="9">
        <v>9.5</v>
      </c>
      <c r="I346" s="9">
        <v>2.8</v>
      </c>
      <c r="J346" s="9">
        <v>27.6</v>
      </c>
      <c r="K346" s="9">
        <v>6.3</v>
      </c>
      <c r="L346" s="13">
        <v>-35.4</v>
      </c>
      <c r="M346" s="6">
        <v>346.8</v>
      </c>
      <c r="N346" s="9">
        <v>36.200000000000003</v>
      </c>
      <c r="O346" s="9">
        <v>5.5</v>
      </c>
      <c r="P346" s="9" t="s">
        <v>825</v>
      </c>
      <c r="Q346" s="9" t="s">
        <v>825</v>
      </c>
      <c r="R346" s="7">
        <v>301</v>
      </c>
      <c r="S346" s="13">
        <v>-23.856512861353099</v>
      </c>
      <c r="T346" s="13">
        <v>53.071065914761</v>
      </c>
      <c r="U346" s="9">
        <v>46.041178267360799</v>
      </c>
      <c r="V346" s="9">
        <v>3.8904489598693401</v>
      </c>
      <c r="W346" s="9">
        <v>58.1952919941834</v>
      </c>
      <c r="X346" s="7" t="s">
        <v>824</v>
      </c>
      <c r="Y346" s="10"/>
      <c r="Z346" s="10"/>
      <c r="AA346" s="7" t="b">
        <v>1</v>
      </c>
      <c r="AB346" s="7">
        <v>0</v>
      </c>
      <c r="AC346" s="14" t="s">
        <v>795</v>
      </c>
      <c r="AD346" s="7"/>
      <c r="AE346" s="7" t="s">
        <v>176</v>
      </c>
      <c r="AF346" s="10" t="s">
        <v>794</v>
      </c>
      <c r="AG346" s="14"/>
      <c r="AH346" s="10"/>
    </row>
    <row r="347" spans="1:34" x14ac:dyDescent="0.2">
      <c r="A347" s="14" t="s">
        <v>799</v>
      </c>
      <c r="B347" s="9">
        <v>285</v>
      </c>
      <c r="C347" s="9">
        <v>305</v>
      </c>
      <c r="D347" s="13">
        <v>295</v>
      </c>
      <c r="E347" s="9">
        <v>50.6</v>
      </c>
      <c r="F347" s="9">
        <v>16.100000000000001</v>
      </c>
      <c r="G347" s="34">
        <v>8</v>
      </c>
      <c r="H347" s="9">
        <v>16</v>
      </c>
      <c r="I347" s="9">
        <v>12</v>
      </c>
      <c r="J347" s="9">
        <v>17.399999999999999</v>
      </c>
      <c r="K347" s="9">
        <v>13.6</v>
      </c>
      <c r="L347" s="13">
        <v>-43</v>
      </c>
      <c r="M347" s="13">
        <v>354</v>
      </c>
      <c r="N347" s="9"/>
      <c r="O347" s="9"/>
      <c r="P347" s="37">
        <v>40.998056285788245</v>
      </c>
      <c r="Q347" s="38">
        <v>8.7536574840187562</v>
      </c>
      <c r="R347" s="7">
        <v>301</v>
      </c>
      <c r="S347" s="13">
        <v>-25.4934436075674</v>
      </c>
      <c r="T347" s="13">
        <v>63.282977761743801</v>
      </c>
      <c r="U347" s="9">
        <v>46.041178267360799</v>
      </c>
      <c r="V347" s="9">
        <v>3.8904489598693401</v>
      </c>
      <c r="W347" s="9">
        <v>58.1952919941834</v>
      </c>
      <c r="X347" s="7" t="s">
        <v>824</v>
      </c>
      <c r="Y347" s="10"/>
      <c r="Z347" s="10"/>
      <c r="AA347" s="7" t="b">
        <v>1</v>
      </c>
      <c r="AB347" s="7">
        <v>0</v>
      </c>
      <c r="AC347" s="14" t="s">
        <v>771</v>
      </c>
      <c r="AD347" s="7">
        <v>465</v>
      </c>
      <c r="AE347" s="7" t="s">
        <v>176</v>
      </c>
      <c r="AF347" s="10" t="s">
        <v>801</v>
      </c>
      <c r="AG347" s="14"/>
      <c r="AH347" s="10" t="s">
        <v>800</v>
      </c>
    </row>
    <row r="348" spans="1:34" x14ac:dyDescent="0.2">
      <c r="A348" s="14" t="s">
        <v>804</v>
      </c>
      <c r="B348" s="7">
        <v>298.89999999999998</v>
      </c>
      <c r="C348" s="9">
        <v>307</v>
      </c>
      <c r="D348" s="13">
        <f>(B348+C348)/2</f>
        <v>302.95</v>
      </c>
      <c r="E348" s="9">
        <v>40.5</v>
      </c>
      <c r="F348" s="9">
        <v>280</v>
      </c>
      <c r="G348" s="6">
        <v>23</v>
      </c>
      <c r="H348" s="9">
        <v>166.4</v>
      </c>
      <c r="I348" s="9">
        <v>36.5</v>
      </c>
      <c r="J348" s="9">
        <v>11.1</v>
      </c>
      <c r="K348" s="9">
        <v>9.5</v>
      </c>
      <c r="L348" s="13">
        <v>-27.9</v>
      </c>
      <c r="M348" s="6">
        <v>294.5</v>
      </c>
      <c r="N348" s="7"/>
      <c r="O348" s="7"/>
      <c r="P348" s="37">
        <v>16.058478326815042</v>
      </c>
      <c r="Q348" s="38">
        <v>7.7946340292101652</v>
      </c>
      <c r="R348" s="7">
        <v>101</v>
      </c>
      <c r="S348" s="13">
        <v>-31.007732969625799</v>
      </c>
      <c r="T348" s="13">
        <v>27.625406400835999</v>
      </c>
      <c r="U348" s="9">
        <v>63.189710673362598</v>
      </c>
      <c r="V348" s="9">
        <v>-13.867348726831301</v>
      </c>
      <c r="W348" s="9">
        <v>79.870070506488602</v>
      </c>
      <c r="X348" s="7" t="s">
        <v>826</v>
      </c>
      <c r="Y348" s="7">
        <v>0.65</v>
      </c>
      <c r="Z348" s="7">
        <v>0.57999999999999996</v>
      </c>
      <c r="AA348" s="7" t="s">
        <v>181</v>
      </c>
      <c r="AB348" s="7">
        <v>0</v>
      </c>
      <c r="AC348" s="14" t="s">
        <v>805</v>
      </c>
      <c r="AD348" s="7"/>
      <c r="AE348" s="7" t="s">
        <v>176</v>
      </c>
      <c r="AF348" s="10" t="s">
        <v>807</v>
      </c>
      <c r="AG348" s="14" t="s">
        <v>806</v>
      </c>
      <c r="AH348" s="10"/>
    </row>
    <row r="349" spans="1:34" x14ac:dyDescent="0.2">
      <c r="A349" s="10" t="s">
        <v>808</v>
      </c>
      <c r="B349" s="9">
        <v>298.89999999999998</v>
      </c>
      <c r="C349" s="9">
        <v>307</v>
      </c>
      <c r="D349" s="13">
        <v>303</v>
      </c>
      <c r="E349" s="9">
        <v>-26.14</v>
      </c>
      <c r="F349" s="9">
        <v>310.24</v>
      </c>
      <c r="G349" s="34">
        <v>111</v>
      </c>
      <c r="H349" s="9">
        <v>144.19999999999999</v>
      </c>
      <c r="I349" s="9">
        <v>69.5</v>
      </c>
      <c r="J349" s="9">
        <v>134.4</v>
      </c>
      <c r="K349" s="9">
        <v>1.2</v>
      </c>
      <c r="L349" s="13">
        <v>-51.9</v>
      </c>
      <c r="M349" s="13">
        <v>344.3</v>
      </c>
      <c r="N349" s="9">
        <v>55.9</v>
      </c>
      <c r="O349" s="9">
        <v>1.8</v>
      </c>
      <c r="P349" s="38" t="s">
        <v>825</v>
      </c>
      <c r="Q349" s="38" t="s">
        <v>825</v>
      </c>
      <c r="R349" s="7">
        <v>201</v>
      </c>
      <c r="S349" s="13">
        <v>-25.439269271978802</v>
      </c>
      <c r="T349" s="13">
        <v>46.985521012474699</v>
      </c>
      <c r="U349" s="9">
        <v>50</v>
      </c>
      <c r="V349" s="9">
        <v>-32.5</v>
      </c>
      <c r="W349" s="9">
        <v>55.08</v>
      </c>
      <c r="X349" s="7" t="s">
        <v>826</v>
      </c>
      <c r="Y349" s="7">
        <v>0.97</v>
      </c>
      <c r="Z349" s="9">
        <v>0</v>
      </c>
      <c r="AA349" s="7" t="s">
        <v>181</v>
      </c>
      <c r="AB349" s="7">
        <v>0</v>
      </c>
      <c r="AC349" s="10" t="s">
        <v>809</v>
      </c>
      <c r="AD349" s="7"/>
      <c r="AE349" s="7" t="s">
        <v>949</v>
      </c>
      <c r="AF349" s="10" t="s">
        <v>811</v>
      </c>
      <c r="AG349" s="14" t="s">
        <v>810</v>
      </c>
      <c r="AH349" s="10" t="s">
        <v>789</v>
      </c>
    </row>
    <row r="350" spans="1:34" x14ac:dyDescent="0.2">
      <c r="A350" s="14" t="s">
        <v>812</v>
      </c>
      <c r="B350" s="9">
        <v>307</v>
      </c>
      <c r="C350" s="9">
        <v>315.2</v>
      </c>
      <c r="D350" s="13">
        <v>311.10000000000002</v>
      </c>
      <c r="E350" s="9">
        <v>23.55</v>
      </c>
      <c r="F350" s="9">
        <v>11.85</v>
      </c>
      <c r="G350" s="34">
        <v>113</v>
      </c>
      <c r="H350" s="9">
        <v>135.69999999999999</v>
      </c>
      <c r="I350" s="9">
        <v>47.7</v>
      </c>
      <c r="J350" s="9">
        <v>26.3</v>
      </c>
      <c r="K350" s="9">
        <v>2.6</v>
      </c>
      <c r="L350" s="13">
        <v>-22.3</v>
      </c>
      <c r="M350" s="13">
        <v>53.5</v>
      </c>
      <c r="N350" s="9">
        <v>25.4</v>
      </c>
      <c r="O350" s="9">
        <v>2.7</v>
      </c>
      <c r="P350" s="9" t="s">
        <v>825</v>
      </c>
      <c r="Q350" s="9" t="s">
        <v>825</v>
      </c>
      <c r="R350" s="7">
        <v>715</v>
      </c>
      <c r="S350" s="13">
        <v>-22.783510683676401</v>
      </c>
      <c r="T350" s="13">
        <v>53.137770697697398</v>
      </c>
      <c r="U350" s="9">
        <v>-40.499999999999901</v>
      </c>
      <c r="V350" s="9">
        <v>118.6</v>
      </c>
      <c r="W350" s="9">
        <v>0.7</v>
      </c>
      <c r="X350" s="7" t="s">
        <v>826</v>
      </c>
      <c r="Y350" s="7">
        <v>0.63</v>
      </c>
      <c r="Z350" s="7">
        <v>3.1</v>
      </c>
      <c r="AA350" s="7" t="s">
        <v>177</v>
      </c>
      <c r="AB350" s="7">
        <v>0</v>
      </c>
      <c r="AC350" s="14" t="s">
        <v>813</v>
      </c>
      <c r="AD350" s="7"/>
      <c r="AE350" s="7" t="s">
        <v>949</v>
      </c>
      <c r="AF350" s="10" t="s">
        <v>814</v>
      </c>
      <c r="AG350" s="14" t="s">
        <v>656</v>
      </c>
      <c r="AH350" s="10"/>
    </row>
    <row r="351" spans="1:34" x14ac:dyDescent="0.2">
      <c r="A351" s="14" t="s">
        <v>815</v>
      </c>
      <c r="B351" s="7">
        <v>315.2</v>
      </c>
      <c r="C351" s="7">
        <v>323.39999999999998</v>
      </c>
      <c r="D351" s="13">
        <v>319.3</v>
      </c>
      <c r="E351" s="9">
        <v>48.78</v>
      </c>
      <c r="F351" s="9">
        <v>38.554000000000002</v>
      </c>
      <c r="G351" s="6">
        <v>84</v>
      </c>
      <c r="H351" s="9">
        <v>43.4</v>
      </c>
      <c r="I351" s="9">
        <v>22.4</v>
      </c>
      <c r="J351" s="9">
        <v>29.1</v>
      </c>
      <c r="K351" s="9">
        <v>2.9</v>
      </c>
      <c r="L351" s="13">
        <v>-38.4</v>
      </c>
      <c r="M351" s="6">
        <v>339.5</v>
      </c>
      <c r="N351" s="9">
        <v>35.4</v>
      </c>
      <c r="O351" s="9">
        <v>2.6</v>
      </c>
      <c r="P351" s="9" t="s">
        <v>825</v>
      </c>
      <c r="Q351" s="9" t="s">
        <v>825</v>
      </c>
      <c r="R351" s="7">
        <v>301</v>
      </c>
      <c r="S351" s="13">
        <v>-30.1207273712538</v>
      </c>
      <c r="T351" s="13">
        <v>50.881288269650497</v>
      </c>
      <c r="U351" s="9">
        <v>46.041178267360799</v>
      </c>
      <c r="V351" s="9">
        <v>3.8904489598693401</v>
      </c>
      <c r="W351" s="9">
        <v>58.1952919941834</v>
      </c>
      <c r="X351" s="7" t="s">
        <v>826</v>
      </c>
      <c r="Y351" s="7">
        <v>0.65</v>
      </c>
      <c r="Z351" s="7">
        <v>1.7</v>
      </c>
      <c r="AA351" s="7" t="s">
        <v>181</v>
      </c>
      <c r="AB351" s="7">
        <v>0</v>
      </c>
      <c r="AC351" s="14" t="s">
        <v>802</v>
      </c>
      <c r="AD351" s="7"/>
      <c r="AE351" s="7" t="s">
        <v>176</v>
      </c>
      <c r="AF351" s="10" t="s">
        <v>816</v>
      </c>
      <c r="AG351" s="14" t="s">
        <v>803</v>
      </c>
      <c r="AH351" s="10"/>
    </row>
    <row r="352" spans="1:34" x14ac:dyDescent="0.2">
      <c r="A352" s="10" t="s">
        <v>982</v>
      </c>
      <c r="B352" s="7">
        <v>315.60000000000002</v>
      </c>
      <c r="C352" s="7">
        <v>328.2</v>
      </c>
      <c r="D352" s="13">
        <v>321.89999999999998</v>
      </c>
      <c r="E352" s="9">
        <v>-18.39</v>
      </c>
      <c r="F352" s="9">
        <v>143.75</v>
      </c>
      <c r="G352" s="6">
        <v>15</v>
      </c>
      <c r="H352" s="9">
        <v>191.4</v>
      </c>
      <c r="I352" s="9">
        <v>61.6</v>
      </c>
      <c r="J352" s="9">
        <v>56.5</v>
      </c>
      <c r="K352" s="9">
        <v>5.0999999999999996</v>
      </c>
      <c r="L352" s="13">
        <v>-63.4</v>
      </c>
      <c r="M352" s="13">
        <v>125</v>
      </c>
      <c r="N352" s="7">
        <v>26.2</v>
      </c>
      <c r="O352" s="7">
        <v>7.6</v>
      </c>
      <c r="P352" s="47" t="s">
        <v>825</v>
      </c>
      <c r="Q352" s="47" t="s">
        <v>825</v>
      </c>
      <c r="R352" s="7">
        <v>801</v>
      </c>
      <c r="S352" s="13">
        <v>-33.929157447522698</v>
      </c>
      <c r="T352" s="13">
        <v>45.944830958103097</v>
      </c>
      <c r="U352" s="9">
        <v>-21.957728476809798</v>
      </c>
      <c r="V352" s="9">
        <v>-65.144472167838501</v>
      </c>
      <c r="W352" s="9">
        <v>55.1439242365323</v>
      </c>
      <c r="X352" s="7" t="s">
        <v>824</v>
      </c>
      <c r="Y352" s="10"/>
      <c r="Z352" s="10"/>
      <c r="AA352" s="7" t="b">
        <v>1</v>
      </c>
      <c r="AB352" s="7">
        <v>0</v>
      </c>
      <c r="AC352" s="14" t="s">
        <v>817</v>
      </c>
      <c r="AD352" s="30">
        <v>3561</v>
      </c>
      <c r="AE352" s="7" t="s">
        <v>176</v>
      </c>
      <c r="AF352" s="10" t="s">
        <v>818</v>
      </c>
      <c r="AG352" s="14"/>
      <c r="AH352" s="10"/>
    </row>
    <row r="353" spans="1:34" x14ac:dyDescent="0.2">
      <c r="A353" s="10" t="s">
        <v>819</v>
      </c>
      <c r="B353" s="9">
        <v>315.2</v>
      </c>
      <c r="C353" s="9">
        <v>330.3</v>
      </c>
      <c r="D353" s="13">
        <f>AVERAGE(B353,C353)</f>
        <v>322.75</v>
      </c>
      <c r="E353" s="9">
        <v>46.2</v>
      </c>
      <c r="F353" s="9">
        <f>360-61.3</f>
        <v>298.7</v>
      </c>
      <c r="G353" s="6">
        <v>262</v>
      </c>
      <c r="H353" s="7">
        <v>359.3</v>
      </c>
      <c r="I353" s="9">
        <v>-29.7</v>
      </c>
      <c r="J353" s="7">
        <v>11.5</v>
      </c>
      <c r="K353" s="7">
        <v>2.7</v>
      </c>
      <c r="L353" s="13">
        <v>-27.9</v>
      </c>
      <c r="M353" s="13">
        <v>299.5</v>
      </c>
      <c r="N353" s="9">
        <v>12.4</v>
      </c>
      <c r="O353" s="9">
        <v>2.6</v>
      </c>
      <c r="P353" s="37" t="s">
        <v>825</v>
      </c>
      <c r="Q353" s="37" t="s">
        <v>825</v>
      </c>
      <c r="R353" s="7">
        <v>101</v>
      </c>
      <c r="S353" s="13">
        <v>-28.2560538424923</v>
      </c>
      <c r="T353" s="13">
        <v>31.603608334767799</v>
      </c>
      <c r="U353" s="9">
        <v>63.189710673362598</v>
      </c>
      <c r="V353" s="9">
        <v>-13.867348726831301</v>
      </c>
      <c r="W353" s="9">
        <v>79.870070506488602</v>
      </c>
      <c r="X353" s="7" t="s">
        <v>826</v>
      </c>
      <c r="Y353" s="28">
        <v>0.6</v>
      </c>
      <c r="Z353" s="7">
        <v>1.5</v>
      </c>
      <c r="AA353" s="7" t="s">
        <v>181</v>
      </c>
      <c r="AB353" s="7">
        <v>0</v>
      </c>
      <c r="AC353" s="14" t="s">
        <v>820</v>
      </c>
      <c r="AD353" s="7"/>
      <c r="AE353" s="7" t="s">
        <v>949</v>
      </c>
      <c r="AF353" s="10" t="s">
        <v>822</v>
      </c>
      <c r="AG353" s="14" t="s">
        <v>821</v>
      </c>
      <c r="AH353" s="3"/>
    </row>
    <row r="354" spans="1:34" x14ac:dyDescent="0.2">
      <c r="A354" s="12"/>
      <c r="B354" s="10"/>
      <c r="C354" s="10"/>
      <c r="D354" s="13"/>
      <c r="E354" s="10"/>
      <c r="F354" s="10"/>
      <c r="G354" s="26"/>
      <c r="H354" s="10"/>
      <c r="I354" s="10"/>
      <c r="J354" s="10"/>
      <c r="K354" s="10"/>
      <c r="L354" s="13"/>
      <c r="M354" s="13"/>
      <c r="N354" s="9"/>
      <c r="O354" s="9"/>
      <c r="P354" s="2"/>
      <c r="Q354" s="2"/>
      <c r="X354" s="7"/>
      <c r="Y354" s="10"/>
      <c r="Z354" s="10"/>
      <c r="AB354" s="7"/>
      <c r="AC354" s="14"/>
      <c r="AD354" s="15"/>
      <c r="AE354" s="7"/>
      <c r="AF354" s="12"/>
      <c r="AG354" s="15"/>
      <c r="AH354" s="12"/>
    </row>
    <row r="355" spans="1:34" x14ac:dyDescent="0.2">
      <c r="A355" s="12"/>
      <c r="B355" s="10"/>
      <c r="C355" s="10"/>
      <c r="D355" s="13"/>
      <c r="E355" s="10"/>
      <c r="F355" s="10"/>
      <c r="G355" s="26"/>
      <c r="H355" s="10"/>
      <c r="I355" s="10"/>
      <c r="J355" s="10"/>
      <c r="K355" s="10"/>
      <c r="L355" s="13"/>
      <c r="M355" s="13"/>
      <c r="N355" s="9"/>
      <c r="O355" s="9"/>
      <c r="P355" s="2"/>
      <c r="Q355" s="2"/>
      <c r="X355" s="7"/>
      <c r="Y355" s="10"/>
      <c r="Z355" s="10"/>
      <c r="AB355" s="7"/>
      <c r="AC355" s="14"/>
      <c r="AD355" s="15"/>
      <c r="AE355" s="7"/>
      <c r="AF355" s="12"/>
      <c r="AG355" s="15"/>
      <c r="AH355" s="12"/>
    </row>
    <row r="356" spans="1:34" x14ac:dyDescent="0.2">
      <c r="A356" s="12"/>
      <c r="B356" s="10"/>
      <c r="C356" s="10"/>
      <c r="D356" s="13"/>
      <c r="E356" s="10"/>
      <c r="F356" s="10"/>
      <c r="G356" s="26"/>
      <c r="H356" s="10"/>
      <c r="I356" s="10"/>
      <c r="J356" s="10"/>
      <c r="K356" s="10"/>
      <c r="L356" s="13"/>
      <c r="M356" s="13"/>
      <c r="N356" s="9"/>
      <c r="O356" s="9"/>
      <c r="P356" s="2"/>
      <c r="Q356" s="2"/>
      <c r="X356" s="7"/>
      <c r="Y356" s="10"/>
      <c r="Z356" s="10"/>
      <c r="AB356" s="7"/>
      <c r="AC356" s="14"/>
      <c r="AD356" s="15"/>
      <c r="AE356" s="7"/>
      <c r="AF356" s="12"/>
      <c r="AG356" s="15"/>
      <c r="AH356" s="12"/>
    </row>
    <row r="357" spans="1:34" x14ac:dyDescent="0.2">
      <c r="A357" s="15"/>
      <c r="B357" s="10"/>
      <c r="C357" s="10"/>
      <c r="D357" s="13"/>
      <c r="E357" s="10"/>
      <c r="F357" s="10"/>
      <c r="G357" s="26"/>
      <c r="H357" s="10"/>
      <c r="I357" s="10"/>
      <c r="J357" s="10"/>
      <c r="K357" s="10"/>
      <c r="L357" s="13"/>
      <c r="M357" s="6"/>
      <c r="N357" s="7"/>
      <c r="O357" s="7"/>
      <c r="P357" s="2"/>
      <c r="Q357" s="2"/>
      <c r="X357" s="7"/>
      <c r="Y357" s="10"/>
      <c r="Z357" s="10"/>
      <c r="AB357" s="7"/>
      <c r="AC357" s="14"/>
      <c r="AD357" s="18"/>
      <c r="AE357" s="7"/>
      <c r="AF357" s="12"/>
      <c r="AG357" s="15"/>
      <c r="AH357" s="12"/>
    </row>
    <row r="358" spans="1:34" x14ac:dyDescent="0.2">
      <c r="A358" s="12"/>
      <c r="B358" s="10"/>
      <c r="C358" s="10"/>
      <c r="D358" s="13"/>
      <c r="E358" s="10"/>
      <c r="F358" s="10"/>
      <c r="G358" s="26"/>
      <c r="H358" s="10"/>
      <c r="I358" s="10"/>
      <c r="J358" s="10"/>
      <c r="K358" s="10"/>
      <c r="L358" s="13"/>
      <c r="M358" s="13"/>
      <c r="N358" s="9"/>
      <c r="O358" s="9"/>
      <c r="P358" s="2"/>
      <c r="Q358" s="2"/>
      <c r="X358" s="7"/>
      <c r="Y358" s="10"/>
      <c r="Z358" s="10"/>
      <c r="AB358" s="7"/>
      <c r="AC358" s="14"/>
      <c r="AD358" s="15"/>
      <c r="AE358" s="7"/>
      <c r="AF358" s="12"/>
      <c r="AG358" s="15"/>
      <c r="AH358" s="12"/>
    </row>
    <row r="359" spans="1:34" x14ac:dyDescent="0.2">
      <c r="A359" s="15"/>
      <c r="B359" s="10"/>
      <c r="C359" s="10"/>
      <c r="D359" s="13"/>
      <c r="E359" s="10"/>
      <c r="F359" s="10"/>
      <c r="G359" s="26"/>
      <c r="H359" s="10"/>
      <c r="I359" s="10"/>
      <c r="J359" s="10"/>
      <c r="K359" s="7"/>
      <c r="L359" s="13"/>
      <c r="M359" s="6"/>
      <c r="N359" s="7"/>
      <c r="O359" s="7"/>
      <c r="P359" s="2"/>
      <c r="Q359" s="2"/>
      <c r="X359" s="7"/>
      <c r="Y359" s="10"/>
      <c r="Z359" s="10"/>
      <c r="AB359" s="7"/>
      <c r="AC359" s="14"/>
      <c r="AD359" s="15"/>
      <c r="AE359" s="7"/>
      <c r="AF359" s="12"/>
      <c r="AG359" s="15"/>
      <c r="AH359" s="12"/>
    </row>
    <row r="360" spans="1:34" x14ac:dyDescent="0.2">
      <c r="A360" s="12"/>
      <c r="B360" s="10"/>
      <c r="C360" s="10"/>
      <c r="D360" s="13"/>
      <c r="E360" s="10"/>
      <c r="F360" s="10"/>
      <c r="G360" s="26"/>
      <c r="H360" s="10"/>
      <c r="I360" s="10"/>
      <c r="J360" s="10"/>
      <c r="K360" s="10"/>
      <c r="L360" s="13"/>
      <c r="M360" s="13"/>
      <c r="N360" s="9"/>
      <c r="O360" s="9"/>
      <c r="P360" s="2"/>
      <c r="Q360" s="2"/>
      <c r="X360" s="7"/>
      <c r="Y360" s="10"/>
      <c r="Z360" s="10"/>
      <c r="AB360" s="7"/>
      <c r="AC360" s="14"/>
      <c r="AD360" s="15"/>
      <c r="AE360" s="7"/>
      <c r="AF360" s="12"/>
      <c r="AG360" s="15"/>
      <c r="AH360" s="12"/>
    </row>
    <row r="361" spans="1:34" x14ac:dyDescent="0.2">
      <c r="A361" s="12"/>
      <c r="B361" s="10"/>
      <c r="C361" s="10"/>
      <c r="D361" s="13"/>
      <c r="E361" s="10"/>
      <c r="F361" s="10"/>
      <c r="G361" s="26"/>
      <c r="H361" s="10"/>
      <c r="I361" s="10"/>
      <c r="J361" s="10"/>
      <c r="K361" s="10"/>
      <c r="L361" s="13"/>
      <c r="M361" s="13"/>
      <c r="N361" s="9"/>
      <c r="O361" s="9"/>
      <c r="P361" s="2"/>
      <c r="Q361" s="2"/>
      <c r="X361" s="7"/>
      <c r="Y361" s="10"/>
      <c r="Z361" s="10"/>
      <c r="AB361" s="7"/>
      <c r="AC361" s="14"/>
      <c r="AD361" s="15"/>
      <c r="AE361" s="7"/>
      <c r="AF361" s="12"/>
      <c r="AG361" s="15"/>
      <c r="AH361" s="12"/>
    </row>
    <row r="362" spans="1:34" x14ac:dyDescent="0.2">
      <c r="A362" s="15"/>
      <c r="B362" s="10"/>
      <c r="C362" s="10"/>
      <c r="D362" s="13"/>
      <c r="E362" s="10"/>
      <c r="F362" s="10"/>
      <c r="G362" s="26"/>
      <c r="H362" s="10"/>
      <c r="I362" s="10"/>
      <c r="J362" s="10"/>
      <c r="K362" s="7"/>
      <c r="L362" s="13"/>
      <c r="M362" s="6"/>
      <c r="N362" s="7"/>
      <c r="O362" s="7"/>
      <c r="P362" s="2"/>
      <c r="Q362" s="2"/>
      <c r="X362" s="7"/>
      <c r="Y362" s="10"/>
      <c r="Z362" s="10"/>
      <c r="AB362" s="7"/>
      <c r="AC362" s="14"/>
      <c r="AD362" s="15"/>
      <c r="AE362" s="7"/>
      <c r="AF362" s="12"/>
      <c r="AG362" s="15"/>
      <c r="AH362" s="12"/>
    </row>
    <row r="363" spans="1:34" x14ac:dyDescent="0.2">
      <c r="A363" s="15"/>
      <c r="B363" s="10"/>
      <c r="C363" s="10"/>
      <c r="D363" s="13"/>
      <c r="E363" s="10"/>
      <c r="F363" s="10"/>
      <c r="G363" s="26"/>
      <c r="H363" s="10"/>
      <c r="I363" s="10"/>
      <c r="J363" s="10"/>
      <c r="K363" s="7"/>
      <c r="L363" s="13"/>
      <c r="M363" s="6"/>
      <c r="N363" s="7"/>
      <c r="O363" s="7"/>
      <c r="P363" s="2"/>
      <c r="Q363" s="2"/>
      <c r="X363" s="7"/>
      <c r="Y363" s="10"/>
      <c r="Z363" s="10"/>
      <c r="AB363" s="7"/>
      <c r="AC363" s="14"/>
      <c r="AD363" s="15"/>
      <c r="AE363" s="7"/>
      <c r="AF363" s="12"/>
      <c r="AG363" s="15"/>
      <c r="AH363" s="12"/>
    </row>
    <row r="364" spans="1:34" x14ac:dyDescent="0.2">
      <c r="A364" s="12"/>
      <c r="B364" s="10"/>
      <c r="C364" s="10"/>
      <c r="D364" s="13"/>
      <c r="E364" s="10"/>
      <c r="F364" s="10"/>
      <c r="G364" s="26"/>
      <c r="H364" s="10"/>
      <c r="I364" s="10"/>
      <c r="J364" s="10"/>
      <c r="K364" s="10"/>
      <c r="L364" s="13"/>
      <c r="M364" s="6"/>
      <c r="N364" s="7"/>
      <c r="O364" s="7"/>
      <c r="P364" s="2"/>
      <c r="Q364" s="2"/>
      <c r="X364" s="7"/>
      <c r="Y364" s="10"/>
      <c r="Z364" s="10"/>
      <c r="AB364" s="7"/>
      <c r="AC364" s="14"/>
      <c r="AD364" s="12"/>
      <c r="AE364" s="7"/>
      <c r="AF364" s="12"/>
      <c r="AG364" s="15"/>
      <c r="AH364" s="12"/>
    </row>
    <row r="365" spans="1:34" x14ac:dyDescent="0.2">
      <c r="A365" s="12"/>
      <c r="B365" s="10"/>
      <c r="C365" s="10"/>
      <c r="D365" s="13"/>
      <c r="E365" s="10"/>
      <c r="F365" s="10"/>
      <c r="G365" s="26"/>
      <c r="H365" s="10"/>
      <c r="I365" s="10"/>
      <c r="J365" s="10"/>
      <c r="K365" s="10"/>
      <c r="L365" s="13"/>
      <c r="M365" s="6"/>
      <c r="N365" s="7"/>
      <c r="O365" s="7"/>
      <c r="P365" s="2"/>
      <c r="Q365" s="2"/>
      <c r="X365" s="7"/>
      <c r="Y365" s="10"/>
      <c r="Z365" s="10"/>
      <c r="AB365" s="7"/>
      <c r="AC365" s="14"/>
      <c r="AD365" s="12"/>
      <c r="AE365" s="7"/>
      <c r="AF365" s="12"/>
      <c r="AG365" s="15"/>
      <c r="AH365" s="12"/>
    </row>
    <row r="366" spans="1:34" x14ac:dyDescent="0.2">
      <c r="A366" s="12"/>
      <c r="B366" s="10"/>
      <c r="C366" s="10"/>
      <c r="D366" s="13"/>
      <c r="E366" s="10"/>
      <c r="F366" s="10"/>
      <c r="G366" s="26"/>
      <c r="H366" s="10"/>
      <c r="I366" s="10"/>
      <c r="J366" s="10"/>
      <c r="K366" s="10"/>
      <c r="L366" s="13"/>
      <c r="M366" s="6"/>
      <c r="N366" s="7"/>
      <c r="O366" s="7"/>
      <c r="P366" s="2"/>
      <c r="Q366" s="2"/>
      <c r="X366" s="7"/>
      <c r="Y366" s="10"/>
      <c r="Z366" s="10"/>
      <c r="AB366" s="7"/>
      <c r="AC366" s="14"/>
      <c r="AD366" s="12"/>
      <c r="AE366" s="7"/>
      <c r="AF366" s="12"/>
      <c r="AG366" s="15"/>
      <c r="AH366" s="12"/>
    </row>
    <row r="367" spans="1:34" x14ac:dyDescent="0.2">
      <c r="A367" s="12"/>
      <c r="B367" s="10"/>
      <c r="C367" s="10"/>
      <c r="D367" s="13"/>
      <c r="E367" s="10"/>
      <c r="F367" s="10"/>
      <c r="G367" s="26"/>
      <c r="H367" s="10"/>
      <c r="I367" s="10"/>
      <c r="J367" s="10"/>
      <c r="K367" s="10"/>
      <c r="L367" s="13"/>
      <c r="M367" s="13"/>
      <c r="N367" s="9"/>
      <c r="O367" s="9"/>
      <c r="P367" s="2"/>
      <c r="Q367" s="2"/>
      <c r="X367" s="7"/>
      <c r="Y367" s="10"/>
      <c r="Z367" s="10"/>
      <c r="AB367" s="7"/>
      <c r="AC367" s="14"/>
      <c r="AD367" s="15"/>
      <c r="AE367" s="7"/>
      <c r="AF367" s="12"/>
      <c r="AG367" s="15"/>
      <c r="AH367" s="12"/>
    </row>
    <row r="368" spans="1:34" x14ac:dyDescent="0.2">
      <c r="A368" s="12"/>
      <c r="B368" s="10"/>
      <c r="C368" s="10"/>
      <c r="D368" s="13"/>
      <c r="E368" s="10"/>
      <c r="F368" s="10"/>
      <c r="G368" s="26"/>
      <c r="H368" s="10"/>
      <c r="I368" s="10"/>
      <c r="J368" s="10"/>
      <c r="K368" s="10"/>
      <c r="L368" s="13"/>
      <c r="M368" s="13"/>
      <c r="N368" s="9"/>
      <c r="O368" s="9"/>
      <c r="P368" s="2"/>
      <c r="Q368" s="2"/>
      <c r="X368" s="7"/>
      <c r="Y368" s="10"/>
      <c r="Z368" s="10"/>
      <c r="AB368" s="7"/>
      <c r="AC368" s="14"/>
      <c r="AD368" s="15"/>
      <c r="AE368" s="7"/>
      <c r="AF368" s="12"/>
      <c r="AG368" s="15"/>
      <c r="AH368" s="12"/>
    </row>
    <row r="369" spans="1:34" x14ac:dyDescent="0.2">
      <c r="A369" s="12"/>
      <c r="B369" s="10"/>
      <c r="C369" s="10"/>
      <c r="D369" s="13"/>
      <c r="E369" s="10"/>
      <c r="F369" s="10"/>
      <c r="G369" s="26"/>
      <c r="H369" s="10"/>
      <c r="I369" s="10"/>
      <c r="J369" s="10"/>
      <c r="K369" s="10"/>
      <c r="L369" s="13"/>
      <c r="M369" s="6"/>
      <c r="N369" s="7"/>
      <c r="O369" s="7"/>
      <c r="P369" s="2"/>
      <c r="Q369" s="2"/>
      <c r="X369" s="7"/>
      <c r="Y369" s="10"/>
      <c r="Z369" s="10"/>
      <c r="AB369" s="7"/>
      <c r="AC369" s="14"/>
      <c r="AD369" s="15"/>
      <c r="AE369" s="7"/>
      <c r="AF369" s="12"/>
      <c r="AG369" s="15"/>
      <c r="AH369" s="12"/>
    </row>
    <row r="370" spans="1:34" x14ac:dyDescent="0.2">
      <c r="A370" s="15"/>
      <c r="B370" s="10"/>
      <c r="C370" s="10"/>
      <c r="D370" s="13"/>
      <c r="E370" s="10"/>
      <c r="F370" s="10"/>
      <c r="G370" s="26"/>
      <c r="H370" s="10"/>
      <c r="I370" s="10"/>
      <c r="J370" s="10"/>
      <c r="K370" s="9"/>
      <c r="L370" s="13"/>
      <c r="M370" s="13"/>
      <c r="N370" s="9"/>
      <c r="O370" s="9"/>
      <c r="P370" s="2"/>
      <c r="Q370" s="2"/>
      <c r="X370" s="7"/>
      <c r="Y370" s="10"/>
      <c r="Z370" s="10"/>
      <c r="AB370" s="7"/>
      <c r="AC370" s="14"/>
      <c r="AD370" s="15"/>
      <c r="AE370" s="7"/>
      <c r="AF370" s="12"/>
      <c r="AG370" s="15"/>
      <c r="AH370" s="12"/>
    </row>
    <row r="371" spans="1:34" x14ac:dyDescent="0.2">
      <c r="A371" s="15"/>
      <c r="B371" s="10"/>
      <c r="C371" s="10"/>
      <c r="D371" s="13"/>
      <c r="E371" s="10"/>
      <c r="F371" s="10"/>
      <c r="G371" s="26"/>
      <c r="H371" s="10"/>
      <c r="I371" s="10"/>
      <c r="J371" s="10"/>
      <c r="K371" s="9"/>
      <c r="L371" s="13"/>
      <c r="M371" s="6"/>
      <c r="N371" s="7"/>
      <c r="O371" s="7"/>
      <c r="P371" s="2"/>
      <c r="Q371" s="2"/>
      <c r="X371" s="7"/>
      <c r="Y371" s="10"/>
      <c r="Z371" s="10"/>
      <c r="AB371" s="7"/>
      <c r="AC371" s="14"/>
      <c r="AD371" s="15"/>
      <c r="AE371" s="7"/>
      <c r="AF371" s="12"/>
      <c r="AG371" s="15"/>
      <c r="AH371" s="12"/>
    </row>
    <row r="372" spans="1:34" x14ac:dyDescent="0.2">
      <c r="A372" s="12"/>
      <c r="B372" s="10"/>
      <c r="C372" s="10"/>
      <c r="D372" s="13"/>
      <c r="E372" s="10"/>
      <c r="F372" s="10"/>
      <c r="G372" s="26"/>
      <c r="H372" s="10"/>
      <c r="I372" s="10"/>
      <c r="J372" s="10"/>
      <c r="K372" s="10"/>
      <c r="L372" s="13"/>
      <c r="M372" s="13"/>
      <c r="N372" s="9"/>
      <c r="O372" s="9"/>
      <c r="P372" s="2"/>
      <c r="Q372" s="2"/>
      <c r="X372" s="7"/>
      <c r="Y372" s="10"/>
      <c r="Z372" s="10"/>
      <c r="AB372" s="7"/>
      <c r="AC372" s="14"/>
      <c r="AD372" s="15"/>
      <c r="AE372" s="7"/>
      <c r="AF372" s="12"/>
      <c r="AG372" s="15"/>
      <c r="AH372" s="12"/>
    </row>
    <row r="373" spans="1:34" x14ac:dyDescent="0.2">
      <c r="A373" s="15"/>
      <c r="B373" s="10"/>
      <c r="C373" s="10"/>
      <c r="D373" s="13"/>
      <c r="E373" s="10"/>
      <c r="F373" s="10"/>
      <c r="G373" s="26"/>
      <c r="H373" s="10"/>
      <c r="I373" s="10"/>
      <c r="J373" s="10"/>
      <c r="K373" s="7"/>
      <c r="L373" s="13"/>
      <c r="M373" s="6"/>
      <c r="N373" s="7"/>
      <c r="O373" s="7"/>
      <c r="P373" s="2"/>
      <c r="Q373" s="2"/>
      <c r="X373" s="7"/>
      <c r="Y373" s="10"/>
      <c r="Z373" s="10"/>
      <c r="AB373" s="7"/>
      <c r="AC373" s="14"/>
      <c r="AD373" s="15"/>
      <c r="AE373" s="7"/>
      <c r="AF373" s="12"/>
      <c r="AG373" s="15"/>
      <c r="AH373" s="12"/>
    </row>
    <row r="374" spans="1:34" x14ac:dyDescent="0.2">
      <c r="A374" s="12"/>
      <c r="B374" s="10"/>
      <c r="C374" s="10"/>
      <c r="D374" s="13"/>
      <c r="E374" s="10"/>
      <c r="F374" s="10"/>
      <c r="G374" s="26"/>
      <c r="H374" s="10"/>
      <c r="I374" s="10"/>
      <c r="J374" s="10"/>
      <c r="K374" s="10"/>
      <c r="L374" s="13"/>
      <c r="M374" s="13"/>
      <c r="N374" s="9"/>
      <c r="O374" s="9"/>
      <c r="P374" s="2"/>
      <c r="Q374" s="2"/>
      <c r="X374" s="7"/>
      <c r="Y374" s="10"/>
      <c r="Z374" s="10"/>
      <c r="AB374" s="7"/>
      <c r="AC374" s="14"/>
      <c r="AD374" s="15"/>
      <c r="AE374" s="7"/>
      <c r="AF374" s="12"/>
      <c r="AG374" s="15"/>
      <c r="AH374" s="12"/>
    </row>
    <row r="375" spans="1:34" x14ac:dyDescent="0.2">
      <c r="A375" s="12"/>
      <c r="B375" s="10"/>
      <c r="C375" s="10"/>
      <c r="D375" s="13"/>
      <c r="E375" s="10"/>
      <c r="F375" s="10"/>
      <c r="G375" s="26"/>
      <c r="H375" s="10"/>
      <c r="I375" s="10"/>
      <c r="J375" s="10"/>
      <c r="K375" s="10"/>
      <c r="L375" s="13"/>
      <c r="M375" s="13"/>
      <c r="N375" s="9"/>
      <c r="O375" s="9"/>
      <c r="P375" s="2"/>
      <c r="Q375" s="2"/>
      <c r="X375" s="7"/>
      <c r="Y375" s="10"/>
      <c r="Z375" s="10"/>
      <c r="AB375" s="7"/>
      <c r="AC375" s="14"/>
      <c r="AD375" s="15"/>
      <c r="AE375" s="7"/>
      <c r="AF375" s="12"/>
      <c r="AG375" s="15"/>
      <c r="AH375" s="12"/>
    </row>
    <row r="376" spans="1:34" x14ac:dyDescent="0.2">
      <c r="A376" s="12"/>
      <c r="B376" s="10"/>
      <c r="C376" s="10"/>
      <c r="D376" s="13"/>
      <c r="E376" s="10"/>
      <c r="F376" s="10"/>
      <c r="G376" s="26"/>
      <c r="H376" s="10"/>
      <c r="I376" s="10"/>
      <c r="J376" s="10"/>
      <c r="K376" s="10"/>
      <c r="L376" s="13"/>
      <c r="M376" s="13"/>
      <c r="N376" s="9"/>
      <c r="O376" s="9"/>
      <c r="P376" s="2"/>
      <c r="Q376" s="2"/>
      <c r="X376" s="7"/>
      <c r="Y376" s="10"/>
      <c r="Z376" s="10"/>
      <c r="AB376" s="7"/>
      <c r="AC376" s="14"/>
      <c r="AD376" s="15"/>
      <c r="AE376" s="7"/>
      <c r="AF376" s="12"/>
      <c r="AG376" s="15"/>
      <c r="AH376" s="12"/>
    </row>
    <row r="377" spans="1:34" x14ac:dyDescent="0.2">
      <c r="A377" s="12"/>
      <c r="B377" s="10"/>
      <c r="C377" s="10"/>
      <c r="D377" s="13"/>
      <c r="E377" s="10"/>
      <c r="F377" s="10"/>
      <c r="G377" s="26"/>
      <c r="H377" s="10"/>
      <c r="I377" s="10"/>
      <c r="J377" s="10"/>
      <c r="K377" s="10"/>
      <c r="L377" s="13"/>
      <c r="M377" s="6"/>
      <c r="N377" s="7"/>
      <c r="O377" s="7"/>
      <c r="P377" s="2"/>
      <c r="Q377" s="2"/>
      <c r="X377" s="7"/>
      <c r="Y377" s="10"/>
      <c r="Z377" s="10"/>
      <c r="AB377" s="7"/>
      <c r="AC377" s="14"/>
      <c r="AD377" s="15"/>
      <c r="AE377" s="7"/>
      <c r="AF377" s="12"/>
      <c r="AG377" s="15"/>
      <c r="AH377" s="12"/>
    </row>
    <row r="378" spans="1:34" x14ac:dyDescent="0.2">
      <c r="A378" s="12"/>
      <c r="B378" s="10"/>
      <c r="C378" s="10"/>
      <c r="D378" s="13"/>
      <c r="E378" s="10"/>
      <c r="F378" s="10"/>
      <c r="G378" s="26"/>
      <c r="H378" s="10"/>
      <c r="I378" s="10"/>
      <c r="J378" s="10"/>
      <c r="K378" s="10"/>
      <c r="L378" s="13"/>
      <c r="M378" s="6"/>
      <c r="N378" s="7"/>
      <c r="O378" s="7"/>
      <c r="P378" s="2"/>
      <c r="Q378" s="2"/>
      <c r="X378" s="7"/>
      <c r="Y378" s="10"/>
      <c r="Z378" s="10"/>
      <c r="AB378" s="7"/>
      <c r="AC378" s="14"/>
      <c r="AD378" s="15"/>
      <c r="AE378" s="7"/>
      <c r="AF378" s="12"/>
      <c r="AG378" s="15"/>
      <c r="AH378" s="12"/>
    </row>
    <row r="379" spans="1:34" x14ac:dyDescent="0.2">
      <c r="A379" s="12"/>
      <c r="B379" s="10"/>
      <c r="C379" s="10"/>
      <c r="D379" s="6"/>
      <c r="E379" s="10"/>
      <c r="F379" s="10"/>
      <c r="G379" s="26"/>
      <c r="H379" s="10"/>
      <c r="I379" s="10"/>
      <c r="J379" s="10"/>
      <c r="K379" s="10"/>
      <c r="L379" s="13"/>
      <c r="M379" s="13"/>
      <c r="N379" s="9"/>
      <c r="O379" s="9"/>
      <c r="P379" s="2"/>
      <c r="Q379" s="2"/>
      <c r="X379" s="7"/>
      <c r="Y379" s="10"/>
      <c r="Z379" s="10"/>
      <c r="AB379" s="7"/>
      <c r="AC379" s="14"/>
      <c r="AD379" s="12"/>
      <c r="AE379" s="7"/>
      <c r="AF379" s="12"/>
      <c r="AG379" s="15"/>
      <c r="AH379" s="12"/>
    </row>
    <row r="380" spans="1:34" x14ac:dyDescent="0.2">
      <c r="A380" s="12"/>
      <c r="B380" s="10"/>
      <c r="C380" s="10"/>
      <c r="D380" s="13"/>
      <c r="E380" s="10"/>
      <c r="F380" s="10"/>
      <c r="G380" s="26"/>
      <c r="H380" s="10"/>
      <c r="I380" s="10"/>
      <c r="J380" s="10"/>
      <c r="K380" s="10"/>
      <c r="L380" s="13"/>
      <c r="M380" s="13"/>
      <c r="N380" s="9"/>
      <c r="O380" s="9"/>
      <c r="P380" s="2"/>
      <c r="Q380" s="2"/>
      <c r="X380" s="7"/>
      <c r="Y380" s="10"/>
      <c r="Z380" s="10"/>
      <c r="AB380" s="7"/>
      <c r="AC380" s="14"/>
      <c r="AD380" s="15"/>
      <c r="AE380" s="7"/>
      <c r="AF380" s="12"/>
      <c r="AG380" s="15"/>
      <c r="AH380" s="12"/>
    </row>
    <row r="381" spans="1:34" x14ac:dyDescent="0.2">
      <c r="A381" s="12"/>
      <c r="B381" s="10"/>
      <c r="C381" s="10"/>
      <c r="D381" s="13"/>
      <c r="E381" s="10"/>
      <c r="F381" s="10"/>
      <c r="G381" s="26"/>
      <c r="H381" s="10"/>
      <c r="I381" s="10"/>
      <c r="J381" s="10"/>
      <c r="K381" s="10"/>
      <c r="L381" s="13"/>
      <c r="M381" s="6"/>
      <c r="N381" s="7"/>
      <c r="O381" s="7"/>
      <c r="P381" s="2"/>
      <c r="Q381" s="2"/>
      <c r="X381" s="7"/>
      <c r="Y381" s="10"/>
      <c r="Z381" s="10"/>
      <c r="AB381" s="7"/>
      <c r="AC381" s="14"/>
      <c r="AD381" s="18"/>
      <c r="AE381" s="7"/>
      <c r="AF381" s="12"/>
      <c r="AG381" s="15"/>
      <c r="AH381" s="12"/>
    </row>
    <row r="382" spans="1:34" x14ac:dyDescent="0.2">
      <c r="A382" s="12"/>
      <c r="B382" s="10"/>
      <c r="C382" s="10"/>
      <c r="D382" s="13"/>
      <c r="E382" s="10"/>
      <c r="F382" s="10"/>
      <c r="G382" s="26"/>
      <c r="H382" s="10"/>
      <c r="I382" s="10"/>
      <c r="J382" s="10"/>
      <c r="K382" s="10"/>
      <c r="L382" s="13"/>
      <c r="M382" s="13"/>
      <c r="N382" s="9"/>
      <c r="O382" s="9"/>
      <c r="P382" s="2"/>
      <c r="Q382" s="2"/>
      <c r="X382" s="7"/>
      <c r="Y382" s="10"/>
      <c r="Z382" s="10"/>
      <c r="AB382" s="7"/>
      <c r="AC382" s="14"/>
      <c r="AD382" s="15"/>
      <c r="AE382" s="7"/>
      <c r="AF382" s="12"/>
      <c r="AG382" s="15"/>
      <c r="AH382" s="12"/>
    </row>
    <row r="383" spans="1:34" x14ac:dyDescent="0.2">
      <c r="A383" s="12"/>
      <c r="B383" s="10"/>
      <c r="C383" s="10"/>
      <c r="D383" s="6"/>
      <c r="E383" s="10"/>
      <c r="F383" s="10"/>
      <c r="G383" s="26"/>
      <c r="H383" s="10"/>
      <c r="I383" s="10"/>
      <c r="J383" s="10"/>
      <c r="K383" s="10"/>
      <c r="L383" s="13"/>
      <c r="M383" s="6"/>
      <c r="N383" s="7"/>
      <c r="O383" s="7"/>
      <c r="P383" s="2"/>
      <c r="Q383" s="2"/>
      <c r="X383" s="7"/>
      <c r="Y383" s="10"/>
      <c r="Z383" s="10"/>
      <c r="AB383" s="7"/>
      <c r="AC383" s="14"/>
      <c r="AD383" s="12"/>
      <c r="AE383" s="7"/>
      <c r="AF383" s="12"/>
      <c r="AG383" s="15"/>
      <c r="AH383" s="12"/>
    </row>
    <row r="384" spans="1:34" x14ac:dyDescent="0.2">
      <c r="A384" s="15"/>
      <c r="B384" s="10"/>
      <c r="C384" s="10"/>
      <c r="D384" s="13"/>
      <c r="E384" s="10"/>
      <c r="F384" s="10"/>
      <c r="G384" s="26"/>
      <c r="H384" s="10"/>
      <c r="I384" s="10"/>
      <c r="J384" s="10"/>
      <c r="K384" s="7"/>
      <c r="L384" s="13"/>
      <c r="M384" s="6"/>
      <c r="N384" s="7"/>
      <c r="O384" s="7"/>
      <c r="P384" s="2"/>
      <c r="Q384" s="2"/>
      <c r="X384" s="7"/>
      <c r="Y384" s="10"/>
      <c r="Z384" s="10"/>
      <c r="AB384" s="7"/>
      <c r="AC384" s="14"/>
      <c r="AD384" s="15"/>
      <c r="AE384" s="7"/>
      <c r="AF384" s="12"/>
      <c r="AG384" s="15"/>
      <c r="AH384" s="12"/>
    </row>
    <row r="385" spans="1:34" x14ac:dyDescent="0.2">
      <c r="A385" s="12"/>
      <c r="B385" s="10"/>
      <c r="C385" s="10"/>
      <c r="D385" s="6"/>
      <c r="E385" s="10"/>
      <c r="F385" s="10"/>
      <c r="G385" s="26"/>
      <c r="H385" s="10"/>
      <c r="I385" s="10"/>
      <c r="J385" s="10"/>
      <c r="K385" s="10"/>
      <c r="L385" s="13"/>
      <c r="M385" s="6"/>
      <c r="N385" s="7"/>
      <c r="O385" s="7"/>
      <c r="P385" s="2"/>
      <c r="Q385" s="2"/>
      <c r="X385" s="7"/>
      <c r="Y385" s="10"/>
      <c r="Z385" s="10"/>
      <c r="AB385" s="7"/>
      <c r="AC385" s="14"/>
      <c r="AD385" s="15"/>
      <c r="AE385" s="7"/>
      <c r="AF385" s="12"/>
      <c r="AG385" s="15"/>
      <c r="AH385" s="12"/>
    </row>
    <row r="386" spans="1:34" x14ac:dyDescent="0.2">
      <c r="A386" s="15"/>
      <c r="B386" s="10"/>
      <c r="C386" s="10"/>
      <c r="D386" s="13"/>
      <c r="E386" s="10"/>
      <c r="F386" s="10"/>
      <c r="G386" s="26"/>
      <c r="H386" s="10"/>
      <c r="I386" s="10"/>
      <c r="J386" s="10"/>
      <c r="K386" s="7"/>
      <c r="L386" s="13"/>
      <c r="M386" s="6"/>
      <c r="N386" s="7"/>
      <c r="O386" s="7"/>
      <c r="P386" s="2"/>
      <c r="Q386" s="2"/>
      <c r="X386" s="7"/>
      <c r="Y386" s="10"/>
      <c r="Z386" s="10"/>
      <c r="AB386" s="7"/>
      <c r="AC386" s="14"/>
      <c r="AD386" s="18"/>
      <c r="AE386" s="7"/>
      <c r="AF386" s="12"/>
      <c r="AG386" s="15"/>
      <c r="AH386" s="12"/>
    </row>
    <row r="387" spans="1:34" x14ac:dyDescent="0.2">
      <c r="A387" s="12"/>
      <c r="B387" s="10"/>
      <c r="C387" s="10"/>
      <c r="D387" s="13"/>
      <c r="E387" s="10"/>
      <c r="F387" s="10"/>
      <c r="G387" s="26"/>
      <c r="H387" s="10"/>
      <c r="I387" s="10"/>
      <c r="J387" s="10"/>
      <c r="K387" s="10"/>
      <c r="L387" s="13"/>
      <c r="M387" s="6"/>
      <c r="N387" s="7"/>
      <c r="O387" s="7"/>
      <c r="P387" s="2"/>
      <c r="Q387" s="2"/>
      <c r="X387" s="7"/>
      <c r="Y387" s="10"/>
      <c r="Z387" s="10"/>
      <c r="AB387" s="7"/>
      <c r="AC387" s="14"/>
      <c r="AD387" s="15"/>
      <c r="AE387" s="7"/>
      <c r="AF387" s="12"/>
      <c r="AG387" s="15"/>
      <c r="AH387" s="12"/>
    </row>
    <row r="388" spans="1:34" x14ac:dyDescent="0.2">
      <c r="A388" s="12"/>
      <c r="B388" s="10"/>
      <c r="C388" s="10"/>
      <c r="D388" s="13"/>
      <c r="E388" s="10"/>
      <c r="F388" s="10"/>
      <c r="G388" s="26"/>
      <c r="H388" s="10"/>
      <c r="I388" s="10"/>
      <c r="J388" s="10"/>
      <c r="K388" s="10"/>
      <c r="L388" s="13"/>
      <c r="M388" s="6"/>
      <c r="N388" s="7"/>
      <c r="O388" s="7"/>
      <c r="P388" s="2"/>
      <c r="Q388" s="2"/>
      <c r="X388" s="7"/>
      <c r="Y388" s="10"/>
      <c r="Z388" s="10"/>
      <c r="AB388" s="7"/>
      <c r="AC388" s="14"/>
      <c r="AD388" s="15"/>
      <c r="AE388" s="7"/>
      <c r="AF388" s="12"/>
      <c r="AG388" s="15"/>
      <c r="AH388" s="12"/>
    </row>
    <row r="389" spans="1:34" x14ac:dyDescent="0.2">
      <c r="A389" s="12"/>
      <c r="B389" s="10"/>
      <c r="C389" s="10"/>
      <c r="D389" s="13"/>
      <c r="E389" s="10"/>
      <c r="F389" s="10"/>
      <c r="G389" s="26"/>
      <c r="H389" s="10"/>
      <c r="I389" s="10"/>
      <c r="J389" s="10"/>
      <c r="K389" s="10"/>
      <c r="L389" s="13"/>
      <c r="M389" s="13"/>
      <c r="N389" s="9"/>
      <c r="O389" s="9"/>
      <c r="P389" s="2"/>
      <c r="Q389" s="2"/>
      <c r="X389" s="7"/>
      <c r="Y389" s="10"/>
      <c r="Z389" s="10"/>
      <c r="AB389" s="7"/>
      <c r="AC389" s="14"/>
      <c r="AD389" s="15"/>
      <c r="AE389" s="7"/>
      <c r="AF389" s="12"/>
      <c r="AG389" s="15"/>
      <c r="AH389" s="12"/>
    </row>
    <row r="390" spans="1:34" x14ac:dyDescent="0.2">
      <c r="A390" s="15"/>
      <c r="B390" s="10"/>
      <c r="C390" s="10"/>
      <c r="D390" s="13"/>
      <c r="E390" s="10"/>
      <c r="F390" s="10"/>
      <c r="G390" s="26"/>
      <c r="H390" s="10"/>
      <c r="I390" s="10"/>
      <c r="J390" s="10"/>
      <c r="K390" s="7"/>
      <c r="L390" s="13"/>
      <c r="M390" s="13"/>
      <c r="N390" s="9"/>
      <c r="O390" s="9"/>
      <c r="P390" s="2"/>
      <c r="Q390" s="2"/>
      <c r="X390" s="7"/>
      <c r="Y390" s="10"/>
      <c r="Z390" s="10"/>
      <c r="AB390" s="7"/>
      <c r="AC390" s="14"/>
      <c r="AD390" s="15"/>
      <c r="AE390" s="7"/>
      <c r="AF390" s="12"/>
      <c r="AG390" s="15"/>
      <c r="AH390" s="12"/>
    </row>
    <row r="391" spans="1:34" x14ac:dyDescent="0.2">
      <c r="A391" s="12"/>
      <c r="B391" s="10"/>
      <c r="C391" s="10"/>
      <c r="D391" s="13"/>
      <c r="E391" s="10"/>
      <c r="F391" s="10"/>
      <c r="G391" s="26"/>
      <c r="H391" s="10"/>
      <c r="I391" s="10"/>
      <c r="J391" s="10"/>
      <c r="K391" s="10"/>
      <c r="L391" s="13"/>
      <c r="M391" s="13"/>
      <c r="N391" s="9"/>
      <c r="O391" s="9"/>
      <c r="P391" s="2"/>
      <c r="Q391" s="2"/>
      <c r="X391" s="7"/>
      <c r="Y391" s="10"/>
      <c r="Z391" s="10"/>
      <c r="AB391" s="7"/>
      <c r="AC391" s="14"/>
      <c r="AD391" s="15"/>
      <c r="AE391" s="7"/>
      <c r="AF391" s="12"/>
      <c r="AG391" s="15"/>
      <c r="AH391" s="12"/>
    </row>
    <row r="392" spans="1:34" x14ac:dyDescent="0.2">
      <c r="A392" s="15"/>
      <c r="B392" s="10"/>
      <c r="C392" s="10"/>
      <c r="D392" s="13"/>
      <c r="E392" s="10"/>
      <c r="F392" s="10"/>
      <c r="G392" s="26"/>
      <c r="H392" s="10"/>
      <c r="I392" s="10"/>
      <c r="J392" s="10"/>
      <c r="K392" s="10"/>
      <c r="L392" s="13"/>
      <c r="M392" s="13"/>
      <c r="N392" s="9"/>
      <c r="O392" s="9"/>
      <c r="P392" s="2"/>
      <c r="Q392" s="2"/>
      <c r="X392" s="7"/>
      <c r="Y392" s="10"/>
      <c r="Z392" s="10"/>
      <c r="AB392" s="7"/>
      <c r="AC392" s="14"/>
      <c r="AD392" s="15"/>
      <c r="AE392" s="7"/>
      <c r="AF392" s="12"/>
      <c r="AG392" s="15"/>
      <c r="AH392" s="12"/>
    </row>
    <row r="393" spans="1:34" x14ac:dyDescent="0.2">
      <c r="A393" s="12"/>
      <c r="B393" s="10"/>
      <c r="C393" s="10"/>
      <c r="D393" s="13"/>
      <c r="E393" s="10"/>
      <c r="F393" s="10"/>
      <c r="G393" s="26"/>
      <c r="H393" s="10"/>
      <c r="I393" s="10"/>
      <c r="J393" s="10"/>
      <c r="K393" s="10"/>
      <c r="L393" s="13"/>
      <c r="M393" s="13"/>
      <c r="N393" s="9"/>
      <c r="O393" s="9"/>
      <c r="P393" s="2"/>
      <c r="Q393" s="2"/>
      <c r="X393" s="7"/>
      <c r="Y393" s="10"/>
      <c r="Z393" s="10"/>
      <c r="AB393" s="7"/>
      <c r="AC393" s="14"/>
      <c r="AD393" s="15"/>
      <c r="AE393" s="7"/>
      <c r="AF393" s="12"/>
      <c r="AG393" s="15"/>
      <c r="AH393" s="12"/>
    </row>
    <row r="394" spans="1:34" x14ac:dyDescent="0.2">
      <c r="A394" s="12"/>
      <c r="B394" s="10"/>
      <c r="C394" s="10"/>
      <c r="D394" s="13"/>
      <c r="E394" s="10"/>
      <c r="F394" s="10"/>
      <c r="G394" s="26"/>
      <c r="H394" s="10"/>
      <c r="I394" s="10"/>
      <c r="J394" s="10"/>
      <c r="K394" s="10"/>
      <c r="L394" s="13"/>
      <c r="M394" s="13"/>
      <c r="N394" s="9"/>
      <c r="O394" s="9"/>
      <c r="P394" s="2"/>
      <c r="Q394" s="2"/>
      <c r="X394" s="7"/>
      <c r="Y394" s="10"/>
      <c r="Z394" s="10"/>
      <c r="AB394" s="7"/>
      <c r="AC394" s="14"/>
      <c r="AD394" s="15"/>
      <c r="AE394" s="7"/>
      <c r="AF394" s="12"/>
      <c r="AG394" s="15"/>
      <c r="AH394" s="12"/>
    </row>
    <row r="395" spans="1:34" x14ac:dyDescent="0.2">
      <c r="A395" s="12"/>
      <c r="B395" s="10"/>
      <c r="C395" s="10"/>
      <c r="D395" s="13"/>
      <c r="E395" s="10"/>
      <c r="F395" s="10"/>
      <c r="G395" s="26"/>
      <c r="H395" s="10"/>
      <c r="I395" s="10"/>
      <c r="J395" s="10"/>
      <c r="K395" s="10"/>
      <c r="L395" s="13"/>
      <c r="M395" s="13"/>
      <c r="N395" s="9"/>
      <c r="O395" s="9"/>
      <c r="P395" s="2"/>
      <c r="Q395" s="2"/>
      <c r="X395" s="7"/>
      <c r="Y395" s="10"/>
      <c r="Z395" s="10"/>
      <c r="AB395" s="7"/>
      <c r="AC395" s="14"/>
      <c r="AD395" s="15"/>
      <c r="AE395" s="7"/>
      <c r="AF395" s="12"/>
      <c r="AG395" s="15"/>
      <c r="AH395" s="12"/>
    </row>
    <row r="396" spans="1:34" x14ac:dyDescent="0.2">
      <c r="A396" s="12"/>
      <c r="B396" s="10"/>
      <c r="C396" s="10"/>
      <c r="D396" s="13"/>
      <c r="E396" s="10"/>
      <c r="F396" s="10"/>
      <c r="G396" s="26"/>
      <c r="H396" s="10"/>
      <c r="I396" s="10"/>
      <c r="J396" s="10"/>
      <c r="K396" s="10"/>
      <c r="L396" s="13"/>
      <c r="M396" s="13"/>
      <c r="N396" s="9"/>
      <c r="O396" s="9"/>
      <c r="P396" s="2"/>
      <c r="Q396" s="2"/>
      <c r="X396" s="7"/>
      <c r="Y396" s="10"/>
      <c r="Z396" s="10"/>
      <c r="AB396" s="7"/>
      <c r="AC396" s="14"/>
      <c r="AD396" s="15"/>
      <c r="AE396" s="7"/>
      <c r="AF396" s="12"/>
      <c r="AG396" s="15"/>
      <c r="AH396" s="12"/>
    </row>
    <row r="397" spans="1:34" x14ac:dyDescent="0.2">
      <c r="A397" s="15"/>
      <c r="B397" s="10"/>
      <c r="C397" s="10"/>
      <c r="D397" s="13"/>
      <c r="E397" s="10"/>
      <c r="F397" s="10"/>
      <c r="G397" s="26"/>
      <c r="H397" s="10"/>
      <c r="I397" s="10"/>
      <c r="J397" s="10"/>
      <c r="K397" s="10"/>
      <c r="L397" s="13"/>
      <c r="M397" s="13"/>
      <c r="N397" s="9"/>
      <c r="O397" s="9"/>
      <c r="P397" s="2"/>
      <c r="Q397" s="2"/>
      <c r="X397" s="7"/>
      <c r="Y397" s="10"/>
      <c r="Z397" s="10"/>
      <c r="AB397" s="7"/>
      <c r="AC397" s="14"/>
      <c r="AD397" s="15"/>
      <c r="AE397" s="7"/>
      <c r="AF397" s="12"/>
      <c r="AG397" s="15"/>
      <c r="AH397" s="12"/>
    </row>
    <row r="398" spans="1:34" x14ac:dyDescent="0.2">
      <c r="A398" s="12"/>
      <c r="B398" s="10"/>
      <c r="C398" s="10"/>
      <c r="D398" s="13"/>
      <c r="E398" s="10"/>
      <c r="F398" s="10"/>
      <c r="G398" s="26"/>
      <c r="H398" s="10"/>
      <c r="I398" s="10"/>
      <c r="J398" s="10"/>
      <c r="K398" s="10"/>
      <c r="L398" s="13"/>
      <c r="M398" s="13"/>
      <c r="N398" s="9"/>
      <c r="O398" s="9"/>
      <c r="P398" s="2"/>
      <c r="Q398" s="2"/>
      <c r="X398" s="7"/>
      <c r="Y398" s="10"/>
      <c r="Z398" s="10"/>
      <c r="AB398" s="7"/>
      <c r="AC398" s="14"/>
      <c r="AD398" s="15"/>
      <c r="AE398" s="7"/>
      <c r="AF398" s="12"/>
      <c r="AG398" s="15"/>
      <c r="AH398" s="12"/>
    </row>
    <row r="399" spans="1:34" x14ac:dyDescent="0.2">
      <c r="A399" s="12"/>
      <c r="B399" s="10"/>
      <c r="C399" s="10"/>
      <c r="D399" s="13"/>
      <c r="E399" s="10"/>
      <c r="F399" s="10"/>
      <c r="G399" s="26"/>
      <c r="H399" s="10"/>
      <c r="I399" s="10"/>
      <c r="J399" s="10"/>
      <c r="K399" s="10"/>
      <c r="L399" s="13"/>
      <c r="M399" s="13"/>
      <c r="N399" s="9"/>
      <c r="O399" s="9"/>
      <c r="P399" s="2"/>
      <c r="Q399" s="2"/>
      <c r="X399" s="7"/>
      <c r="Y399" s="10"/>
      <c r="Z399" s="10"/>
      <c r="AB399" s="7"/>
      <c r="AC399" s="14"/>
      <c r="AD399" s="15"/>
      <c r="AE399" s="7"/>
      <c r="AF399" s="12"/>
      <c r="AG399" s="15"/>
      <c r="AH399" s="12"/>
    </row>
    <row r="400" spans="1:34" x14ac:dyDescent="0.2">
      <c r="A400" s="12"/>
      <c r="B400" s="10"/>
      <c r="C400" s="10"/>
      <c r="D400" s="13"/>
      <c r="E400" s="10"/>
      <c r="F400" s="10"/>
      <c r="G400" s="26"/>
      <c r="H400" s="10"/>
      <c r="I400" s="10"/>
      <c r="J400" s="10"/>
      <c r="K400" s="10"/>
      <c r="L400" s="13"/>
      <c r="M400" s="13"/>
      <c r="N400" s="9"/>
      <c r="O400" s="9"/>
      <c r="P400" s="2"/>
      <c r="Q400" s="2"/>
      <c r="X400" s="7"/>
      <c r="Y400" s="10"/>
      <c r="Z400" s="10"/>
      <c r="AB400" s="7"/>
      <c r="AC400" s="14"/>
      <c r="AD400" s="15"/>
      <c r="AE400" s="7"/>
      <c r="AF400" s="12"/>
      <c r="AG400" s="15"/>
      <c r="AH400" s="12"/>
    </row>
    <row r="401" spans="1:34" x14ac:dyDescent="0.2">
      <c r="A401" s="15"/>
      <c r="B401" s="10"/>
      <c r="C401" s="10"/>
      <c r="D401" s="13"/>
      <c r="E401" s="10"/>
      <c r="F401" s="10"/>
      <c r="G401" s="26"/>
      <c r="H401" s="10"/>
      <c r="I401" s="10"/>
      <c r="J401" s="10"/>
      <c r="K401" s="10"/>
      <c r="L401" s="13"/>
      <c r="M401" s="13"/>
      <c r="N401" s="9"/>
      <c r="O401" s="9"/>
      <c r="P401" s="2"/>
      <c r="Q401" s="2"/>
      <c r="X401" s="7"/>
      <c r="Y401" s="10"/>
      <c r="Z401" s="10"/>
      <c r="AB401" s="7"/>
      <c r="AC401" s="14"/>
      <c r="AD401" s="15"/>
      <c r="AE401" s="7"/>
      <c r="AF401" s="12"/>
      <c r="AG401" s="15"/>
      <c r="AH401" s="12"/>
    </row>
    <row r="402" spans="1:34" x14ac:dyDescent="0.2">
      <c r="A402" s="12"/>
      <c r="B402" s="10"/>
      <c r="C402" s="10"/>
      <c r="D402" s="13"/>
      <c r="E402" s="10"/>
      <c r="F402" s="10"/>
      <c r="G402" s="26"/>
      <c r="H402" s="10"/>
      <c r="I402" s="10"/>
      <c r="J402" s="10"/>
      <c r="K402" s="10"/>
      <c r="L402" s="13"/>
      <c r="M402" s="13"/>
      <c r="N402" s="9"/>
      <c r="O402" s="9"/>
      <c r="P402" s="2"/>
      <c r="Q402" s="2"/>
      <c r="X402" s="7"/>
      <c r="Y402" s="10"/>
      <c r="Z402" s="10"/>
      <c r="AB402" s="7"/>
      <c r="AC402" s="14"/>
      <c r="AD402" s="15"/>
      <c r="AE402" s="7"/>
      <c r="AF402" s="12"/>
      <c r="AG402" s="15"/>
      <c r="AH402" s="12"/>
    </row>
    <row r="403" spans="1:34" x14ac:dyDescent="0.2">
      <c r="A403" s="12"/>
      <c r="B403" s="10"/>
      <c r="C403" s="10"/>
      <c r="D403" s="13"/>
      <c r="E403" s="10"/>
      <c r="F403" s="10"/>
      <c r="G403" s="26"/>
      <c r="H403" s="10"/>
      <c r="I403" s="10"/>
      <c r="J403" s="10"/>
      <c r="K403" s="10"/>
      <c r="L403" s="13"/>
      <c r="M403" s="13"/>
      <c r="N403" s="9"/>
      <c r="O403" s="9"/>
      <c r="P403" s="2"/>
      <c r="Q403" s="2"/>
      <c r="X403" s="7"/>
      <c r="Y403" s="10"/>
      <c r="Z403" s="10"/>
      <c r="AB403" s="7"/>
      <c r="AC403" s="14"/>
      <c r="AD403" s="15"/>
      <c r="AE403" s="7"/>
      <c r="AF403" s="12"/>
      <c r="AG403" s="15"/>
      <c r="AH403" s="12"/>
    </row>
    <row r="404" spans="1:34" x14ac:dyDescent="0.2">
      <c r="A404" s="15"/>
      <c r="B404" s="10"/>
      <c r="C404" s="10"/>
      <c r="D404" s="13"/>
      <c r="E404" s="10"/>
      <c r="F404" s="10"/>
      <c r="G404" s="26"/>
      <c r="H404" s="10"/>
      <c r="I404" s="10"/>
      <c r="J404" s="10"/>
      <c r="K404" s="10"/>
      <c r="L404" s="13"/>
      <c r="M404" s="13"/>
      <c r="N404" s="9"/>
      <c r="O404" s="9"/>
      <c r="P404" s="2"/>
      <c r="Q404" s="2"/>
      <c r="X404" s="7"/>
      <c r="Y404" s="10"/>
      <c r="Z404" s="10"/>
      <c r="AB404" s="7"/>
      <c r="AC404" s="14"/>
      <c r="AD404" s="15"/>
      <c r="AE404" s="7"/>
      <c r="AF404" s="12"/>
      <c r="AG404" s="15"/>
      <c r="AH404" s="12"/>
    </row>
    <row r="405" spans="1:34" x14ac:dyDescent="0.2">
      <c r="A405" s="15"/>
      <c r="B405" s="10"/>
      <c r="C405" s="10"/>
      <c r="D405" s="13"/>
      <c r="E405" s="10"/>
      <c r="F405" s="10"/>
      <c r="G405" s="26"/>
      <c r="H405" s="10"/>
      <c r="I405" s="10"/>
      <c r="J405" s="10"/>
      <c r="K405" s="10"/>
      <c r="L405" s="13"/>
      <c r="M405" s="13"/>
      <c r="N405" s="9"/>
      <c r="O405" s="9"/>
      <c r="P405" s="2"/>
      <c r="Q405" s="2"/>
      <c r="X405" s="7"/>
      <c r="Y405" s="10"/>
      <c r="Z405" s="10"/>
      <c r="AB405" s="7"/>
      <c r="AC405" s="14"/>
      <c r="AD405" s="15"/>
      <c r="AE405" s="7"/>
      <c r="AF405" s="12"/>
      <c r="AG405" s="15"/>
      <c r="AH405" s="12"/>
    </row>
    <row r="406" spans="1:34" x14ac:dyDescent="0.2">
      <c r="A406" s="15"/>
      <c r="B406" s="10"/>
      <c r="C406" s="10"/>
      <c r="D406" s="13"/>
      <c r="E406" s="10"/>
      <c r="F406" s="10"/>
      <c r="G406" s="26"/>
      <c r="H406" s="10"/>
      <c r="I406" s="10"/>
      <c r="J406" s="10"/>
      <c r="K406" s="10"/>
      <c r="L406" s="13"/>
      <c r="M406" s="13"/>
      <c r="N406" s="9"/>
      <c r="O406" s="9"/>
      <c r="P406" s="2"/>
      <c r="Q406" s="2"/>
      <c r="X406" s="7"/>
      <c r="Y406" s="10"/>
      <c r="Z406" s="10"/>
      <c r="AB406" s="7"/>
      <c r="AC406" s="14"/>
      <c r="AD406" s="15"/>
      <c r="AE406" s="7"/>
      <c r="AF406" s="12"/>
      <c r="AG406" s="15"/>
      <c r="AH406" s="12"/>
    </row>
    <row r="407" spans="1:34" x14ac:dyDescent="0.2">
      <c r="A407" s="15"/>
      <c r="B407" s="10"/>
      <c r="C407" s="10"/>
      <c r="D407" s="13"/>
      <c r="E407" s="10"/>
      <c r="F407" s="10"/>
      <c r="G407" s="26"/>
      <c r="H407" s="10"/>
      <c r="I407" s="10"/>
      <c r="J407" s="10"/>
      <c r="K407" s="10"/>
      <c r="L407" s="13"/>
      <c r="M407" s="13"/>
      <c r="N407" s="9"/>
      <c r="O407" s="9"/>
      <c r="P407" s="2"/>
      <c r="Q407" s="2"/>
      <c r="X407" s="7"/>
      <c r="Y407" s="10"/>
      <c r="Z407" s="10"/>
      <c r="AB407" s="7"/>
      <c r="AC407" s="14"/>
      <c r="AD407" s="15"/>
      <c r="AE407" s="7"/>
      <c r="AF407" s="12"/>
      <c r="AG407" s="15"/>
      <c r="AH407" s="12"/>
    </row>
    <row r="408" spans="1:34" x14ac:dyDescent="0.2">
      <c r="A408" s="12"/>
      <c r="B408" s="10"/>
      <c r="C408" s="10"/>
      <c r="D408" s="6"/>
      <c r="E408" s="10"/>
      <c r="F408" s="10"/>
      <c r="G408" s="26"/>
      <c r="H408" s="10"/>
      <c r="I408" s="10"/>
      <c r="J408" s="10"/>
      <c r="K408" s="10"/>
      <c r="L408" s="13"/>
      <c r="M408" s="6"/>
      <c r="N408" s="7"/>
      <c r="O408" s="7"/>
      <c r="P408" s="2"/>
      <c r="Q408" s="2"/>
      <c r="X408" s="7"/>
      <c r="Y408" s="10"/>
      <c r="Z408" s="10"/>
      <c r="AB408" s="7"/>
      <c r="AC408" s="14"/>
      <c r="AD408" s="15"/>
      <c r="AE408" s="7"/>
      <c r="AF408" s="12"/>
      <c r="AG408" s="15"/>
      <c r="AH408" s="12"/>
    </row>
    <row r="409" spans="1:34" x14ac:dyDescent="0.2">
      <c r="A409" s="15"/>
      <c r="B409" s="10"/>
      <c r="C409" s="10"/>
      <c r="D409" s="13"/>
      <c r="E409" s="10"/>
      <c r="F409" s="10"/>
      <c r="G409" s="26"/>
      <c r="H409" s="10"/>
      <c r="I409" s="10"/>
      <c r="J409" s="10"/>
      <c r="K409" s="10"/>
      <c r="L409" s="13"/>
      <c r="M409" s="13"/>
      <c r="N409" s="9"/>
      <c r="O409" s="9"/>
      <c r="P409" s="2"/>
      <c r="Q409" s="2"/>
      <c r="X409" s="7"/>
      <c r="Y409" s="10"/>
      <c r="Z409" s="10"/>
      <c r="AB409" s="7"/>
      <c r="AC409" s="14"/>
      <c r="AD409" s="15"/>
      <c r="AE409" s="7"/>
      <c r="AF409" s="12"/>
      <c r="AG409" s="15"/>
      <c r="AH409" s="12"/>
    </row>
    <row r="410" spans="1:34" x14ac:dyDescent="0.2">
      <c r="A410" s="15"/>
      <c r="B410" s="10"/>
      <c r="C410" s="10"/>
      <c r="D410" s="13"/>
      <c r="E410" s="10"/>
      <c r="F410" s="10"/>
      <c r="G410" s="26"/>
      <c r="H410" s="10"/>
      <c r="I410" s="10"/>
      <c r="J410" s="10"/>
      <c r="K410" s="7"/>
      <c r="L410" s="13"/>
      <c r="M410" s="6"/>
      <c r="N410" s="7"/>
      <c r="O410" s="7"/>
      <c r="P410" s="2"/>
      <c r="Q410" s="2"/>
      <c r="X410" s="7"/>
      <c r="Y410" s="10"/>
      <c r="Z410" s="10"/>
      <c r="AB410" s="7"/>
      <c r="AC410" s="14"/>
      <c r="AD410" s="18"/>
      <c r="AE410" s="7"/>
      <c r="AF410" s="12"/>
      <c r="AG410" s="15"/>
      <c r="AH410" s="12"/>
    </row>
    <row r="411" spans="1:34" x14ac:dyDescent="0.2">
      <c r="A411" s="12"/>
      <c r="B411" s="10"/>
      <c r="C411" s="10"/>
      <c r="D411" s="6"/>
      <c r="E411" s="10"/>
      <c r="F411" s="10"/>
      <c r="G411" s="26"/>
      <c r="H411" s="10"/>
      <c r="I411" s="10"/>
      <c r="J411" s="10"/>
      <c r="K411" s="10"/>
      <c r="L411" s="6"/>
      <c r="M411" s="13"/>
      <c r="N411" s="9"/>
      <c r="O411" s="9"/>
      <c r="P411" s="2"/>
      <c r="Q411" s="2"/>
      <c r="X411" s="7"/>
      <c r="Y411" s="10"/>
      <c r="Z411" s="10"/>
      <c r="AB411" s="7"/>
      <c r="AC411" s="14"/>
      <c r="AD411" s="15"/>
      <c r="AE411" s="7"/>
      <c r="AF411" s="12"/>
      <c r="AG411" s="15"/>
      <c r="AH411" s="12"/>
    </row>
    <row r="412" spans="1:34" x14ac:dyDescent="0.2">
      <c r="A412" s="12"/>
      <c r="B412" s="10"/>
      <c r="C412" s="10"/>
      <c r="D412" s="13"/>
      <c r="E412" s="10"/>
      <c r="F412" s="10"/>
      <c r="G412" s="26"/>
      <c r="H412" s="10"/>
      <c r="I412" s="10"/>
      <c r="J412" s="10"/>
      <c r="K412" s="10"/>
      <c r="L412" s="13"/>
      <c r="M412" s="6"/>
      <c r="N412" s="7"/>
      <c r="O412" s="7"/>
      <c r="P412" s="2"/>
      <c r="Q412" s="2"/>
      <c r="X412" s="7"/>
      <c r="Y412" s="10"/>
      <c r="Z412" s="10"/>
      <c r="AB412" s="7"/>
      <c r="AC412" s="14"/>
      <c r="AD412" s="15"/>
      <c r="AE412" s="7"/>
      <c r="AF412" s="12"/>
      <c r="AG412" s="15"/>
      <c r="AH412" s="12"/>
    </row>
    <row r="413" spans="1:34" x14ac:dyDescent="0.2">
      <c r="A413" s="12"/>
      <c r="B413" s="10"/>
      <c r="C413" s="10"/>
      <c r="D413" s="13"/>
      <c r="E413" s="10"/>
      <c r="F413" s="10"/>
      <c r="G413" s="26"/>
      <c r="H413" s="10"/>
      <c r="I413" s="10"/>
      <c r="J413" s="10"/>
      <c r="K413" s="10"/>
      <c r="L413" s="13"/>
      <c r="M413" s="6"/>
      <c r="N413" s="7"/>
      <c r="O413" s="7"/>
      <c r="P413" s="2"/>
      <c r="Q413" s="2"/>
      <c r="X413" s="7"/>
      <c r="Y413" s="10"/>
      <c r="Z413" s="10"/>
      <c r="AB413" s="7"/>
      <c r="AC413" s="14"/>
      <c r="AD413" s="15"/>
      <c r="AE413" s="7"/>
      <c r="AF413" s="12"/>
      <c r="AG413" s="15"/>
      <c r="AH413" s="12"/>
    </row>
    <row r="414" spans="1:34" x14ac:dyDescent="0.2">
      <c r="A414" s="12"/>
      <c r="B414" s="10"/>
      <c r="C414" s="10"/>
      <c r="D414" s="13"/>
      <c r="E414" s="10"/>
      <c r="F414" s="10"/>
      <c r="G414" s="26"/>
      <c r="H414" s="10"/>
      <c r="I414" s="10"/>
      <c r="J414" s="10"/>
      <c r="K414" s="10"/>
      <c r="L414" s="13"/>
      <c r="M414" s="6"/>
      <c r="N414" s="7"/>
      <c r="O414" s="7"/>
      <c r="P414" s="2"/>
      <c r="Q414" s="2"/>
      <c r="X414" s="7"/>
      <c r="Y414" s="10"/>
      <c r="Z414" s="10"/>
      <c r="AB414" s="7"/>
      <c r="AC414" s="14"/>
      <c r="AD414" s="15"/>
      <c r="AE414" s="7"/>
      <c r="AF414" s="12"/>
      <c r="AG414" s="15"/>
      <c r="AH414" s="12"/>
    </row>
    <row r="415" spans="1:34" x14ac:dyDescent="0.2">
      <c r="A415" s="15"/>
      <c r="B415" s="10"/>
      <c r="C415" s="10"/>
      <c r="D415" s="13"/>
      <c r="E415" s="10"/>
      <c r="F415" s="10"/>
      <c r="G415" s="26"/>
      <c r="H415" s="10"/>
      <c r="I415" s="10"/>
      <c r="J415" s="10"/>
      <c r="K415" s="7"/>
      <c r="L415" s="13"/>
      <c r="M415" s="13"/>
      <c r="N415" s="9"/>
      <c r="O415" s="9"/>
      <c r="P415" s="2"/>
      <c r="Q415" s="2"/>
      <c r="X415" s="7"/>
      <c r="Y415" s="10"/>
      <c r="Z415" s="10"/>
      <c r="AB415" s="7"/>
      <c r="AC415" s="14"/>
      <c r="AD415" s="15"/>
      <c r="AE415" s="7"/>
      <c r="AF415" s="12"/>
      <c r="AG415" s="15"/>
      <c r="AH415" s="12"/>
    </row>
    <row r="416" spans="1:34" x14ac:dyDescent="0.2">
      <c r="A416" s="15"/>
      <c r="B416" s="10"/>
      <c r="C416" s="10"/>
      <c r="D416" s="13"/>
      <c r="E416" s="10"/>
      <c r="F416" s="10"/>
      <c r="G416" s="26"/>
      <c r="H416" s="10"/>
      <c r="I416" s="10"/>
      <c r="J416" s="10"/>
      <c r="K416" s="10"/>
      <c r="L416" s="13"/>
      <c r="M416" s="13"/>
      <c r="N416" s="9"/>
      <c r="O416" s="9"/>
      <c r="P416" s="2"/>
      <c r="Q416" s="2"/>
      <c r="X416" s="7"/>
      <c r="Y416" s="10"/>
      <c r="Z416" s="10"/>
      <c r="AB416" s="7"/>
      <c r="AC416" s="14"/>
      <c r="AD416" s="15"/>
      <c r="AE416" s="7"/>
      <c r="AF416" s="12"/>
      <c r="AG416" s="15"/>
      <c r="AH416" s="12"/>
    </row>
    <row r="417" spans="1:34" x14ac:dyDescent="0.2">
      <c r="A417" s="15"/>
      <c r="B417" s="10"/>
      <c r="C417" s="10"/>
      <c r="D417" s="13"/>
      <c r="E417" s="10"/>
      <c r="F417" s="10"/>
      <c r="G417" s="26"/>
      <c r="H417" s="10"/>
      <c r="I417" s="10"/>
      <c r="J417" s="10"/>
      <c r="K417" s="10"/>
      <c r="L417" s="13"/>
      <c r="M417" s="13"/>
      <c r="N417" s="9"/>
      <c r="O417" s="9"/>
      <c r="P417" s="2"/>
      <c r="Q417" s="2"/>
      <c r="X417" s="7"/>
      <c r="Y417" s="10"/>
      <c r="Z417" s="10"/>
      <c r="AB417" s="7"/>
      <c r="AC417" s="14"/>
      <c r="AD417" s="15"/>
      <c r="AE417" s="7"/>
      <c r="AF417" s="12"/>
      <c r="AG417" s="15"/>
      <c r="AH417" s="12"/>
    </row>
    <row r="418" spans="1:34" x14ac:dyDescent="0.2">
      <c r="A418" s="15"/>
      <c r="B418" s="10"/>
      <c r="C418" s="10"/>
      <c r="D418" s="13"/>
      <c r="E418" s="10"/>
      <c r="F418" s="10"/>
      <c r="G418" s="26"/>
      <c r="H418" s="10"/>
      <c r="I418" s="10"/>
      <c r="J418" s="10"/>
      <c r="K418" s="10"/>
      <c r="L418" s="13"/>
      <c r="M418" s="13"/>
      <c r="N418" s="9"/>
      <c r="O418" s="9"/>
      <c r="P418" s="2"/>
      <c r="Q418" s="2"/>
      <c r="X418" s="7"/>
      <c r="Y418" s="10"/>
      <c r="Z418" s="10"/>
      <c r="AB418" s="7"/>
      <c r="AC418" s="14"/>
      <c r="AD418" s="15"/>
      <c r="AE418" s="7"/>
      <c r="AF418" s="12"/>
      <c r="AG418" s="15"/>
      <c r="AH418" s="12"/>
    </row>
    <row r="419" spans="1:34" x14ac:dyDescent="0.2">
      <c r="A419" s="15"/>
      <c r="B419" s="10"/>
      <c r="C419" s="10"/>
      <c r="D419" s="13"/>
      <c r="E419" s="10"/>
      <c r="F419" s="10"/>
      <c r="G419" s="26"/>
      <c r="H419" s="10"/>
      <c r="I419" s="10"/>
      <c r="J419" s="10"/>
      <c r="K419" s="9"/>
      <c r="L419" s="13"/>
      <c r="M419" s="6"/>
      <c r="N419" s="7"/>
      <c r="O419" s="7"/>
      <c r="P419" s="2"/>
      <c r="Q419" s="2"/>
      <c r="X419" s="7"/>
      <c r="Y419" s="10"/>
      <c r="Z419" s="10"/>
      <c r="AB419" s="7"/>
      <c r="AC419" s="14"/>
      <c r="AD419" s="15"/>
      <c r="AE419" s="7"/>
      <c r="AF419" s="12"/>
      <c r="AG419" s="15"/>
      <c r="AH419" s="12"/>
    </row>
    <row r="420" spans="1:34" x14ac:dyDescent="0.2">
      <c r="A420" s="15"/>
      <c r="B420" s="10"/>
      <c r="C420" s="10"/>
      <c r="D420" s="13"/>
      <c r="E420" s="10"/>
      <c r="F420" s="10"/>
      <c r="G420" s="26"/>
      <c r="H420" s="10"/>
      <c r="I420" s="10"/>
      <c r="J420" s="10"/>
      <c r="K420" s="7"/>
      <c r="L420" s="13"/>
      <c r="M420" s="6"/>
      <c r="N420" s="7"/>
      <c r="O420" s="7"/>
      <c r="P420" s="2"/>
      <c r="Q420" s="2"/>
      <c r="X420" s="7"/>
      <c r="Y420" s="10"/>
      <c r="Z420" s="10"/>
      <c r="AB420" s="7"/>
      <c r="AC420" s="14"/>
      <c r="AD420" s="15"/>
      <c r="AE420" s="7"/>
      <c r="AF420" s="12"/>
      <c r="AG420" s="15"/>
      <c r="AH420" s="12"/>
    </row>
    <row r="421" spans="1:34" x14ac:dyDescent="0.2">
      <c r="A421" s="15"/>
      <c r="B421" s="10"/>
      <c r="C421" s="10"/>
      <c r="D421" s="13"/>
      <c r="E421" s="10"/>
      <c r="F421" s="10"/>
      <c r="G421" s="26"/>
      <c r="H421" s="10"/>
      <c r="I421" s="10"/>
      <c r="J421" s="10"/>
      <c r="K421" s="9"/>
      <c r="L421" s="13"/>
      <c r="M421" s="6"/>
      <c r="N421" s="7"/>
      <c r="O421" s="7"/>
      <c r="P421" s="2"/>
      <c r="Q421" s="2"/>
      <c r="X421" s="7"/>
      <c r="Y421" s="10"/>
      <c r="Z421" s="10"/>
      <c r="AB421" s="7"/>
      <c r="AC421" s="14"/>
      <c r="AD421" s="15"/>
      <c r="AE421" s="7"/>
      <c r="AF421" s="12"/>
      <c r="AG421" s="15"/>
      <c r="AH421" s="12"/>
    </row>
    <row r="422" spans="1:34" x14ac:dyDescent="0.2">
      <c r="A422" s="15"/>
      <c r="B422" s="10"/>
      <c r="C422" s="10"/>
      <c r="D422" s="13"/>
      <c r="E422" s="10"/>
      <c r="F422" s="10"/>
      <c r="G422" s="26"/>
      <c r="H422" s="10"/>
      <c r="I422" s="10"/>
      <c r="J422" s="10"/>
      <c r="K422" s="9"/>
      <c r="L422" s="13"/>
      <c r="M422" s="6"/>
      <c r="N422" s="7"/>
      <c r="O422" s="7"/>
      <c r="P422" s="2"/>
      <c r="Q422" s="2"/>
      <c r="X422" s="7"/>
      <c r="Y422" s="10"/>
      <c r="Z422" s="10"/>
      <c r="AB422" s="7"/>
      <c r="AC422" s="14"/>
      <c r="AD422" s="15"/>
      <c r="AE422" s="7"/>
      <c r="AF422" s="12"/>
      <c r="AG422" s="15"/>
      <c r="AH422" s="12"/>
    </row>
    <row r="423" spans="1:34" x14ac:dyDescent="0.2">
      <c r="A423" s="15"/>
      <c r="B423" s="10"/>
      <c r="C423" s="10"/>
      <c r="D423" s="13"/>
      <c r="E423" s="10"/>
      <c r="F423" s="10"/>
      <c r="G423" s="26"/>
      <c r="H423" s="10"/>
      <c r="I423" s="10"/>
      <c r="J423" s="10"/>
      <c r="K423" s="10"/>
      <c r="L423" s="13"/>
      <c r="M423" s="13"/>
      <c r="N423" s="9"/>
      <c r="O423" s="9"/>
      <c r="P423" s="2"/>
      <c r="Q423" s="2"/>
      <c r="X423" s="7"/>
      <c r="Y423" s="10"/>
      <c r="Z423" s="10"/>
      <c r="AB423" s="7"/>
      <c r="AC423" s="14"/>
      <c r="AD423" s="15"/>
      <c r="AE423" s="7"/>
      <c r="AF423" s="12"/>
      <c r="AG423" s="15"/>
      <c r="AH423" s="12"/>
    </row>
    <row r="424" spans="1:34" x14ac:dyDescent="0.2">
      <c r="A424" s="15"/>
      <c r="B424" s="10"/>
      <c r="C424" s="10"/>
      <c r="D424" s="13"/>
      <c r="E424" s="10"/>
      <c r="F424" s="10"/>
      <c r="G424" s="26"/>
      <c r="H424" s="10"/>
      <c r="I424" s="10"/>
      <c r="J424" s="10"/>
      <c r="K424" s="10"/>
      <c r="L424" s="13"/>
      <c r="M424" s="13"/>
      <c r="N424" s="9"/>
      <c r="O424" s="9"/>
      <c r="P424" s="2"/>
      <c r="Q424" s="2"/>
      <c r="X424" s="7"/>
      <c r="Y424" s="10"/>
      <c r="Z424" s="10"/>
      <c r="AB424" s="7"/>
      <c r="AC424" s="14"/>
      <c r="AD424" s="15"/>
      <c r="AE424" s="7"/>
      <c r="AF424" s="12"/>
      <c r="AG424" s="15"/>
      <c r="AH424" s="12"/>
    </row>
    <row r="425" spans="1:34" x14ac:dyDescent="0.2">
      <c r="A425" s="15"/>
      <c r="B425" s="10"/>
      <c r="C425" s="10"/>
      <c r="D425" s="13"/>
      <c r="E425" s="10"/>
      <c r="F425" s="10"/>
      <c r="G425" s="26"/>
      <c r="H425" s="10"/>
      <c r="I425" s="10"/>
      <c r="J425" s="10"/>
      <c r="K425" s="10"/>
      <c r="L425" s="13"/>
      <c r="M425" s="6"/>
      <c r="N425" s="7"/>
      <c r="O425" s="7"/>
      <c r="P425" s="2"/>
      <c r="Q425" s="2"/>
      <c r="X425" s="7"/>
      <c r="Y425" s="10"/>
      <c r="Z425" s="10"/>
      <c r="AB425" s="7"/>
      <c r="AC425" s="14"/>
      <c r="AD425" s="15"/>
      <c r="AE425" s="7"/>
      <c r="AF425" s="12"/>
      <c r="AG425" s="15"/>
      <c r="AH425" s="12"/>
    </row>
    <row r="426" spans="1:34" x14ac:dyDescent="0.2">
      <c r="A426" s="15"/>
      <c r="B426" s="10"/>
      <c r="C426" s="10"/>
      <c r="D426" s="13"/>
      <c r="E426" s="10"/>
      <c r="F426" s="10"/>
      <c r="G426" s="26"/>
      <c r="H426" s="10"/>
      <c r="I426" s="10"/>
      <c r="J426" s="10"/>
      <c r="K426" s="10"/>
      <c r="L426" s="13"/>
      <c r="M426" s="6"/>
      <c r="N426" s="7"/>
      <c r="O426" s="7"/>
      <c r="P426" s="2"/>
      <c r="Q426" s="2"/>
      <c r="X426" s="7"/>
      <c r="Y426" s="10"/>
      <c r="Z426" s="10"/>
      <c r="AB426" s="7"/>
      <c r="AC426" s="14"/>
      <c r="AD426" s="15"/>
      <c r="AE426" s="7"/>
      <c r="AF426" s="12"/>
      <c r="AG426" s="15"/>
      <c r="AH426" s="12"/>
    </row>
    <row r="427" spans="1:34" x14ac:dyDescent="0.2">
      <c r="A427" s="15"/>
      <c r="B427" s="10"/>
      <c r="C427" s="10"/>
      <c r="D427" s="13"/>
      <c r="E427" s="10"/>
      <c r="F427" s="10"/>
      <c r="G427" s="26"/>
      <c r="H427" s="10"/>
      <c r="I427" s="10"/>
      <c r="J427" s="10"/>
      <c r="K427" s="10"/>
      <c r="L427" s="13"/>
      <c r="M427" s="13"/>
      <c r="N427" s="9"/>
      <c r="O427" s="9"/>
      <c r="P427" s="2"/>
      <c r="Q427" s="2"/>
      <c r="X427" s="7"/>
      <c r="Y427" s="10"/>
      <c r="Z427" s="10"/>
      <c r="AB427" s="7"/>
      <c r="AC427" s="14"/>
      <c r="AD427" s="15"/>
      <c r="AE427" s="7"/>
      <c r="AF427" s="12"/>
      <c r="AG427" s="15"/>
      <c r="AH427" s="12"/>
    </row>
    <row r="428" spans="1:34" x14ac:dyDescent="0.2">
      <c r="A428" s="15"/>
      <c r="B428" s="10"/>
      <c r="C428" s="10"/>
      <c r="D428" s="13"/>
      <c r="E428" s="10"/>
      <c r="F428" s="10"/>
      <c r="G428" s="26"/>
      <c r="H428" s="10"/>
      <c r="I428" s="10"/>
      <c r="J428" s="10"/>
      <c r="K428" s="10"/>
      <c r="L428" s="13"/>
      <c r="M428" s="13"/>
      <c r="N428" s="9"/>
      <c r="O428" s="9"/>
      <c r="P428" s="2"/>
      <c r="Q428" s="2"/>
      <c r="X428" s="7"/>
      <c r="Y428" s="10"/>
      <c r="Z428" s="10"/>
      <c r="AB428" s="7"/>
      <c r="AC428" s="14"/>
      <c r="AD428" s="15"/>
      <c r="AE428" s="7"/>
      <c r="AF428" s="12"/>
      <c r="AG428" s="15"/>
      <c r="AH428" s="12"/>
    </row>
    <row r="429" spans="1:34" x14ac:dyDescent="0.2">
      <c r="A429" s="15"/>
      <c r="B429" s="10"/>
      <c r="C429" s="10"/>
      <c r="D429" s="13"/>
      <c r="E429" s="10"/>
      <c r="F429" s="10"/>
      <c r="G429" s="26"/>
      <c r="H429" s="10"/>
      <c r="I429" s="10"/>
      <c r="J429" s="10"/>
      <c r="K429" s="10"/>
      <c r="L429" s="13"/>
      <c r="M429" s="13"/>
      <c r="N429" s="9"/>
      <c r="O429" s="9"/>
      <c r="P429" s="2"/>
      <c r="Q429" s="2"/>
      <c r="X429" s="7"/>
      <c r="Y429" s="10"/>
      <c r="Z429" s="10"/>
      <c r="AB429" s="7"/>
      <c r="AC429" s="14"/>
      <c r="AD429" s="15"/>
      <c r="AE429" s="7"/>
      <c r="AF429" s="12"/>
      <c r="AG429" s="15"/>
      <c r="AH429" s="12"/>
    </row>
    <row r="430" spans="1:34" x14ac:dyDescent="0.2">
      <c r="A430" s="15"/>
      <c r="B430" s="10"/>
      <c r="C430" s="10"/>
      <c r="D430" s="13"/>
      <c r="E430" s="10"/>
      <c r="F430" s="10"/>
      <c r="G430" s="26"/>
      <c r="H430" s="10"/>
      <c r="I430" s="10"/>
      <c r="J430" s="10"/>
      <c r="K430" s="10"/>
      <c r="L430" s="13"/>
      <c r="M430" s="6"/>
      <c r="N430" s="7"/>
      <c r="O430" s="7"/>
      <c r="P430" s="2"/>
      <c r="Q430" s="2"/>
      <c r="X430" s="7"/>
      <c r="Y430" s="10"/>
      <c r="Z430" s="10"/>
      <c r="AB430" s="7"/>
      <c r="AC430" s="14"/>
      <c r="AD430" s="15"/>
      <c r="AE430" s="7"/>
      <c r="AF430" s="12"/>
      <c r="AG430" s="15"/>
      <c r="AH430" s="12"/>
    </row>
    <row r="431" spans="1:34" x14ac:dyDescent="0.2">
      <c r="A431" s="15"/>
      <c r="B431" s="10"/>
      <c r="C431" s="10"/>
      <c r="D431" s="13"/>
      <c r="E431" s="10"/>
      <c r="F431" s="10"/>
      <c r="G431" s="26"/>
      <c r="H431" s="10"/>
      <c r="I431" s="10"/>
      <c r="J431" s="10"/>
      <c r="K431" s="10"/>
      <c r="L431" s="13"/>
      <c r="M431" s="13"/>
      <c r="N431" s="9"/>
      <c r="O431" s="9"/>
      <c r="P431" s="2"/>
      <c r="Q431" s="2"/>
      <c r="X431" s="7"/>
      <c r="Y431" s="10"/>
      <c r="Z431" s="10"/>
      <c r="AB431" s="7"/>
      <c r="AC431" s="14"/>
      <c r="AD431" s="15"/>
      <c r="AE431" s="7"/>
      <c r="AF431" s="12"/>
      <c r="AG431" s="15"/>
      <c r="AH431" s="12"/>
    </row>
    <row r="432" spans="1:34" x14ac:dyDescent="0.2">
      <c r="A432" s="15"/>
      <c r="B432" s="10"/>
      <c r="C432" s="10"/>
      <c r="D432" s="13"/>
      <c r="E432" s="10"/>
      <c r="F432" s="10"/>
      <c r="G432" s="26"/>
      <c r="H432" s="10"/>
      <c r="I432" s="10"/>
      <c r="J432" s="10"/>
      <c r="K432" s="10"/>
      <c r="L432" s="13"/>
      <c r="M432" s="13"/>
      <c r="N432" s="9"/>
      <c r="O432" s="9"/>
      <c r="P432" s="2"/>
      <c r="Q432" s="2"/>
      <c r="X432" s="7"/>
      <c r="Y432" s="10"/>
      <c r="Z432" s="10"/>
      <c r="AB432" s="7"/>
      <c r="AC432" s="14"/>
      <c r="AD432" s="15"/>
      <c r="AE432" s="7"/>
      <c r="AF432" s="12"/>
      <c r="AG432" s="15"/>
      <c r="AH432" s="12"/>
    </row>
    <row r="433" spans="1:34" x14ac:dyDescent="0.2">
      <c r="A433" s="15"/>
      <c r="B433" s="10"/>
      <c r="C433" s="10"/>
      <c r="D433" s="13"/>
      <c r="E433" s="10"/>
      <c r="F433" s="10"/>
      <c r="G433" s="26"/>
      <c r="H433" s="10"/>
      <c r="I433" s="10"/>
      <c r="J433" s="10"/>
      <c r="K433" s="10"/>
      <c r="L433" s="13"/>
      <c r="M433" s="13"/>
      <c r="N433" s="9"/>
      <c r="O433" s="9"/>
      <c r="P433" s="2"/>
      <c r="Q433" s="2"/>
      <c r="X433" s="7"/>
      <c r="Y433" s="10"/>
      <c r="Z433" s="10"/>
      <c r="AB433" s="7"/>
      <c r="AC433" s="14"/>
      <c r="AD433" s="15"/>
      <c r="AE433" s="7"/>
      <c r="AF433" s="12"/>
      <c r="AG433" s="15"/>
      <c r="AH433" s="12"/>
    </row>
    <row r="434" spans="1:34" x14ac:dyDescent="0.2">
      <c r="A434" s="15"/>
      <c r="B434" s="10"/>
      <c r="C434" s="10"/>
      <c r="D434" s="13"/>
      <c r="E434" s="10"/>
      <c r="F434" s="10"/>
      <c r="G434" s="26"/>
      <c r="H434" s="10"/>
      <c r="I434" s="10"/>
      <c r="J434" s="10"/>
      <c r="K434" s="10"/>
      <c r="L434" s="13"/>
      <c r="M434" s="13"/>
      <c r="N434" s="9"/>
      <c r="O434" s="9"/>
      <c r="P434" s="2"/>
      <c r="Q434" s="2"/>
      <c r="X434" s="7"/>
      <c r="Y434" s="10"/>
      <c r="Z434" s="10"/>
      <c r="AB434" s="7"/>
      <c r="AC434" s="14"/>
      <c r="AD434" s="15"/>
      <c r="AE434" s="7"/>
      <c r="AF434" s="12"/>
      <c r="AG434" s="15"/>
      <c r="AH434" s="12"/>
    </row>
    <row r="435" spans="1:34" x14ac:dyDescent="0.2">
      <c r="A435" s="15"/>
      <c r="B435" s="10"/>
      <c r="C435" s="10"/>
      <c r="D435" s="13"/>
      <c r="E435" s="10"/>
      <c r="F435" s="10"/>
      <c r="G435" s="26"/>
      <c r="H435" s="10"/>
      <c r="I435" s="10"/>
      <c r="J435" s="10"/>
      <c r="K435" s="10"/>
      <c r="L435" s="13"/>
      <c r="M435" s="6"/>
      <c r="N435" s="7"/>
      <c r="O435" s="7"/>
      <c r="P435" s="2"/>
      <c r="Q435" s="2"/>
      <c r="X435" s="7"/>
      <c r="Y435" s="10"/>
      <c r="Z435" s="10"/>
      <c r="AB435" s="7"/>
      <c r="AC435" s="14"/>
      <c r="AD435" s="15"/>
      <c r="AE435" s="7"/>
      <c r="AF435" s="12"/>
      <c r="AG435" s="15"/>
      <c r="AH435" s="12"/>
    </row>
    <row r="436" spans="1:34" x14ac:dyDescent="0.2">
      <c r="A436" s="15"/>
      <c r="B436" s="10"/>
      <c r="C436" s="10"/>
      <c r="D436" s="13"/>
      <c r="E436" s="10"/>
      <c r="F436" s="10"/>
      <c r="G436" s="26"/>
      <c r="H436" s="10"/>
      <c r="I436" s="10"/>
      <c r="J436" s="10"/>
      <c r="K436" s="10"/>
      <c r="L436" s="13"/>
      <c r="M436" s="13"/>
      <c r="N436" s="9"/>
      <c r="O436" s="9"/>
      <c r="P436" s="2"/>
      <c r="Q436" s="2"/>
      <c r="X436" s="7"/>
      <c r="Y436" s="10"/>
      <c r="Z436" s="10"/>
      <c r="AB436" s="7"/>
      <c r="AC436" s="14"/>
      <c r="AD436" s="15"/>
      <c r="AE436" s="7"/>
      <c r="AF436" s="12"/>
      <c r="AG436" s="15"/>
      <c r="AH436" s="12"/>
    </row>
    <row r="437" spans="1:34" x14ac:dyDescent="0.2">
      <c r="A437" s="15"/>
      <c r="B437" s="10"/>
      <c r="C437" s="10"/>
      <c r="D437" s="13"/>
      <c r="E437" s="10"/>
      <c r="F437" s="10"/>
      <c r="G437" s="26"/>
      <c r="H437" s="10"/>
      <c r="I437" s="10"/>
      <c r="J437" s="10"/>
      <c r="K437" s="10"/>
      <c r="L437" s="13"/>
      <c r="M437" s="13"/>
      <c r="N437" s="9"/>
      <c r="O437" s="9"/>
      <c r="P437" s="2"/>
      <c r="Q437" s="2"/>
      <c r="X437" s="7"/>
      <c r="Y437" s="10"/>
      <c r="Z437" s="10"/>
      <c r="AB437" s="7"/>
      <c r="AC437" s="14"/>
      <c r="AD437" s="15"/>
      <c r="AE437" s="7"/>
      <c r="AF437" s="12"/>
      <c r="AG437" s="15"/>
      <c r="AH437" s="12"/>
    </row>
    <row r="438" spans="1:34" x14ac:dyDescent="0.2">
      <c r="A438" s="15"/>
      <c r="B438" s="10"/>
      <c r="C438" s="10"/>
      <c r="D438" s="13"/>
      <c r="E438" s="10"/>
      <c r="F438" s="10"/>
      <c r="G438" s="26"/>
      <c r="H438" s="10"/>
      <c r="I438" s="10"/>
      <c r="J438" s="10"/>
      <c r="K438" s="10"/>
      <c r="L438" s="13"/>
      <c r="M438" s="13"/>
      <c r="N438" s="9"/>
      <c r="O438" s="9"/>
      <c r="P438" s="2"/>
      <c r="Q438" s="2"/>
      <c r="X438" s="7"/>
      <c r="Y438" s="10"/>
      <c r="Z438" s="10"/>
      <c r="AB438" s="7"/>
      <c r="AC438" s="14"/>
      <c r="AD438" s="15"/>
      <c r="AE438" s="7"/>
      <c r="AF438" s="12"/>
      <c r="AG438" s="15"/>
      <c r="AH438" s="12"/>
    </row>
    <row r="439" spans="1:34" x14ac:dyDescent="0.2">
      <c r="A439" s="15"/>
      <c r="B439" s="10"/>
      <c r="C439" s="10"/>
      <c r="D439" s="13"/>
      <c r="E439" s="10"/>
      <c r="F439" s="10"/>
      <c r="G439" s="26"/>
      <c r="H439" s="10"/>
      <c r="I439" s="10"/>
      <c r="J439" s="10"/>
      <c r="K439" s="7"/>
      <c r="L439" s="13"/>
      <c r="M439" s="6"/>
      <c r="N439" s="7"/>
      <c r="O439" s="7"/>
      <c r="P439" s="2"/>
      <c r="Q439" s="2"/>
      <c r="X439" s="7"/>
      <c r="Y439" s="10"/>
      <c r="Z439" s="10"/>
      <c r="AB439" s="7"/>
      <c r="AC439" s="14"/>
      <c r="AD439" s="15"/>
      <c r="AE439" s="7"/>
      <c r="AF439" s="12"/>
      <c r="AG439" s="15"/>
      <c r="AH439" s="12"/>
    </row>
    <row r="440" spans="1:34" x14ac:dyDescent="0.2">
      <c r="A440" s="15"/>
      <c r="B440" s="10"/>
      <c r="C440" s="10"/>
      <c r="D440" s="13"/>
      <c r="E440" s="10"/>
      <c r="F440" s="10"/>
      <c r="G440" s="26"/>
      <c r="H440" s="10"/>
      <c r="I440" s="10"/>
      <c r="J440" s="10"/>
      <c r="K440" s="7"/>
      <c r="L440" s="13"/>
      <c r="M440" s="6"/>
      <c r="N440" s="7"/>
      <c r="O440" s="7"/>
      <c r="P440" s="2"/>
      <c r="Q440" s="2"/>
      <c r="X440" s="7"/>
      <c r="Y440" s="10"/>
      <c r="Z440" s="10"/>
      <c r="AB440" s="7"/>
      <c r="AC440" s="14"/>
      <c r="AD440" s="15"/>
      <c r="AE440" s="7"/>
      <c r="AF440" s="12"/>
      <c r="AG440" s="15"/>
      <c r="AH440" s="12"/>
    </row>
    <row r="441" spans="1:34" x14ac:dyDescent="0.2">
      <c r="A441" s="15"/>
      <c r="B441" s="10"/>
      <c r="C441" s="10"/>
      <c r="D441" s="13"/>
      <c r="E441" s="10"/>
      <c r="F441" s="10"/>
      <c r="G441" s="26"/>
      <c r="H441" s="10"/>
      <c r="I441" s="10"/>
      <c r="J441" s="10"/>
      <c r="K441" s="10"/>
      <c r="L441" s="13"/>
      <c r="M441" s="6"/>
      <c r="N441" s="7"/>
      <c r="O441" s="7"/>
      <c r="P441" s="2"/>
      <c r="Q441" s="2"/>
      <c r="X441" s="7"/>
      <c r="Y441" s="10"/>
      <c r="Z441" s="10"/>
      <c r="AB441" s="7"/>
      <c r="AC441" s="14"/>
      <c r="AD441" s="15"/>
      <c r="AE441" s="7"/>
      <c r="AF441" s="12"/>
      <c r="AG441" s="15"/>
      <c r="AH441" s="12"/>
    </row>
    <row r="442" spans="1:34" x14ac:dyDescent="0.2">
      <c r="A442" s="15"/>
      <c r="B442" s="10"/>
      <c r="C442" s="10"/>
      <c r="D442" s="13"/>
      <c r="E442" s="10"/>
      <c r="F442" s="10"/>
      <c r="G442" s="26"/>
      <c r="H442" s="10"/>
      <c r="I442" s="10"/>
      <c r="J442" s="10"/>
      <c r="K442" s="10"/>
      <c r="L442" s="13"/>
      <c r="M442" s="13"/>
      <c r="N442" s="9"/>
      <c r="O442" s="9"/>
      <c r="P442" s="2"/>
      <c r="Q442" s="2"/>
      <c r="X442" s="7"/>
      <c r="Y442" s="10"/>
      <c r="Z442" s="10"/>
      <c r="AB442" s="7"/>
      <c r="AC442" s="14"/>
      <c r="AD442" s="15"/>
      <c r="AE442" s="7"/>
      <c r="AF442" s="12"/>
      <c r="AG442" s="15"/>
      <c r="AH442" s="12"/>
    </row>
    <row r="443" spans="1:34" x14ac:dyDescent="0.2">
      <c r="A443" s="15"/>
      <c r="B443" s="10"/>
      <c r="C443" s="10"/>
      <c r="D443" s="13"/>
      <c r="E443" s="10"/>
      <c r="F443" s="10"/>
      <c r="G443" s="26"/>
      <c r="H443" s="10"/>
      <c r="I443" s="10"/>
      <c r="J443" s="10"/>
      <c r="K443" s="10"/>
      <c r="L443" s="13"/>
      <c r="M443" s="6"/>
      <c r="N443" s="7"/>
      <c r="O443" s="7"/>
      <c r="P443" s="2"/>
      <c r="Q443" s="2"/>
      <c r="X443" s="7"/>
      <c r="Y443" s="10"/>
      <c r="Z443" s="10"/>
      <c r="AB443" s="7"/>
      <c r="AC443" s="14"/>
      <c r="AD443" s="15"/>
      <c r="AE443" s="7"/>
      <c r="AF443" s="12"/>
      <c r="AG443" s="15"/>
      <c r="AH443" s="12"/>
    </row>
    <row r="444" spans="1:34" x14ac:dyDescent="0.2">
      <c r="A444" s="15"/>
      <c r="B444" s="10"/>
      <c r="C444" s="10"/>
      <c r="D444" s="13"/>
      <c r="E444" s="10"/>
      <c r="F444" s="10"/>
      <c r="G444" s="26"/>
      <c r="H444" s="10"/>
      <c r="I444" s="10"/>
      <c r="J444" s="10"/>
      <c r="K444" s="7"/>
      <c r="L444" s="13"/>
      <c r="M444" s="6"/>
      <c r="N444" s="7"/>
      <c r="O444" s="7"/>
      <c r="P444" s="2"/>
      <c r="Q444" s="2"/>
      <c r="X444" s="7"/>
      <c r="Y444" s="10"/>
      <c r="Z444" s="10"/>
      <c r="AB444" s="7"/>
      <c r="AC444" s="14"/>
      <c r="AD444" s="15"/>
      <c r="AE444" s="7"/>
      <c r="AF444" s="12"/>
      <c r="AG444" s="15"/>
      <c r="AH444" s="12"/>
    </row>
    <row r="445" spans="1:34" x14ac:dyDescent="0.2">
      <c r="A445" s="12"/>
      <c r="B445" s="10"/>
      <c r="C445" s="10"/>
      <c r="D445" s="13"/>
      <c r="E445" s="10"/>
      <c r="F445" s="10"/>
      <c r="G445" s="26"/>
      <c r="H445" s="10"/>
      <c r="I445" s="10"/>
      <c r="J445" s="10"/>
      <c r="K445" s="10"/>
      <c r="L445" s="13"/>
      <c r="M445" s="6"/>
      <c r="N445" s="7"/>
      <c r="O445" s="7"/>
      <c r="P445" s="2"/>
      <c r="Q445" s="2"/>
      <c r="X445" s="7"/>
      <c r="Y445" s="10"/>
      <c r="Z445" s="10"/>
      <c r="AB445" s="7"/>
      <c r="AC445" s="14"/>
      <c r="AD445" s="15"/>
      <c r="AE445" s="7"/>
      <c r="AF445" s="12"/>
      <c r="AG445" s="15"/>
      <c r="AH445" s="12"/>
    </row>
    <row r="446" spans="1:34" x14ac:dyDescent="0.2">
      <c r="A446" s="12"/>
      <c r="B446" s="10"/>
      <c r="C446" s="10"/>
      <c r="D446" s="13"/>
      <c r="E446" s="10"/>
      <c r="F446" s="10"/>
      <c r="G446" s="26"/>
      <c r="H446" s="10"/>
      <c r="I446" s="10"/>
      <c r="J446" s="10"/>
      <c r="K446" s="10"/>
      <c r="L446" s="13"/>
      <c r="M446" s="13"/>
      <c r="N446" s="9"/>
      <c r="O446" s="9"/>
      <c r="P446" s="2"/>
      <c r="Q446" s="2"/>
      <c r="X446" s="7"/>
      <c r="Y446" s="10"/>
      <c r="Z446" s="10"/>
      <c r="AB446" s="7"/>
      <c r="AC446" s="14"/>
      <c r="AD446" s="15"/>
      <c r="AE446" s="7"/>
      <c r="AF446" s="12"/>
      <c r="AG446" s="15"/>
      <c r="AH446" s="12"/>
    </row>
    <row r="447" spans="1:34" x14ac:dyDescent="0.2">
      <c r="A447" s="15"/>
      <c r="B447" s="10"/>
      <c r="C447" s="10"/>
      <c r="D447" s="13"/>
      <c r="E447" s="10"/>
      <c r="F447" s="10"/>
      <c r="G447" s="26"/>
      <c r="H447" s="10"/>
      <c r="I447" s="10"/>
      <c r="J447" s="10"/>
      <c r="K447" s="7"/>
      <c r="L447" s="13"/>
      <c r="M447" s="6"/>
      <c r="N447" s="7"/>
      <c r="O447" s="7"/>
      <c r="P447" s="2"/>
      <c r="Q447" s="2"/>
      <c r="X447" s="7"/>
      <c r="Y447" s="10"/>
      <c r="Z447" s="10"/>
      <c r="AB447" s="7"/>
      <c r="AC447" s="14"/>
      <c r="AD447" s="15"/>
      <c r="AE447" s="7"/>
      <c r="AF447" s="12"/>
      <c r="AG447" s="15"/>
      <c r="AH447" s="12"/>
    </row>
    <row r="448" spans="1:34" x14ac:dyDescent="0.2">
      <c r="A448" s="15"/>
      <c r="B448" s="10"/>
      <c r="C448" s="10"/>
      <c r="D448" s="13"/>
      <c r="E448" s="10"/>
      <c r="F448" s="10"/>
      <c r="G448" s="26"/>
      <c r="H448" s="10"/>
      <c r="I448" s="10"/>
      <c r="J448" s="10"/>
      <c r="K448" s="7"/>
      <c r="L448" s="13"/>
      <c r="M448" s="6"/>
      <c r="N448" s="7"/>
      <c r="O448" s="7"/>
      <c r="P448" s="2"/>
      <c r="Q448" s="2"/>
      <c r="X448" s="7"/>
      <c r="Y448" s="10"/>
      <c r="Z448" s="10"/>
      <c r="AB448" s="7"/>
      <c r="AC448" s="14"/>
      <c r="AD448" s="15"/>
      <c r="AE448" s="7"/>
      <c r="AF448" s="12"/>
      <c r="AG448" s="15"/>
      <c r="AH448" s="12"/>
    </row>
    <row r="449" spans="1:34" x14ac:dyDescent="0.2">
      <c r="A449" s="15"/>
      <c r="B449" s="10"/>
      <c r="C449" s="10"/>
      <c r="D449" s="13"/>
      <c r="E449" s="10"/>
      <c r="F449" s="10"/>
      <c r="G449" s="26"/>
      <c r="H449" s="10"/>
      <c r="I449" s="10"/>
      <c r="J449" s="10"/>
      <c r="K449" s="10"/>
      <c r="L449" s="13"/>
      <c r="M449" s="13"/>
      <c r="N449" s="9"/>
      <c r="O449" s="9"/>
      <c r="P449" s="2"/>
      <c r="Q449" s="2"/>
      <c r="X449" s="7"/>
      <c r="Y449" s="10"/>
      <c r="Z449" s="10"/>
      <c r="AB449" s="7"/>
      <c r="AC449" s="14"/>
      <c r="AD449" s="15"/>
      <c r="AE449" s="7"/>
      <c r="AF449" s="12"/>
      <c r="AG449" s="15"/>
      <c r="AH449" s="12"/>
    </row>
    <row r="450" spans="1:34" x14ac:dyDescent="0.2">
      <c r="A450" s="15"/>
      <c r="B450" s="10"/>
      <c r="C450" s="10"/>
      <c r="D450" s="13"/>
      <c r="E450" s="10"/>
      <c r="F450" s="10"/>
      <c r="G450" s="26"/>
      <c r="H450" s="10"/>
      <c r="I450" s="10"/>
      <c r="J450" s="10"/>
      <c r="K450" s="7"/>
      <c r="L450" s="13"/>
      <c r="M450" s="6"/>
      <c r="N450" s="7"/>
      <c r="O450" s="7"/>
      <c r="P450" s="2"/>
      <c r="Q450" s="2"/>
      <c r="X450" s="7"/>
      <c r="Y450" s="10"/>
      <c r="Z450" s="10"/>
      <c r="AB450" s="7"/>
      <c r="AC450" s="14"/>
      <c r="AD450" s="15"/>
      <c r="AE450" s="7"/>
      <c r="AF450" s="12"/>
      <c r="AG450" s="15"/>
      <c r="AH450" s="12"/>
    </row>
    <row r="451" spans="1:34" x14ac:dyDescent="0.2">
      <c r="A451" s="15"/>
      <c r="B451" s="10"/>
      <c r="C451" s="10"/>
      <c r="D451" s="13"/>
      <c r="E451" s="10"/>
      <c r="F451" s="10"/>
      <c r="G451" s="26"/>
      <c r="H451" s="10"/>
      <c r="I451" s="10"/>
      <c r="J451" s="10"/>
      <c r="K451" s="7"/>
      <c r="L451" s="13"/>
      <c r="M451" s="6"/>
      <c r="N451" s="7"/>
      <c r="O451" s="7"/>
      <c r="P451" s="2"/>
      <c r="Q451" s="2"/>
      <c r="X451" s="7"/>
      <c r="Y451" s="10"/>
      <c r="Z451" s="10"/>
      <c r="AB451" s="7"/>
      <c r="AC451" s="14"/>
      <c r="AD451" s="15"/>
      <c r="AE451" s="7"/>
      <c r="AF451" s="12"/>
      <c r="AG451" s="15"/>
      <c r="AH451" s="12"/>
    </row>
    <row r="452" spans="1:34" x14ac:dyDescent="0.2">
      <c r="A452" s="15"/>
      <c r="B452" s="10"/>
      <c r="C452" s="10"/>
      <c r="D452" s="13"/>
      <c r="E452" s="10"/>
      <c r="F452" s="10"/>
      <c r="G452" s="26"/>
      <c r="H452" s="10"/>
      <c r="I452" s="10"/>
      <c r="J452" s="10"/>
      <c r="K452" s="10"/>
      <c r="L452" s="13"/>
      <c r="M452" s="6"/>
      <c r="N452" s="7"/>
      <c r="O452" s="7"/>
      <c r="P452" s="2"/>
      <c r="Q452" s="2"/>
      <c r="X452" s="7"/>
      <c r="Y452" s="10"/>
      <c r="Z452" s="10"/>
      <c r="AB452" s="7"/>
      <c r="AC452" s="14"/>
      <c r="AD452" s="15"/>
      <c r="AE452" s="7"/>
      <c r="AF452" s="12"/>
      <c r="AG452" s="15"/>
      <c r="AH452" s="12"/>
    </row>
    <row r="453" spans="1:34" x14ac:dyDescent="0.2">
      <c r="A453" s="15"/>
      <c r="B453" s="10"/>
      <c r="C453" s="10"/>
      <c r="D453" s="13"/>
      <c r="E453" s="10"/>
      <c r="F453" s="10"/>
      <c r="G453" s="26"/>
      <c r="H453" s="10"/>
      <c r="I453" s="10"/>
      <c r="J453" s="10"/>
      <c r="K453" s="10"/>
      <c r="L453" s="13"/>
      <c r="M453" s="13"/>
      <c r="N453" s="9"/>
      <c r="O453" s="9"/>
      <c r="P453" s="2"/>
      <c r="Q453" s="2"/>
      <c r="X453" s="7"/>
      <c r="Y453" s="10"/>
      <c r="Z453" s="10"/>
      <c r="AB453" s="7"/>
      <c r="AC453" s="14"/>
      <c r="AD453" s="15"/>
      <c r="AE453" s="7"/>
      <c r="AF453" s="12"/>
      <c r="AG453" s="15"/>
      <c r="AH453" s="12"/>
    </row>
    <row r="454" spans="1:34" x14ac:dyDescent="0.2">
      <c r="A454" s="15"/>
      <c r="B454" s="10"/>
      <c r="C454" s="10"/>
      <c r="D454" s="13"/>
      <c r="E454" s="10"/>
      <c r="F454" s="10"/>
      <c r="G454" s="26"/>
      <c r="H454" s="10"/>
      <c r="I454" s="10"/>
      <c r="J454" s="10"/>
      <c r="K454" s="10"/>
      <c r="L454" s="13"/>
      <c r="M454" s="13"/>
      <c r="N454" s="9"/>
      <c r="O454" s="9"/>
      <c r="P454" s="2"/>
      <c r="Q454" s="2"/>
      <c r="X454" s="7"/>
      <c r="Y454" s="10"/>
      <c r="Z454" s="10"/>
      <c r="AB454" s="7"/>
      <c r="AC454" s="14"/>
      <c r="AD454" s="15"/>
      <c r="AE454" s="7"/>
      <c r="AF454" s="12"/>
      <c r="AG454" s="15"/>
      <c r="AH454" s="12"/>
    </row>
    <row r="455" spans="1:34" x14ac:dyDescent="0.2">
      <c r="A455" s="15"/>
      <c r="B455" s="10"/>
      <c r="C455" s="10"/>
      <c r="D455" s="13"/>
      <c r="E455" s="10"/>
      <c r="F455" s="10"/>
      <c r="G455" s="26"/>
      <c r="H455" s="10"/>
      <c r="I455" s="10"/>
      <c r="J455" s="10"/>
      <c r="K455" s="10"/>
      <c r="L455" s="13"/>
      <c r="M455" s="13"/>
      <c r="N455" s="9"/>
      <c r="O455" s="9"/>
      <c r="P455" s="2"/>
      <c r="Q455" s="2"/>
      <c r="X455" s="7"/>
      <c r="Y455" s="10"/>
      <c r="Z455" s="10"/>
      <c r="AB455" s="7"/>
      <c r="AC455" s="14"/>
      <c r="AD455" s="15"/>
      <c r="AE455" s="7"/>
      <c r="AF455" s="12"/>
      <c r="AG455" s="15"/>
      <c r="AH455" s="12"/>
    </row>
    <row r="456" spans="1:34" x14ac:dyDescent="0.2">
      <c r="A456" s="12"/>
      <c r="B456" s="10"/>
      <c r="C456" s="10"/>
      <c r="D456" s="13"/>
      <c r="E456" s="10"/>
      <c r="F456" s="10"/>
      <c r="G456" s="26"/>
      <c r="H456" s="10"/>
      <c r="I456" s="10"/>
      <c r="J456" s="10"/>
      <c r="K456" s="10"/>
      <c r="L456" s="13"/>
      <c r="M456" s="6"/>
      <c r="N456" s="7"/>
      <c r="O456" s="7"/>
      <c r="P456" s="2"/>
      <c r="Q456" s="2"/>
      <c r="X456" s="7"/>
      <c r="Y456" s="10"/>
      <c r="Z456" s="10"/>
      <c r="AB456" s="7"/>
      <c r="AC456" s="14"/>
      <c r="AD456" s="15"/>
      <c r="AE456" s="7"/>
      <c r="AF456" s="12"/>
      <c r="AG456" s="15"/>
      <c r="AH456" s="12"/>
    </row>
    <row r="457" spans="1:34" x14ac:dyDescent="0.2">
      <c r="A457" s="12"/>
      <c r="B457" s="10"/>
      <c r="C457" s="10"/>
      <c r="D457" s="6"/>
      <c r="E457" s="10"/>
      <c r="F457" s="10"/>
      <c r="G457" s="26"/>
      <c r="H457" s="10"/>
      <c r="I457" s="10"/>
      <c r="J457" s="10"/>
      <c r="K457" s="10"/>
      <c r="L457" s="13"/>
      <c r="M457" s="13"/>
      <c r="N457" s="9"/>
      <c r="O457" s="9"/>
      <c r="P457" s="2"/>
      <c r="Q457" s="2"/>
      <c r="X457" s="7"/>
      <c r="Y457" s="10"/>
      <c r="Z457" s="10"/>
      <c r="AB457" s="7"/>
      <c r="AC457" s="14"/>
      <c r="AD457" s="15"/>
      <c r="AE457" s="7"/>
      <c r="AF457" s="12"/>
      <c r="AG457" s="15"/>
      <c r="AH457" s="12"/>
    </row>
    <row r="458" spans="1:34" x14ac:dyDescent="0.2">
      <c r="A458" s="12"/>
      <c r="B458" s="10"/>
      <c r="C458" s="10"/>
      <c r="D458" s="13"/>
      <c r="E458" s="10"/>
      <c r="F458" s="10"/>
      <c r="G458" s="26"/>
      <c r="H458" s="10"/>
      <c r="I458" s="10"/>
      <c r="J458" s="10"/>
      <c r="K458" s="10"/>
      <c r="L458" s="13"/>
      <c r="M458" s="6"/>
      <c r="N458" s="7"/>
      <c r="O458" s="7"/>
      <c r="P458" s="2"/>
      <c r="Q458" s="2"/>
      <c r="X458" s="7"/>
      <c r="Y458" s="10"/>
      <c r="Z458" s="10"/>
      <c r="AB458" s="7"/>
      <c r="AC458" s="14"/>
      <c r="AD458" s="15"/>
      <c r="AE458" s="7"/>
      <c r="AF458" s="12"/>
      <c r="AG458" s="15"/>
      <c r="AH458" s="12"/>
    </row>
    <row r="459" spans="1:34" x14ac:dyDescent="0.2">
      <c r="A459" s="12"/>
      <c r="B459" s="10"/>
      <c r="C459" s="10"/>
      <c r="D459" s="13"/>
      <c r="E459" s="10"/>
      <c r="F459" s="10"/>
      <c r="G459" s="26"/>
      <c r="H459" s="10"/>
      <c r="I459" s="10"/>
      <c r="J459" s="10"/>
      <c r="K459" s="10"/>
      <c r="L459" s="13"/>
      <c r="M459" s="6"/>
      <c r="N459" s="7"/>
      <c r="O459" s="7"/>
      <c r="P459" s="2"/>
      <c r="Q459" s="2"/>
      <c r="X459" s="7"/>
      <c r="Y459" s="10"/>
      <c r="Z459" s="10"/>
      <c r="AB459" s="7"/>
      <c r="AC459" s="14"/>
      <c r="AD459" s="15"/>
      <c r="AE459" s="7"/>
      <c r="AF459" s="12"/>
      <c r="AG459" s="15"/>
      <c r="AH459" s="12"/>
    </row>
    <row r="460" spans="1:34" x14ac:dyDescent="0.2">
      <c r="A460" s="15"/>
      <c r="B460" s="10"/>
      <c r="C460" s="10"/>
      <c r="D460" s="13"/>
      <c r="E460" s="10"/>
      <c r="F460" s="10"/>
      <c r="G460" s="26"/>
      <c r="H460" s="10"/>
      <c r="I460" s="10"/>
      <c r="J460" s="10"/>
      <c r="K460" s="9"/>
      <c r="L460" s="13"/>
      <c r="M460" s="13"/>
      <c r="N460" s="9"/>
      <c r="O460" s="9"/>
      <c r="P460" s="2"/>
      <c r="Q460" s="2"/>
      <c r="X460" s="7"/>
      <c r="Y460" s="10"/>
      <c r="Z460" s="10"/>
      <c r="AB460" s="7"/>
      <c r="AC460" s="14"/>
      <c r="AD460" s="15"/>
      <c r="AE460" s="7"/>
      <c r="AF460" s="12"/>
      <c r="AG460" s="15"/>
      <c r="AH460" s="12"/>
    </row>
    <row r="461" spans="1:34" x14ac:dyDescent="0.2">
      <c r="A461" s="12"/>
      <c r="B461" s="10"/>
      <c r="C461" s="10"/>
      <c r="D461" s="13"/>
      <c r="E461" s="10"/>
      <c r="F461" s="10"/>
      <c r="G461" s="26"/>
      <c r="H461" s="10"/>
      <c r="I461" s="10"/>
      <c r="J461" s="10"/>
      <c r="K461" s="10"/>
      <c r="L461" s="13"/>
      <c r="M461" s="13"/>
      <c r="N461" s="9"/>
      <c r="O461" s="9"/>
      <c r="P461" s="2"/>
      <c r="Q461" s="2"/>
      <c r="X461" s="7"/>
      <c r="Y461" s="10"/>
      <c r="Z461" s="10"/>
      <c r="AB461" s="7"/>
      <c r="AC461" s="14"/>
      <c r="AD461" s="15"/>
      <c r="AE461" s="7"/>
      <c r="AF461" s="12"/>
      <c r="AG461" s="15"/>
      <c r="AH461" s="12"/>
    </row>
    <row r="462" spans="1:34" x14ac:dyDescent="0.2">
      <c r="A462" s="15"/>
      <c r="B462" s="10"/>
      <c r="C462" s="10"/>
      <c r="D462" s="13"/>
      <c r="E462" s="10"/>
      <c r="F462" s="10"/>
      <c r="G462" s="26"/>
      <c r="H462" s="10"/>
      <c r="I462" s="10"/>
      <c r="J462" s="10"/>
      <c r="K462" s="10"/>
      <c r="L462" s="13"/>
      <c r="M462" s="13"/>
      <c r="N462" s="9"/>
      <c r="O462" s="9"/>
      <c r="P462" s="2"/>
      <c r="Q462" s="2"/>
      <c r="X462" s="7"/>
      <c r="Y462" s="10"/>
      <c r="Z462" s="10"/>
      <c r="AB462" s="7"/>
      <c r="AC462" s="14"/>
      <c r="AD462" s="15"/>
      <c r="AE462" s="7"/>
      <c r="AF462" s="12"/>
      <c r="AG462" s="15"/>
      <c r="AH462" s="12"/>
    </row>
    <row r="463" spans="1:34" x14ac:dyDescent="0.2">
      <c r="A463" s="12"/>
      <c r="B463" s="10"/>
      <c r="C463" s="10"/>
      <c r="D463" s="13"/>
      <c r="E463" s="10"/>
      <c r="F463" s="10"/>
      <c r="G463" s="26"/>
      <c r="H463" s="10"/>
      <c r="I463" s="10"/>
      <c r="J463" s="10"/>
      <c r="K463" s="10"/>
      <c r="L463" s="13"/>
      <c r="M463" s="13"/>
      <c r="N463" s="9"/>
      <c r="O463" s="9"/>
      <c r="P463" s="2"/>
      <c r="Q463" s="2"/>
      <c r="X463" s="7"/>
      <c r="Y463" s="10"/>
      <c r="Z463" s="10"/>
      <c r="AB463" s="7"/>
      <c r="AC463" s="14"/>
      <c r="AD463" s="15"/>
      <c r="AE463" s="7"/>
      <c r="AF463" s="12"/>
      <c r="AG463" s="15"/>
      <c r="AH463" s="12"/>
    </row>
    <row r="464" spans="1:34" x14ac:dyDescent="0.2">
      <c r="A464" s="12"/>
      <c r="B464" s="10"/>
      <c r="C464" s="10"/>
      <c r="D464" s="13"/>
      <c r="E464" s="10"/>
      <c r="F464" s="10"/>
      <c r="G464" s="26"/>
      <c r="H464" s="10"/>
      <c r="I464" s="10"/>
      <c r="J464" s="10"/>
      <c r="K464" s="10"/>
      <c r="L464" s="13"/>
      <c r="M464" s="13"/>
      <c r="N464" s="9"/>
      <c r="O464" s="9"/>
      <c r="P464" s="2"/>
      <c r="Q464" s="2"/>
      <c r="X464" s="7"/>
      <c r="Y464" s="10"/>
      <c r="Z464" s="10"/>
      <c r="AB464" s="7"/>
      <c r="AC464" s="14"/>
      <c r="AD464" s="12"/>
      <c r="AE464" s="7"/>
      <c r="AF464" s="12"/>
      <c r="AG464" s="15"/>
      <c r="AH464" s="12"/>
    </row>
    <row r="465" spans="1:34" x14ac:dyDescent="0.2">
      <c r="A465" s="12"/>
      <c r="B465" s="10"/>
      <c r="C465" s="10"/>
      <c r="D465" s="13"/>
      <c r="E465" s="10"/>
      <c r="F465" s="10"/>
      <c r="G465" s="26"/>
      <c r="H465" s="10"/>
      <c r="I465" s="10"/>
      <c r="J465" s="10"/>
      <c r="K465" s="10"/>
      <c r="L465" s="13"/>
      <c r="M465" s="6"/>
      <c r="N465" s="7"/>
      <c r="O465" s="7"/>
      <c r="P465" s="2"/>
      <c r="Q465" s="2"/>
      <c r="X465" s="7"/>
      <c r="Y465" s="10"/>
      <c r="Z465" s="10"/>
      <c r="AB465" s="7"/>
      <c r="AC465" s="14"/>
      <c r="AD465" s="15"/>
      <c r="AE465" s="7"/>
      <c r="AF465" s="12"/>
      <c r="AG465" s="15"/>
      <c r="AH465" s="12"/>
    </row>
    <row r="466" spans="1:34" x14ac:dyDescent="0.2">
      <c r="A466" s="15"/>
      <c r="B466" s="10"/>
      <c r="C466" s="10"/>
      <c r="D466" s="13"/>
      <c r="E466" s="10"/>
      <c r="F466" s="10"/>
      <c r="G466" s="26"/>
      <c r="H466" s="10"/>
      <c r="I466" s="10"/>
      <c r="J466" s="10"/>
      <c r="K466" s="10"/>
      <c r="L466" s="13"/>
      <c r="M466" s="6"/>
      <c r="N466" s="7"/>
      <c r="O466" s="7"/>
      <c r="P466" s="2"/>
      <c r="Q466" s="2"/>
      <c r="X466" s="7"/>
      <c r="Y466" s="10"/>
      <c r="Z466" s="10"/>
      <c r="AB466" s="7"/>
      <c r="AC466" s="14"/>
      <c r="AD466" s="15"/>
      <c r="AE466" s="7"/>
      <c r="AF466" s="12"/>
      <c r="AG466" s="15"/>
      <c r="AH466" s="12"/>
    </row>
    <row r="467" spans="1:34" x14ac:dyDescent="0.2">
      <c r="A467" s="12"/>
      <c r="B467" s="10"/>
      <c r="C467" s="10"/>
      <c r="D467" s="13"/>
      <c r="E467" s="10"/>
      <c r="F467" s="10"/>
      <c r="G467" s="26"/>
      <c r="H467" s="10"/>
      <c r="I467" s="10"/>
      <c r="J467" s="10"/>
      <c r="K467" s="10"/>
      <c r="L467" s="13"/>
      <c r="M467" s="13"/>
      <c r="N467" s="9"/>
      <c r="O467" s="9"/>
      <c r="P467" s="2"/>
      <c r="Q467" s="2"/>
      <c r="X467" s="7"/>
      <c r="Y467" s="10"/>
      <c r="Z467" s="10"/>
      <c r="AB467" s="7"/>
      <c r="AC467" s="14"/>
      <c r="AD467" s="12"/>
      <c r="AE467" s="7"/>
      <c r="AF467" s="12"/>
      <c r="AG467" s="15"/>
      <c r="AH467" s="12"/>
    </row>
    <row r="468" spans="1:34" x14ac:dyDescent="0.2">
      <c r="A468" s="15"/>
      <c r="B468" s="10"/>
      <c r="C468" s="10"/>
      <c r="D468" s="13"/>
      <c r="E468" s="10"/>
      <c r="F468" s="10"/>
      <c r="G468" s="26"/>
      <c r="H468" s="10"/>
      <c r="I468" s="10"/>
      <c r="J468" s="10"/>
      <c r="K468" s="7"/>
      <c r="L468" s="13"/>
      <c r="M468" s="6"/>
      <c r="N468" s="7"/>
      <c r="O468" s="7"/>
      <c r="P468" s="2"/>
      <c r="Q468" s="2"/>
      <c r="X468" s="7"/>
      <c r="Y468" s="10"/>
      <c r="Z468" s="10"/>
      <c r="AB468" s="7"/>
      <c r="AC468" s="14"/>
      <c r="AD468" s="15"/>
      <c r="AE468" s="7"/>
      <c r="AF468" s="12"/>
      <c r="AG468" s="15"/>
      <c r="AH468" s="12"/>
    </row>
    <row r="469" spans="1:34" x14ac:dyDescent="0.2">
      <c r="A469" s="12"/>
      <c r="B469" s="10"/>
      <c r="C469" s="10"/>
      <c r="D469" s="13"/>
      <c r="E469" s="10"/>
      <c r="F469" s="10"/>
      <c r="G469" s="26"/>
      <c r="H469" s="10"/>
      <c r="I469" s="10"/>
      <c r="J469" s="10"/>
      <c r="K469" s="10"/>
      <c r="L469" s="13"/>
      <c r="M469" s="6"/>
      <c r="N469" s="7"/>
      <c r="O469" s="7"/>
      <c r="P469" s="2"/>
      <c r="Q469" s="2"/>
      <c r="X469" s="7"/>
      <c r="Y469" s="10"/>
      <c r="Z469" s="10"/>
      <c r="AB469" s="7"/>
      <c r="AC469" s="14"/>
      <c r="AD469" s="15"/>
      <c r="AE469" s="7"/>
      <c r="AF469" s="12"/>
      <c r="AG469" s="15"/>
      <c r="AH469" s="12"/>
    </row>
    <row r="470" spans="1:34" x14ac:dyDescent="0.2">
      <c r="A470" s="15"/>
      <c r="B470" s="10"/>
      <c r="C470" s="10"/>
      <c r="D470" s="13"/>
      <c r="E470" s="10"/>
      <c r="F470" s="10"/>
      <c r="G470" s="26"/>
      <c r="H470" s="10"/>
      <c r="I470" s="10"/>
      <c r="J470" s="10"/>
      <c r="K470" s="7"/>
      <c r="L470" s="13"/>
      <c r="M470" s="6"/>
      <c r="N470" s="7"/>
      <c r="O470" s="7"/>
      <c r="P470" s="2"/>
      <c r="Q470" s="2"/>
      <c r="X470" s="7"/>
      <c r="Y470" s="10"/>
      <c r="Z470" s="10"/>
      <c r="AB470" s="7"/>
      <c r="AC470" s="14"/>
      <c r="AD470" s="15"/>
      <c r="AE470" s="7"/>
      <c r="AF470" s="12"/>
      <c r="AG470" s="15"/>
      <c r="AH470" s="12"/>
    </row>
    <row r="471" spans="1:34" x14ac:dyDescent="0.2">
      <c r="A471" s="12"/>
      <c r="B471" s="10"/>
      <c r="C471" s="10"/>
      <c r="D471" s="13"/>
      <c r="E471" s="10"/>
      <c r="F471" s="10"/>
      <c r="G471" s="26"/>
      <c r="H471" s="10"/>
      <c r="I471" s="10"/>
      <c r="J471" s="10"/>
      <c r="K471" s="10"/>
      <c r="L471" s="13"/>
      <c r="M471" s="6"/>
      <c r="N471" s="7"/>
      <c r="O471" s="7"/>
      <c r="P471" s="2"/>
      <c r="Q471" s="2"/>
      <c r="X471" s="7"/>
      <c r="Y471" s="10"/>
      <c r="Z471" s="10"/>
      <c r="AB471" s="7"/>
      <c r="AC471" s="14"/>
      <c r="AD471" s="15"/>
      <c r="AE471" s="7"/>
      <c r="AF471" s="12"/>
      <c r="AG471" s="15"/>
      <c r="AH471" s="12"/>
    </row>
    <row r="472" spans="1:34" x14ac:dyDescent="0.2">
      <c r="A472" s="12"/>
      <c r="B472" s="10"/>
      <c r="C472" s="10"/>
      <c r="D472" s="13"/>
      <c r="E472" s="10"/>
      <c r="F472" s="10"/>
      <c r="G472" s="26"/>
      <c r="H472" s="10"/>
      <c r="I472" s="10"/>
      <c r="J472" s="10"/>
      <c r="K472" s="10"/>
      <c r="L472" s="13"/>
      <c r="M472" s="6"/>
      <c r="N472" s="7"/>
      <c r="O472" s="7"/>
      <c r="P472" s="2"/>
      <c r="Q472" s="2"/>
      <c r="X472" s="7"/>
      <c r="Y472" s="10"/>
      <c r="Z472" s="10"/>
      <c r="AB472" s="7"/>
      <c r="AC472" s="14"/>
      <c r="AD472" s="18"/>
      <c r="AE472" s="7"/>
      <c r="AF472" s="12"/>
      <c r="AG472" s="15"/>
      <c r="AH472" s="12"/>
    </row>
    <row r="473" spans="1:34" x14ac:dyDescent="0.2">
      <c r="A473" s="15"/>
      <c r="B473" s="10"/>
      <c r="C473" s="10"/>
      <c r="D473" s="13"/>
      <c r="E473" s="10"/>
      <c r="F473" s="10"/>
      <c r="G473" s="26"/>
      <c r="H473" s="10"/>
      <c r="I473" s="10"/>
      <c r="J473" s="10"/>
      <c r="K473" s="7"/>
      <c r="L473" s="13"/>
      <c r="M473" s="6"/>
      <c r="N473" s="7"/>
      <c r="O473" s="7"/>
      <c r="P473" s="2"/>
      <c r="Q473" s="2"/>
      <c r="X473" s="7"/>
      <c r="Y473" s="10"/>
      <c r="Z473" s="10"/>
      <c r="AB473" s="7"/>
      <c r="AC473" s="14"/>
      <c r="AD473" s="15"/>
      <c r="AE473" s="7"/>
      <c r="AF473" s="12"/>
      <c r="AG473" s="15"/>
      <c r="AH473" s="12"/>
    </row>
    <row r="474" spans="1:34" x14ac:dyDescent="0.2">
      <c r="A474" s="15"/>
      <c r="B474" s="10"/>
      <c r="C474" s="10"/>
      <c r="D474" s="13"/>
      <c r="E474" s="10"/>
      <c r="F474" s="10"/>
      <c r="G474" s="26"/>
      <c r="H474" s="10"/>
      <c r="I474" s="10"/>
      <c r="J474" s="10"/>
      <c r="K474" s="7"/>
      <c r="L474" s="13"/>
      <c r="M474" s="6"/>
      <c r="N474" s="7"/>
      <c r="O474" s="7"/>
      <c r="P474" s="2"/>
      <c r="Q474" s="2"/>
      <c r="X474" s="7"/>
      <c r="Y474" s="10"/>
      <c r="Z474" s="10"/>
      <c r="AB474" s="7"/>
      <c r="AC474" s="14"/>
      <c r="AD474" s="15"/>
      <c r="AE474" s="7"/>
      <c r="AF474" s="12"/>
      <c r="AG474" s="15"/>
      <c r="AH474" s="12"/>
    </row>
    <row r="475" spans="1:34" x14ac:dyDescent="0.2">
      <c r="A475" s="15"/>
      <c r="B475" s="10"/>
      <c r="C475" s="10"/>
      <c r="D475" s="13"/>
      <c r="E475" s="10"/>
      <c r="F475" s="10"/>
      <c r="G475" s="26"/>
      <c r="H475" s="10"/>
      <c r="I475" s="10"/>
      <c r="J475" s="10"/>
      <c r="K475" s="10"/>
      <c r="L475" s="13"/>
      <c r="M475" s="13"/>
      <c r="N475" s="9"/>
      <c r="O475" s="9"/>
      <c r="P475" s="2"/>
      <c r="Q475" s="2"/>
      <c r="X475" s="7"/>
      <c r="Y475" s="10"/>
      <c r="Z475" s="10"/>
      <c r="AB475" s="7"/>
      <c r="AC475" s="14"/>
      <c r="AD475" s="15"/>
      <c r="AE475" s="7"/>
      <c r="AF475" s="12"/>
      <c r="AG475" s="15"/>
      <c r="AH475" s="12"/>
    </row>
    <row r="476" spans="1:34" x14ac:dyDescent="0.2">
      <c r="A476" s="12"/>
      <c r="B476" s="10"/>
      <c r="C476" s="10"/>
      <c r="D476" s="13"/>
      <c r="E476" s="10"/>
      <c r="F476" s="10"/>
      <c r="G476" s="26"/>
      <c r="H476" s="10"/>
      <c r="I476" s="10"/>
      <c r="J476" s="10"/>
      <c r="K476" s="9"/>
      <c r="L476" s="13"/>
      <c r="M476" s="13"/>
      <c r="N476" s="9"/>
      <c r="O476" s="9"/>
      <c r="P476" s="2"/>
      <c r="Q476" s="2"/>
      <c r="X476" s="7"/>
      <c r="Y476" s="10"/>
      <c r="Z476" s="10"/>
      <c r="AB476" s="7"/>
      <c r="AC476" s="14"/>
      <c r="AD476" s="15"/>
      <c r="AE476" s="7"/>
      <c r="AF476" s="12"/>
      <c r="AG476" s="15"/>
      <c r="AH476" s="12"/>
    </row>
    <row r="477" spans="1:34" x14ac:dyDescent="0.2">
      <c r="A477" s="15"/>
      <c r="B477" s="10"/>
      <c r="C477" s="10"/>
      <c r="D477" s="13"/>
      <c r="E477" s="10"/>
      <c r="F477" s="10"/>
      <c r="G477" s="26"/>
      <c r="H477" s="10"/>
      <c r="I477" s="10"/>
      <c r="J477" s="10"/>
      <c r="K477" s="9"/>
      <c r="L477" s="13"/>
      <c r="M477" s="6"/>
      <c r="N477" s="7"/>
      <c r="O477" s="7"/>
      <c r="P477" s="2"/>
      <c r="Q477" s="2"/>
      <c r="X477" s="7"/>
      <c r="Y477" s="10"/>
      <c r="Z477" s="10"/>
      <c r="AB477" s="7"/>
      <c r="AC477" s="14"/>
      <c r="AD477" s="15"/>
      <c r="AE477" s="7"/>
      <c r="AF477" s="12"/>
      <c r="AG477" s="15"/>
      <c r="AH477" s="12"/>
    </row>
    <row r="478" spans="1:34" x14ac:dyDescent="0.2">
      <c r="A478" s="15"/>
      <c r="B478" s="10"/>
      <c r="C478" s="10"/>
      <c r="D478" s="13"/>
      <c r="E478" s="10"/>
      <c r="F478" s="10"/>
      <c r="G478" s="26"/>
      <c r="H478" s="10"/>
      <c r="I478" s="10"/>
      <c r="J478" s="10"/>
      <c r="K478" s="10"/>
      <c r="L478" s="13"/>
      <c r="M478" s="6"/>
      <c r="N478" s="7"/>
      <c r="O478" s="7"/>
      <c r="P478" s="2"/>
      <c r="Q478" s="2"/>
      <c r="X478" s="7"/>
      <c r="Y478" s="10"/>
      <c r="Z478" s="10"/>
      <c r="AB478" s="7"/>
      <c r="AC478" s="14"/>
      <c r="AD478" s="15"/>
      <c r="AE478" s="7"/>
      <c r="AF478" s="12"/>
      <c r="AG478" s="15"/>
      <c r="AH478" s="12"/>
    </row>
    <row r="479" spans="1:34" x14ac:dyDescent="0.2">
      <c r="A479" s="12"/>
      <c r="B479" s="10"/>
      <c r="C479" s="10"/>
      <c r="D479" s="13"/>
      <c r="E479" s="10"/>
      <c r="F479" s="10"/>
      <c r="G479" s="26"/>
      <c r="H479" s="10"/>
      <c r="I479" s="10"/>
      <c r="J479" s="10"/>
      <c r="K479" s="10"/>
      <c r="L479" s="13"/>
      <c r="M479" s="6"/>
      <c r="N479" s="7"/>
      <c r="O479" s="7"/>
      <c r="P479" s="2"/>
      <c r="Q479" s="2"/>
      <c r="X479" s="7"/>
      <c r="Y479" s="10"/>
      <c r="Z479" s="10"/>
      <c r="AB479" s="7"/>
      <c r="AC479" s="14"/>
      <c r="AD479" s="15"/>
      <c r="AE479" s="7"/>
      <c r="AF479" s="12"/>
      <c r="AG479" s="15"/>
      <c r="AH479" s="12"/>
    </row>
    <row r="480" spans="1:34" x14ac:dyDescent="0.2">
      <c r="A480" s="12"/>
      <c r="B480" s="10"/>
      <c r="C480" s="10"/>
      <c r="D480" s="13"/>
      <c r="E480" s="10"/>
      <c r="F480" s="10"/>
      <c r="G480" s="26"/>
      <c r="H480" s="10"/>
      <c r="I480" s="10"/>
      <c r="J480" s="10"/>
      <c r="K480" s="10"/>
      <c r="L480" s="13"/>
      <c r="M480" s="6"/>
      <c r="N480" s="7"/>
      <c r="O480" s="7"/>
      <c r="P480" s="2"/>
      <c r="Q480" s="2"/>
      <c r="X480" s="7"/>
      <c r="Y480" s="10"/>
      <c r="Z480" s="10"/>
      <c r="AB480" s="7"/>
      <c r="AC480" s="14"/>
      <c r="AD480" s="15"/>
      <c r="AE480" s="7"/>
      <c r="AF480" s="12"/>
      <c r="AG480" s="15"/>
      <c r="AH480" s="12"/>
    </row>
    <row r="481" spans="1:34" x14ac:dyDescent="0.2">
      <c r="A481" s="12"/>
      <c r="B481" s="10"/>
      <c r="C481" s="10"/>
      <c r="D481" s="13"/>
      <c r="E481" s="10"/>
      <c r="F481" s="10"/>
      <c r="G481" s="26"/>
      <c r="H481" s="10"/>
      <c r="I481" s="10"/>
      <c r="J481" s="10"/>
      <c r="K481" s="10"/>
      <c r="L481" s="13"/>
      <c r="M481" s="6"/>
      <c r="N481" s="7"/>
      <c r="O481" s="7"/>
      <c r="P481" s="2"/>
      <c r="Q481" s="2"/>
      <c r="X481" s="7"/>
      <c r="Y481" s="10"/>
      <c r="Z481" s="10"/>
      <c r="AB481" s="7"/>
      <c r="AC481" s="14"/>
      <c r="AD481" s="15"/>
      <c r="AE481" s="7"/>
      <c r="AF481" s="12"/>
      <c r="AG481" s="15"/>
      <c r="AH481" s="12"/>
    </row>
    <row r="482" spans="1:34" x14ac:dyDescent="0.2">
      <c r="A482" s="12"/>
      <c r="B482" s="10"/>
      <c r="C482" s="10"/>
      <c r="D482" s="13"/>
      <c r="E482" s="10"/>
      <c r="F482" s="10"/>
      <c r="G482" s="26"/>
      <c r="H482" s="10"/>
      <c r="I482" s="10"/>
      <c r="J482" s="10"/>
      <c r="K482" s="10"/>
      <c r="L482" s="13"/>
      <c r="M482" s="13"/>
      <c r="N482" s="9"/>
      <c r="O482" s="9"/>
      <c r="P482" s="2"/>
      <c r="Q482" s="2"/>
      <c r="X482" s="7"/>
      <c r="Y482" s="10"/>
      <c r="Z482" s="10"/>
      <c r="AB482" s="7"/>
      <c r="AC482" s="14"/>
      <c r="AD482" s="15"/>
      <c r="AE482" s="7"/>
      <c r="AF482" s="12"/>
      <c r="AG482" s="15"/>
      <c r="AH482" s="12"/>
    </row>
    <row r="483" spans="1:34" x14ac:dyDescent="0.2">
      <c r="A483" s="12"/>
      <c r="B483" s="10"/>
      <c r="C483" s="10"/>
      <c r="D483" s="13"/>
      <c r="E483" s="10"/>
      <c r="F483" s="10"/>
      <c r="G483" s="26"/>
      <c r="H483" s="10"/>
      <c r="I483" s="10"/>
      <c r="J483" s="10"/>
      <c r="K483" s="9"/>
      <c r="L483" s="13"/>
      <c r="M483" s="13"/>
      <c r="N483" s="9"/>
      <c r="O483" s="9"/>
      <c r="P483" s="2"/>
      <c r="Q483" s="2"/>
      <c r="X483" s="7"/>
      <c r="Y483" s="10"/>
      <c r="Z483" s="10"/>
      <c r="AB483" s="7"/>
      <c r="AC483" s="14"/>
      <c r="AD483" s="18"/>
      <c r="AE483" s="7"/>
      <c r="AF483" s="12"/>
      <c r="AG483" s="15"/>
      <c r="AH483" s="12"/>
    </row>
    <row r="484" spans="1:34" x14ac:dyDescent="0.2">
      <c r="A484" s="12"/>
      <c r="B484" s="10"/>
      <c r="C484" s="10"/>
      <c r="D484" s="13"/>
      <c r="E484" s="10"/>
      <c r="F484" s="10"/>
      <c r="G484" s="26"/>
      <c r="H484" s="10"/>
      <c r="I484" s="10"/>
      <c r="J484" s="10"/>
      <c r="K484" s="10"/>
      <c r="L484" s="13"/>
      <c r="M484" s="13"/>
      <c r="N484" s="9"/>
      <c r="O484" s="9"/>
      <c r="P484" s="2"/>
      <c r="Q484" s="2"/>
      <c r="X484" s="7"/>
      <c r="Y484" s="10"/>
      <c r="Z484" s="10"/>
      <c r="AB484" s="7"/>
      <c r="AC484" s="14"/>
      <c r="AD484" s="15"/>
      <c r="AE484" s="7"/>
      <c r="AF484" s="12"/>
      <c r="AG484" s="15"/>
      <c r="AH484" s="12"/>
    </row>
    <row r="485" spans="1:34" x14ac:dyDescent="0.2">
      <c r="A485" s="12"/>
      <c r="B485" s="10"/>
      <c r="C485" s="10"/>
      <c r="D485" s="13"/>
      <c r="E485" s="10"/>
      <c r="F485" s="10"/>
      <c r="G485" s="26"/>
      <c r="H485" s="10"/>
      <c r="I485" s="10"/>
      <c r="J485" s="10"/>
      <c r="K485" s="10"/>
      <c r="L485" s="13"/>
      <c r="M485" s="6"/>
      <c r="N485" s="7"/>
      <c r="O485" s="7"/>
      <c r="P485" s="2"/>
      <c r="Q485" s="2"/>
      <c r="X485" s="7"/>
      <c r="Y485" s="10"/>
      <c r="Z485" s="10"/>
      <c r="AB485" s="7"/>
      <c r="AC485" s="14"/>
      <c r="AD485" s="15"/>
      <c r="AE485" s="7"/>
      <c r="AF485" s="12"/>
      <c r="AG485" s="15"/>
      <c r="AH485" s="12"/>
    </row>
    <row r="486" spans="1:34" x14ac:dyDescent="0.2">
      <c r="A486" s="12"/>
      <c r="B486" s="10"/>
      <c r="C486" s="10"/>
      <c r="D486" s="13"/>
      <c r="E486" s="10"/>
      <c r="F486" s="10"/>
      <c r="G486" s="26"/>
      <c r="H486" s="10"/>
      <c r="I486" s="10"/>
      <c r="J486" s="10"/>
      <c r="K486" s="10"/>
      <c r="L486" s="13"/>
      <c r="M486" s="6"/>
      <c r="N486" s="7"/>
      <c r="O486" s="7"/>
      <c r="P486" s="2"/>
      <c r="Q486" s="2"/>
      <c r="X486" s="7"/>
      <c r="Y486" s="10"/>
      <c r="Z486" s="10"/>
      <c r="AB486" s="7"/>
      <c r="AC486" s="14"/>
      <c r="AD486" s="15"/>
      <c r="AE486" s="7"/>
      <c r="AF486" s="12"/>
      <c r="AG486" s="15"/>
      <c r="AH486" s="12"/>
    </row>
    <row r="487" spans="1:34" x14ac:dyDescent="0.2">
      <c r="A487" s="12"/>
      <c r="B487" s="10"/>
      <c r="C487" s="10"/>
      <c r="D487" s="13"/>
      <c r="E487" s="10"/>
      <c r="F487" s="10"/>
      <c r="G487" s="26"/>
      <c r="H487" s="10"/>
      <c r="I487" s="10"/>
      <c r="J487" s="10"/>
      <c r="K487" s="10"/>
      <c r="L487" s="6"/>
      <c r="M487" s="6"/>
      <c r="N487" s="7"/>
      <c r="O487" s="7"/>
      <c r="P487" s="2"/>
      <c r="Q487" s="2"/>
      <c r="X487" s="7"/>
      <c r="Y487" s="10"/>
      <c r="Z487" s="10"/>
      <c r="AB487" s="7"/>
      <c r="AC487" s="14"/>
      <c r="AD487" s="15"/>
      <c r="AE487" s="7"/>
      <c r="AF487" s="12"/>
      <c r="AG487" s="15"/>
      <c r="AH487" s="12"/>
    </row>
    <row r="488" spans="1:34" x14ac:dyDescent="0.2">
      <c r="A488" s="15"/>
      <c r="B488" s="10"/>
      <c r="C488" s="10"/>
      <c r="D488" s="13"/>
      <c r="E488" s="10"/>
      <c r="F488" s="10"/>
      <c r="G488" s="26"/>
      <c r="H488" s="10"/>
      <c r="I488" s="10"/>
      <c r="J488" s="10"/>
      <c r="K488" s="10"/>
      <c r="L488" s="13"/>
      <c r="M488" s="13"/>
      <c r="N488" s="9"/>
      <c r="O488" s="9"/>
      <c r="P488" s="2"/>
      <c r="Q488" s="2"/>
      <c r="X488" s="7"/>
      <c r="Y488" s="10"/>
      <c r="Z488" s="10"/>
      <c r="AB488" s="7"/>
      <c r="AC488" s="14"/>
      <c r="AD488" s="15"/>
      <c r="AE488" s="7"/>
      <c r="AF488" s="12"/>
      <c r="AG488" s="15"/>
      <c r="AH488" s="12"/>
    </row>
    <row r="489" spans="1:34" x14ac:dyDescent="0.2">
      <c r="A489" s="12"/>
      <c r="B489" s="10"/>
      <c r="C489" s="10"/>
      <c r="D489" s="6"/>
      <c r="E489" s="10"/>
      <c r="F489" s="10"/>
      <c r="G489" s="26"/>
      <c r="H489" s="10"/>
      <c r="I489" s="10"/>
      <c r="J489" s="10"/>
      <c r="K489" s="10"/>
      <c r="L489" s="13"/>
      <c r="M489" s="13"/>
      <c r="N489" s="9"/>
      <c r="O489" s="9"/>
      <c r="P489" s="2"/>
      <c r="Q489" s="2"/>
      <c r="X489" s="7"/>
      <c r="Y489" s="10"/>
      <c r="Z489" s="10"/>
      <c r="AB489" s="7"/>
      <c r="AC489" s="14"/>
      <c r="AD489" s="12"/>
      <c r="AE489" s="7"/>
      <c r="AF489" s="12"/>
      <c r="AG489" s="15"/>
      <c r="AH489" s="12"/>
    </row>
    <row r="490" spans="1:34" x14ac:dyDescent="0.2">
      <c r="A490" s="15"/>
      <c r="B490" s="10"/>
      <c r="C490" s="10"/>
      <c r="D490" s="13"/>
      <c r="E490" s="10"/>
      <c r="F490" s="10"/>
      <c r="G490" s="26"/>
      <c r="H490" s="10"/>
      <c r="I490" s="10"/>
      <c r="J490" s="10"/>
      <c r="K490" s="10"/>
      <c r="L490" s="13"/>
      <c r="M490" s="13"/>
      <c r="N490" s="9"/>
      <c r="O490" s="9"/>
      <c r="P490" s="2"/>
      <c r="Q490" s="2"/>
      <c r="X490" s="7"/>
      <c r="Y490" s="10"/>
      <c r="Z490" s="10"/>
      <c r="AB490" s="7"/>
      <c r="AC490" s="14"/>
      <c r="AD490" s="18"/>
      <c r="AE490" s="7"/>
      <c r="AF490" s="12"/>
      <c r="AG490" s="15"/>
      <c r="AH490" s="12"/>
    </row>
    <row r="491" spans="1:34" x14ac:dyDescent="0.2">
      <c r="A491" s="12"/>
      <c r="B491" s="10"/>
      <c r="C491" s="10"/>
      <c r="D491" s="13"/>
      <c r="E491" s="10"/>
      <c r="F491" s="10"/>
      <c r="G491" s="26"/>
      <c r="H491" s="10"/>
      <c r="I491" s="10"/>
      <c r="J491" s="10"/>
      <c r="K491" s="10"/>
      <c r="L491" s="13"/>
      <c r="M491" s="6"/>
      <c r="N491" s="7"/>
      <c r="O491" s="7"/>
      <c r="P491" s="2"/>
      <c r="Q491" s="2"/>
      <c r="X491" s="7"/>
      <c r="Y491" s="10"/>
      <c r="Z491" s="10"/>
      <c r="AB491" s="7"/>
      <c r="AC491" s="14"/>
      <c r="AD491" s="15"/>
      <c r="AE491" s="7"/>
      <c r="AF491" s="12"/>
      <c r="AG491" s="15"/>
      <c r="AH491" s="12"/>
    </row>
    <row r="492" spans="1:34" x14ac:dyDescent="0.2">
      <c r="A492" s="15"/>
      <c r="B492" s="10"/>
      <c r="C492" s="10"/>
      <c r="D492" s="13"/>
      <c r="E492" s="10"/>
      <c r="F492" s="10"/>
      <c r="G492" s="26"/>
      <c r="H492" s="10"/>
      <c r="I492" s="10"/>
      <c r="J492" s="10"/>
      <c r="K492" s="10"/>
      <c r="L492" s="13"/>
      <c r="M492" s="13"/>
      <c r="N492" s="9"/>
      <c r="O492" s="9"/>
      <c r="P492" s="2"/>
      <c r="Q492" s="2"/>
      <c r="X492" s="7"/>
      <c r="Y492" s="10"/>
      <c r="Z492" s="10"/>
      <c r="AB492" s="7"/>
      <c r="AC492" s="14"/>
      <c r="AD492" s="15"/>
      <c r="AE492" s="7"/>
      <c r="AF492" s="12"/>
      <c r="AG492" s="15"/>
      <c r="AH492" s="12"/>
    </row>
    <row r="493" spans="1:34" x14ac:dyDescent="0.2">
      <c r="A493" s="15"/>
      <c r="B493" s="10"/>
      <c r="C493" s="10"/>
      <c r="D493" s="13"/>
      <c r="E493" s="10"/>
      <c r="F493" s="10"/>
      <c r="G493" s="26"/>
      <c r="H493" s="10"/>
      <c r="I493" s="10"/>
      <c r="J493" s="10"/>
      <c r="K493" s="10"/>
      <c r="L493" s="13"/>
      <c r="M493" s="13"/>
      <c r="N493" s="9"/>
      <c r="O493" s="9"/>
      <c r="P493" s="2"/>
      <c r="Q493" s="2"/>
      <c r="X493" s="7"/>
      <c r="Y493" s="10"/>
      <c r="Z493" s="10"/>
      <c r="AB493" s="7"/>
      <c r="AC493" s="14"/>
      <c r="AD493" s="15"/>
      <c r="AE493" s="7"/>
      <c r="AF493" s="12"/>
      <c r="AG493" s="15"/>
      <c r="AH493" s="12"/>
    </row>
    <row r="494" spans="1:34" x14ac:dyDescent="0.2">
      <c r="A494" s="15"/>
      <c r="B494" s="10"/>
      <c r="C494" s="10"/>
      <c r="D494" s="13"/>
      <c r="E494" s="10"/>
      <c r="F494" s="10"/>
      <c r="G494" s="26"/>
      <c r="H494" s="10"/>
      <c r="I494" s="10"/>
      <c r="J494" s="10"/>
      <c r="K494" s="10"/>
      <c r="L494" s="6"/>
      <c r="M494" s="6"/>
      <c r="N494" s="7"/>
      <c r="O494" s="7"/>
      <c r="P494" s="2"/>
      <c r="Q494" s="2"/>
      <c r="X494" s="7"/>
      <c r="Y494" s="10"/>
      <c r="Z494" s="10"/>
      <c r="AB494" s="7"/>
      <c r="AC494" s="14"/>
      <c r="AD494" s="18"/>
      <c r="AE494" s="7"/>
      <c r="AF494" s="12"/>
      <c r="AG494" s="15"/>
      <c r="AH494" s="12"/>
    </row>
    <row r="495" spans="1:34" x14ac:dyDescent="0.2">
      <c r="A495" s="15"/>
      <c r="B495" s="10"/>
      <c r="C495" s="10"/>
      <c r="D495" s="13"/>
      <c r="E495" s="10"/>
      <c r="F495" s="10"/>
      <c r="G495" s="26"/>
      <c r="H495" s="10"/>
      <c r="I495" s="10"/>
      <c r="J495" s="10"/>
      <c r="K495" s="10"/>
      <c r="L495" s="13"/>
      <c r="M495" s="13"/>
      <c r="N495" s="9"/>
      <c r="O495" s="9"/>
      <c r="P495" s="2"/>
      <c r="Q495" s="2"/>
      <c r="X495" s="7"/>
      <c r="Y495" s="10"/>
      <c r="Z495" s="10"/>
      <c r="AB495" s="7"/>
      <c r="AC495" s="14"/>
      <c r="AD495" s="15"/>
      <c r="AE495" s="7"/>
      <c r="AF495" s="12"/>
      <c r="AG495" s="15"/>
      <c r="AH495" s="12"/>
    </row>
    <row r="496" spans="1:34" x14ac:dyDescent="0.2">
      <c r="A496" s="12"/>
      <c r="B496" s="10"/>
      <c r="C496" s="10"/>
      <c r="D496" s="13"/>
      <c r="E496" s="10"/>
      <c r="F496" s="10"/>
      <c r="G496" s="26"/>
      <c r="H496" s="10"/>
      <c r="I496" s="10"/>
      <c r="J496" s="10"/>
      <c r="K496" s="9"/>
      <c r="L496" s="13"/>
      <c r="M496" s="13"/>
      <c r="N496" s="9"/>
      <c r="O496" s="9"/>
      <c r="P496" s="2"/>
      <c r="Q496" s="2"/>
      <c r="X496" s="7"/>
      <c r="Y496" s="10"/>
      <c r="Z496" s="10"/>
      <c r="AB496" s="7"/>
      <c r="AC496" s="14"/>
      <c r="AD496" s="15"/>
      <c r="AE496" s="7"/>
      <c r="AF496" s="12"/>
      <c r="AG496" s="15"/>
      <c r="AH496" s="12"/>
    </row>
    <row r="497" spans="1:34" x14ac:dyDescent="0.2">
      <c r="A497" s="15"/>
      <c r="B497" s="10"/>
      <c r="C497" s="10"/>
      <c r="D497" s="13"/>
      <c r="E497" s="10"/>
      <c r="F497" s="10"/>
      <c r="G497" s="26"/>
      <c r="H497" s="10"/>
      <c r="I497" s="10"/>
      <c r="J497" s="10"/>
      <c r="K497" s="10"/>
      <c r="L497" s="13"/>
      <c r="M497" s="13"/>
      <c r="N497" s="9"/>
      <c r="O497" s="9"/>
      <c r="P497" s="2"/>
      <c r="Q497" s="2"/>
      <c r="X497" s="7"/>
      <c r="Y497" s="10"/>
      <c r="Z497" s="10"/>
      <c r="AB497" s="7"/>
      <c r="AC497" s="14"/>
      <c r="AD497" s="15"/>
      <c r="AE497" s="7"/>
      <c r="AF497" s="12"/>
      <c r="AG497" s="15"/>
      <c r="AH497" s="12"/>
    </row>
    <row r="498" spans="1:34" x14ac:dyDescent="0.2">
      <c r="A498" s="15"/>
      <c r="B498" s="10"/>
      <c r="C498" s="10"/>
      <c r="D498" s="13"/>
      <c r="E498" s="10"/>
      <c r="F498" s="10"/>
      <c r="G498" s="26"/>
      <c r="H498" s="10"/>
      <c r="I498" s="10"/>
      <c r="J498" s="10"/>
      <c r="K498" s="10"/>
      <c r="L498" s="13"/>
      <c r="M498" s="13"/>
      <c r="N498" s="9"/>
      <c r="O498" s="9"/>
      <c r="P498" s="2"/>
      <c r="Q498" s="2"/>
      <c r="X498" s="7"/>
      <c r="Y498" s="10"/>
      <c r="Z498" s="10"/>
      <c r="AB498" s="7"/>
      <c r="AC498" s="14"/>
      <c r="AD498" s="15"/>
      <c r="AE498" s="7"/>
      <c r="AF498" s="12"/>
      <c r="AG498" s="15"/>
      <c r="AH498" s="12"/>
    </row>
    <row r="499" spans="1:34" x14ac:dyDescent="0.2">
      <c r="A499" s="15"/>
      <c r="B499" s="10"/>
      <c r="C499" s="10"/>
      <c r="D499" s="13"/>
      <c r="E499" s="10"/>
      <c r="F499" s="10"/>
      <c r="G499" s="26"/>
      <c r="H499" s="10"/>
      <c r="I499" s="10"/>
      <c r="J499" s="10"/>
      <c r="K499" s="10"/>
      <c r="L499" s="13"/>
      <c r="M499" s="13"/>
      <c r="N499" s="9"/>
      <c r="O499" s="9"/>
      <c r="P499" s="2"/>
      <c r="Q499" s="2"/>
      <c r="X499" s="7"/>
      <c r="Y499" s="10"/>
      <c r="Z499" s="10"/>
      <c r="AB499" s="7"/>
      <c r="AC499" s="14"/>
      <c r="AD499" s="15"/>
      <c r="AE499" s="7"/>
      <c r="AF499" s="12"/>
      <c r="AG499" s="15"/>
      <c r="AH499" s="12"/>
    </row>
    <row r="500" spans="1:34" x14ac:dyDescent="0.2">
      <c r="A500" s="12"/>
      <c r="B500" s="10"/>
      <c r="C500" s="10"/>
      <c r="D500" s="13"/>
      <c r="E500" s="10"/>
      <c r="F500" s="10"/>
      <c r="G500" s="26"/>
      <c r="H500" s="10"/>
      <c r="I500" s="10"/>
      <c r="J500" s="10"/>
      <c r="K500" s="7"/>
      <c r="L500" s="13"/>
      <c r="M500" s="13"/>
      <c r="N500" s="9"/>
      <c r="O500" s="9"/>
      <c r="P500" s="2"/>
      <c r="Q500" s="2"/>
      <c r="X500" s="7"/>
      <c r="Y500" s="10"/>
      <c r="Z500" s="10"/>
      <c r="AB500" s="7"/>
      <c r="AC500" s="14"/>
      <c r="AD500" s="15"/>
      <c r="AE500" s="7"/>
      <c r="AF500" s="12"/>
      <c r="AG500" s="15"/>
      <c r="AH500" s="12"/>
    </row>
    <row r="501" spans="1:34" x14ac:dyDescent="0.2">
      <c r="A501" s="15"/>
      <c r="B501" s="10"/>
      <c r="C501" s="10"/>
      <c r="D501" s="13"/>
      <c r="E501" s="10"/>
      <c r="F501" s="10"/>
      <c r="G501" s="26"/>
      <c r="H501" s="10"/>
      <c r="I501" s="10"/>
      <c r="J501" s="10"/>
      <c r="K501" s="10"/>
      <c r="L501" s="13"/>
      <c r="M501" s="13"/>
      <c r="N501" s="9"/>
      <c r="O501" s="9"/>
      <c r="P501" s="2"/>
      <c r="Q501" s="2"/>
      <c r="X501" s="7"/>
      <c r="Y501" s="10"/>
      <c r="Z501" s="10"/>
      <c r="AB501" s="7"/>
      <c r="AC501" s="14"/>
      <c r="AD501" s="15"/>
      <c r="AE501" s="7"/>
      <c r="AF501" s="12"/>
      <c r="AG501" s="15"/>
      <c r="AH501" s="12"/>
    </row>
    <row r="502" spans="1:34" x14ac:dyDescent="0.2">
      <c r="A502" s="15"/>
      <c r="B502" s="10"/>
      <c r="C502" s="10"/>
      <c r="D502" s="13"/>
      <c r="E502" s="10"/>
      <c r="F502" s="10"/>
      <c r="G502" s="26"/>
      <c r="H502" s="10"/>
      <c r="I502" s="10"/>
      <c r="J502" s="10"/>
      <c r="K502" s="10"/>
      <c r="L502" s="13"/>
      <c r="M502" s="13"/>
      <c r="N502" s="9"/>
      <c r="O502" s="9"/>
      <c r="P502" s="2"/>
      <c r="Q502" s="2"/>
      <c r="X502" s="7"/>
      <c r="Y502" s="10"/>
      <c r="Z502" s="10"/>
      <c r="AB502" s="7"/>
      <c r="AC502" s="14"/>
      <c r="AD502" s="15"/>
      <c r="AE502" s="7"/>
      <c r="AF502" s="12"/>
      <c r="AG502" s="15"/>
      <c r="AH502" s="12"/>
    </row>
    <row r="503" spans="1:34" x14ac:dyDescent="0.2">
      <c r="A503" s="15"/>
      <c r="B503" s="10"/>
      <c r="C503" s="10"/>
      <c r="D503" s="13"/>
      <c r="E503" s="10"/>
      <c r="F503" s="10"/>
      <c r="G503" s="26"/>
      <c r="H503" s="10"/>
      <c r="I503" s="10"/>
      <c r="J503" s="10"/>
      <c r="K503" s="10"/>
      <c r="L503" s="13"/>
      <c r="M503" s="13"/>
      <c r="N503" s="9"/>
      <c r="O503" s="9"/>
      <c r="P503" s="2"/>
      <c r="Q503" s="2"/>
      <c r="X503" s="7"/>
      <c r="Y503" s="10"/>
      <c r="Z503" s="10"/>
      <c r="AB503" s="7"/>
      <c r="AC503" s="14"/>
      <c r="AD503" s="15"/>
      <c r="AE503" s="7"/>
      <c r="AF503" s="12"/>
      <c r="AG503" s="15"/>
      <c r="AH503" s="12"/>
    </row>
    <row r="504" spans="1:34" x14ac:dyDescent="0.2">
      <c r="A504" s="15"/>
      <c r="B504" s="10"/>
      <c r="C504" s="10"/>
      <c r="D504" s="13"/>
      <c r="E504" s="10"/>
      <c r="F504" s="10"/>
      <c r="G504" s="26"/>
      <c r="H504" s="10"/>
      <c r="I504" s="10"/>
      <c r="J504" s="10"/>
      <c r="K504" s="10"/>
      <c r="L504" s="13"/>
      <c r="M504" s="13"/>
      <c r="N504" s="9"/>
      <c r="O504" s="9"/>
      <c r="P504" s="2"/>
      <c r="Q504" s="2"/>
      <c r="X504" s="7"/>
      <c r="Y504" s="10"/>
      <c r="Z504" s="10"/>
      <c r="AB504" s="7"/>
      <c r="AC504" s="14"/>
      <c r="AD504" s="15"/>
      <c r="AE504" s="7"/>
      <c r="AF504" s="12"/>
      <c r="AG504" s="15"/>
      <c r="AH504" s="12"/>
    </row>
    <row r="505" spans="1:34" x14ac:dyDescent="0.2">
      <c r="A505" s="15"/>
      <c r="B505" s="10"/>
      <c r="C505" s="10"/>
      <c r="D505" s="13"/>
      <c r="E505" s="10"/>
      <c r="F505" s="10"/>
      <c r="G505" s="26"/>
      <c r="H505" s="10"/>
      <c r="I505" s="10"/>
      <c r="J505" s="10"/>
      <c r="K505" s="7"/>
      <c r="L505" s="13"/>
      <c r="M505" s="6"/>
      <c r="N505" s="7"/>
      <c r="O505" s="7"/>
      <c r="P505" s="2"/>
      <c r="Q505" s="2"/>
      <c r="X505" s="7"/>
      <c r="Y505" s="10"/>
      <c r="Z505" s="10"/>
      <c r="AB505" s="7"/>
      <c r="AC505" s="14"/>
      <c r="AD505" s="18"/>
      <c r="AE505" s="7"/>
      <c r="AF505" s="12"/>
      <c r="AG505" s="15"/>
      <c r="AH505" s="12"/>
    </row>
    <row r="506" spans="1:34" x14ac:dyDescent="0.2">
      <c r="A506" s="15"/>
      <c r="B506" s="10"/>
      <c r="C506" s="10"/>
      <c r="D506" s="13"/>
      <c r="E506" s="10"/>
      <c r="F506" s="10"/>
      <c r="G506" s="26"/>
      <c r="H506" s="10"/>
      <c r="I506" s="10"/>
      <c r="J506" s="10"/>
      <c r="K506" s="10"/>
      <c r="L506" s="13"/>
      <c r="M506" s="13"/>
      <c r="N506" s="9"/>
      <c r="O506" s="9"/>
      <c r="P506" s="2"/>
      <c r="Q506" s="2"/>
      <c r="X506" s="7"/>
      <c r="Y506" s="10"/>
      <c r="Z506" s="10"/>
      <c r="AB506" s="7"/>
      <c r="AC506" s="14"/>
      <c r="AD506" s="15"/>
      <c r="AE506" s="7"/>
      <c r="AF506" s="12"/>
      <c r="AG506" s="15"/>
      <c r="AH506" s="12"/>
    </row>
    <row r="507" spans="1:34" x14ac:dyDescent="0.2">
      <c r="A507" s="15"/>
      <c r="B507" s="10"/>
      <c r="C507" s="10"/>
      <c r="D507" s="13"/>
      <c r="E507" s="10"/>
      <c r="F507" s="10"/>
      <c r="G507" s="26"/>
      <c r="H507" s="10"/>
      <c r="I507" s="10"/>
      <c r="J507" s="10"/>
      <c r="K507" s="10"/>
      <c r="L507" s="13"/>
      <c r="M507" s="13"/>
      <c r="N507" s="9"/>
      <c r="O507" s="9"/>
      <c r="P507" s="2"/>
      <c r="Q507" s="2"/>
      <c r="X507" s="7"/>
      <c r="Y507" s="10"/>
      <c r="Z507" s="10"/>
      <c r="AB507" s="7"/>
      <c r="AC507" s="14"/>
      <c r="AD507" s="15"/>
      <c r="AE507" s="7"/>
      <c r="AF507" s="12"/>
      <c r="AG507" s="15"/>
      <c r="AH507" s="12"/>
    </row>
    <row r="508" spans="1:34" x14ac:dyDescent="0.2">
      <c r="A508" s="15"/>
      <c r="B508" s="10"/>
      <c r="C508" s="10"/>
      <c r="D508" s="13"/>
      <c r="E508" s="10"/>
      <c r="F508" s="10"/>
      <c r="G508" s="26"/>
      <c r="H508" s="10"/>
      <c r="I508" s="10"/>
      <c r="J508" s="10"/>
      <c r="K508" s="10"/>
      <c r="L508" s="13"/>
      <c r="M508" s="13"/>
      <c r="N508" s="9"/>
      <c r="O508" s="9"/>
      <c r="P508" s="2"/>
      <c r="Q508" s="2"/>
      <c r="X508" s="7"/>
      <c r="Y508" s="10"/>
      <c r="Z508" s="10"/>
      <c r="AB508" s="7"/>
      <c r="AC508" s="14"/>
      <c r="AD508" s="15"/>
      <c r="AE508" s="7"/>
      <c r="AF508" s="12"/>
      <c r="AG508" s="15"/>
      <c r="AH508" s="12"/>
    </row>
    <row r="509" spans="1:34" x14ac:dyDescent="0.2">
      <c r="A509" s="15"/>
      <c r="B509" s="10"/>
      <c r="C509" s="10"/>
      <c r="D509" s="13"/>
      <c r="E509" s="10"/>
      <c r="F509" s="10"/>
      <c r="G509" s="26"/>
      <c r="H509" s="10"/>
      <c r="I509" s="10"/>
      <c r="J509" s="10"/>
      <c r="K509" s="10"/>
      <c r="L509" s="13"/>
      <c r="M509" s="13"/>
      <c r="N509" s="9"/>
      <c r="O509" s="9"/>
      <c r="P509" s="2"/>
      <c r="Q509" s="2"/>
      <c r="X509" s="7"/>
      <c r="Y509" s="10"/>
      <c r="Z509" s="10"/>
      <c r="AB509" s="7"/>
      <c r="AC509" s="14"/>
      <c r="AD509" s="15"/>
      <c r="AE509" s="7"/>
      <c r="AF509" s="12"/>
      <c r="AG509" s="15"/>
      <c r="AH509" s="12"/>
    </row>
    <row r="510" spans="1:34" x14ac:dyDescent="0.2">
      <c r="A510" s="15"/>
      <c r="B510" s="10"/>
      <c r="C510" s="10"/>
      <c r="D510" s="13"/>
      <c r="E510" s="10"/>
      <c r="F510" s="10"/>
      <c r="G510" s="26"/>
      <c r="H510" s="10"/>
      <c r="I510" s="10"/>
      <c r="J510" s="10"/>
      <c r="K510" s="10"/>
      <c r="L510" s="13"/>
      <c r="M510" s="13"/>
      <c r="N510" s="9"/>
      <c r="O510" s="9"/>
      <c r="P510" s="2"/>
      <c r="Q510" s="2"/>
      <c r="X510" s="7"/>
      <c r="Y510" s="10"/>
      <c r="Z510" s="10"/>
      <c r="AB510" s="7"/>
      <c r="AC510" s="14"/>
      <c r="AD510" s="15"/>
      <c r="AE510" s="7"/>
      <c r="AF510" s="12"/>
      <c r="AG510" s="15"/>
      <c r="AH510" s="12"/>
    </row>
    <row r="511" spans="1:34" x14ac:dyDescent="0.2">
      <c r="A511" s="15"/>
      <c r="B511" s="10"/>
      <c r="C511" s="10"/>
      <c r="D511" s="13"/>
      <c r="E511" s="10"/>
      <c r="F511" s="10"/>
      <c r="G511" s="26"/>
      <c r="H511" s="10"/>
      <c r="I511" s="10"/>
      <c r="J511" s="10"/>
      <c r="K511" s="10"/>
      <c r="L511" s="13"/>
      <c r="M511" s="13"/>
      <c r="N511" s="9"/>
      <c r="O511" s="9"/>
      <c r="P511" s="2"/>
      <c r="Q511" s="2"/>
      <c r="X511" s="7"/>
      <c r="Y511" s="10"/>
      <c r="Z511" s="10"/>
      <c r="AB511" s="7"/>
      <c r="AC511" s="14"/>
      <c r="AD511" s="15"/>
      <c r="AE511" s="7"/>
      <c r="AF511" s="12"/>
      <c r="AG511" s="15"/>
      <c r="AH511" s="12"/>
    </row>
    <row r="512" spans="1:34" x14ac:dyDescent="0.2">
      <c r="A512" s="12"/>
      <c r="B512" s="10"/>
      <c r="C512" s="10"/>
      <c r="D512" s="13"/>
      <c r="E512" s="10"/>
      <c r="F512" s="10"/>
      <c r="G512" s="26"/>
      <c r="H512" s="10"/>
      <c r="I512" s="10"/>
      <c r="J512" s="10"/>
      <c r="K512" s="7"/>
      <c r="L512" s="13"/>
      <c r="M512" s="6"/>
      <c r="N512" s="7"/>
      <c r="O512" s="7"/>
      <c r="P512" s="2"/>
      <c r="Q512" s="2"/>
      <c r="X512" s="7"/>
      <c r="Y512" s="10"/>
      <c r="Z512" s="10"/>
      <c r="AB512" s="7"/>
      <c r="AC512" s="14"/>
      <c r="AD512" s="18"/>
      <c r="AE512" s="7"/>
      <c r="AF512" s="12"/>
      <c r="AG512" s="15"/>
      <c r="AH512" s="12"/>
    </row>
    <row r="513" spans="1:34" x14ac:dyDescent="0.2">
      <c r="A513" s="12"/>
      <c r="B513" s="10"/>
      <c r="C513" s="10"/>
      <c r="D513" s="6"/>
      <c r="E513" s="10"/>
      <c r="F513" s="10"/>
      <c r="G513" s="26"/>
      <c r="H513" s="10"/>
      <c r="I513" s="10"/>
      <c r="J513" s="10"/>
      <c r="K513" s="10"/>
      <c r="L513" s="13"/>
      <c r="M513" s="13"/>
      <c r="N513" s="9"/>
      <c r="O513" s="9"/>
      <c r="P513" s="2"/>
      <c r="Q513" s="2"/>
      <c r="X513" s="7"/>
      <c r="Y513" s="10"/>
      <c r="Z513" s="10"/>
      <c r="AB513" s="7"/>
      <c r="AC513" s="14"/>
      <c r="AD513" s="12"/>
      <c r="AE513" s="7"/>
      <c r="AF513" s="12"/>
      <c r="AG513" s="15"/>
      <c r="AH513" s="12"/>
    </row>
    <row r="514" spans="1:34" x14ac:dyDescent="0.2">
      <c r="A514" s="15"/>
      <c r="B514" s="10"/>
      <c r="C514" s="10"/>
      <c r="D514" s="13"/>
      <c r="E514" s="10"/>
      <c r="F514" s="10"/>
      <c r="G514" s="26"/>
      <c r="H514" s="10"/>
      <c r="I514" s="10"/>
      <c r="J514" s="10"/>
      <c r="K514" s="10"/>
      <c r="L514" s="13"/>
      <c r="M514" s="13"/>
      <c r="N514" s="9"/>
      <c r="O514" s="9"/>
      <c r="P514" s="2"/>
      <c r="Q514" s="2"/>
      <c r="X514" s="7"/>
      <c r="Y514" s="10"/>
      <c r="Z514" s="10"/>
      <c r="AB514" s="7"/>
      <c r="AC514" s="14"/>
      <c r="AD514" s="15"/>
      <c r="AE514" s="7"/>
      <c r="AF514" s="12"/>
      <c r="AG514" s="15"/>
      <c r="AH514" s="12"/>
    </row>
    <row r="515" spans="1:34" x14ac:dyDescent="0.2">
      <c r="A515" s="15"/>
      <c r="B515" s="10"/>
      <c r="C515" s="10"/>
      <c r="D515" s="13"/>
      <c r="E515" s="10"/>
      <c r="F515" s="10"/>
      <c r="G515" s="26"/>
      <c r="H515" s="10"/>
      <c r="I515" s="10"/>
      <c r="J515" s="10"/>
      <c r="K515" s="10"/>
      <c r="L515" s="13"/>
      <c r="M515" s="13"/>
      <c r="N515" s="9"/>
      <c r="O515" s="9"/>
      <c r="P515" s="2"/>
      <c r="Q515" s="2"/>
      <c r="X515" s="7"/>
      <c r="Y515" s="10"/>
      <c r="Z515" s="10"/>
      <c r="AB515" s="7"/>
      <c r="AC515" s="14"/>
      <c r="AD515" s="15"/>
      <c r="AE515" s="7"/>
      <c r="AF515" s="12"/>
      <c r="AG515" s="15"/>
      <c r="AH515" s="12"/>
    </row>
    <row r="516" spans="1:34" x14ac:dyDescent="0.2">
      <c r="A516" s="15"/>
      <c r="B516" s="10"/>
      <c r="C516" s="10"/>
      <c r="D516" s="13"/>
      <c r="E516" s="10"/>
      <c r="F516" s="10"/>
      <c r="G516" s="26"/>
      <c r="H516" s="10"/>
      <c r="I516" s="10"/>
      <c r="J516" s="10"/>
      <c r="K516" s="10"/>
      <c r="L516" s="13"/>
      <c r="M516" s="6"/>
      <c r="N516" s="7"/>
      <c r="O516" s="7"/>
      <c r="P516" s="2"/>
      <c r="Q516" s="2"/>
      <c r="X516" s="7"/>
      <c r="Y516" s="10"/>
      <c r="Z516" s="10"/>
      <c r="AB516" s="7"/>
      <c r="AC516" s="14"/>
      <c r="AD516" s="15"/>
      <c r="AE516" s="7"/>
      <c r="AF516" s="12"/>
      <c r="AG516" s="15"/>
      <c r="AH516" s="12"/>
    </row>
    <row r="517" spans="1:34" x14ac:dyDescent="0.2">
      <c r="A517" s="12"/>
      <c r="B517" s="10"/>
      <c r="C517" s="10"/>
      <c r="D517" s="13"/>
      <c r="E517" s="10"/>
      <c r="F517" s="10"/>
      <c r="G517" s="26"/>
      <c r="H517" s="10"/>
      <c r="I517" s="10"/>
      <c r="J517" s="10"/>
      <c r="K517" s="10"/>
      <c r="L517" s="6"/>
      <c r="M517" s="6"/>
      <c r="N517" s="7"/>
      <c r="O517" s="7"/>
      <c r="P517" s="2"/>
      <c r="Q517" s="2"/>
      <c r="X517" s="7"/>
      <c r="Y517" s="10"/>
      <c r="Z517" s="10"/>
      <c r="AB517" s="7"/>
      <c r="AC517" s="14"/>
      <c r="AD517" s="15"/>
      <c r="AE517" s="7"/>
      <c r="AF517" s="12"/>
      <c r="AG517" s="15"/>
      <c r="AH517" s="12"/>
    </row>
    <row r="518" spans="1:34" x14ac:dyDescent="0.2">
      <c r="A518" s="12"/>
      <c r="B518" s="10"/>
      <c r="C518" s="10"/>
      <c r="D518" s="13"/>
      <c r="E518" s="10"/>
      <c r="F518" s="10"/>
      <c r="G518" s="26"/>
      <c r="H518" s="10"/>
      <c r="I518" s="10"/>
      <c r="J518" s="10"/>
      <c r="K518" s="10"/>
      <c r="L518" s="13"/>
      <c r="M518" s="6"/>
      <c r="N518" s="7"/>
      <c r="O518" s="7"/>
      <c r="P518" s="2"/>
      <c r="Q518" s="2"/>
      <c r="X518" s="7"/>
      <c r="Y518" s="10"/>
      <c r="Z518" s="10"/>
      <c r="AB518" s="7"/>
      <c r="AC518" s="14"/>
      <c r="AD518" s="15"/>
      <c r="AE518" s="7"/>
      <c r="AF518" s="12"/>
      <c r="AG518" s="15"/>
      <c r="AH518" s="12"/>
    </row>
    <row r="519" spans="1:34" x14ac:dyDescent="0.2">
      <c r="A519" s="15"/>
      <c r="B519" s="10"/>
      <c r="C519" s="10"/>
      <c r="D519" s="13"/>
      <c r="E519" s="10"/>
      <c r="F519" s="10"/>
      <c r="G519" s="26"/>
      <c r="H519" s="10"/>
      <c r="I519" s="10"/>
      <c r="J519" s="10"/>
      <c r="K519" s="10"/>
      <c r="L519" s="13"/>
      <c r="M519" s="13"/>
      <c r="N519" s="9"/>
      <c r="O519" s="9"/>
      <c r="P519" s="2"/>
      <c r="Q519" s="2"/>
      <c r="X519" s="7"/>
      <c r="Y519" s="10"/>
      <c r="Z519" s="10"/>
      <c r="AB519" s="7"/>
      <c r="AC519" s="14"/>
      <c r="AD519" s="15"/>
      <c r="AE519" s="7"/>
      <c r="AF519" s="12"/>
      <c r="AG519" s="15"/>
      <c r="AH519" s="12"/>
    </row>
    <row r="520" spans="1:34" x14ac:dyDescent="0.2">
      <c r="A520" s="15"/>
      <c r="B520" s="10"/>
      <c r="C520" s="10"/>
      <c r="D520" s="13"/>
      <c r="E520" s="10"/>
      <c r="F520" s="10"/>
      <c r="G520" s="26"/>
      <c r="H520" s="10"/>
      <c r="I520" s="10"/>
      <c r="J520" s="10"/>
      <c r="K520" s="10"/>
      <c r="L520" s="6"/>
      <c r="M520" s="6"/>
      <c r="N520" s="7"/>
      <c r="O520" s="7"/>
      <c r="P520" s="2"/>
      <c r="Q520" s="2"/>
      <c r="X520" s="7"/>
      <c r="Y520" s="10"/>
      <c r="Z520" s="10"/>
      <c r="AB520" s="7"/>
      <c r="AC520" s="14"/>
      <c r="AD520" s="15"/>
      <c r="AE520" s="7"/>
      <c r="AF520" s="12"/>
      <c r="AG520" s="15"/>
      <c r="AH520" s="12"/>
    </row>
    <row r="521" spans="1:34" x14ac:dyDescent="0.2">
      <c r="A521" s="12"/>
      <c r="B521" s="10"/>
      <c r="C521" s="10"/>
      <c r="D521" s="13"/>
      <c r="E521" s="10"/>
      <c r="F521" s="10"/>
      <c r="G521" s="26"/>
      <c r="H521" s="10"/>
      <c r="I521" s="10"/>
      <c r="J521" s="10"/>
      <c r="K521" s="7"/>
      <c r="L521" s="13"/>
      <c r="M521" s="6"/>
      <c r="N521" s="7"/>
      <c r="O521" s="7"/>
      <c r="P521" s="2"/>
      <c r="Q521" s="2"/>
      <c r="X521" s="7"/>
      <c r="Y521" s="10"/>
      <c r="Z521" s="10"/>
      <c r="AB521" s="7"/>
      <c r="AC521" s="14"/>
      <c r="AD521" s="15"/>
      <c r="AE521" s="7"/>
      <c r="AF521" s="12"/>
      <c r="AG521" s="15"/>
      <c r="AH521" s="12"/>
    </row>
    <row r="522" spans="1:34" x14ac:dyDescent="0.2">
      <c r="A522" s="15"/>
      <c r="B522" s="10"/>
      <c r="C522" s="10"/>
      <c r="D522" s="13"/>
      <c r="E522" s="10"/>
      <c r="F522" s="10"/>
      <c r="G522" s="26"/>
      <c r="H522" s="10"/>
      <c r="I522" s="10"/>
      <c r="J522" s="10"/>
      <c r="K522" s="10"/>
      <c r="L522" s="13"/>
      <c r="M522" s="13"/>
      <c r="N522" s="9"/>
      <c r="O522" s="9"/>
      <c r="P522" s="2"/>
      <c r="Q522" s="2"/>
      <c r="X522" s="7"/>
      <c r="Y522" s="10"/>
      <c r="Z522" s="10"/>
      <c r="AB522" s="7"/>
      <c r="AC522" s="14"/>
      <c r="AD522" s="15"/>
      <c r="AE522" s="7"/>
      <c r="AF522" s="12"/>
      <c r="AG522" s="15"/>
      <c r="AH522" s="12"/>
    </row>
    <row r="523" spans="1:34" x14ac:dyDescent="0.2">
      <c r="A523" s="15"/>
      <c r="B523" s="10"/>
      <c r="C523" s="10"/>
      <c r="D523" s="6"/>
      <c r="E523" s="10"/>
      <c r="F523" s="10"/>
      <c r="G523" s="26"/>
      <c r="H523" s="10"/>
      <c r="I523" s="10"/>
      <c r="J523" s="10"/>
      <c r="K523" s="10"/>
      <c r="L523" s="13"/>
      <c r="M523" s="6"/>
      <c r="N523" s="7"/>
      <c r="O523" s="7"/>
      <c r="P523" s="2"/>
      <c r="Q523" s="2"/>
      <c r="X523" s="7"/>
      <c r="Y523" s="10"/>
      <c r="Z523" s="10"/>
      <c r="AB523" s="7"/>
      <c r="AC523" s="14"/>
      <c r="AD523" s="15"/>
      <c r="AE523" s="7"/>
      <c r="AF523" s="12"/>
      <c r="AG523" s="15"/>
      <c r="AH523" s="12"/>
    </row>
    <row r="524" spans="1:34" x14ac:dyDescent="0.2">
      <c r="A524" s="15"/>
      <c r="B524" s="10"/>
      <c r="C524" s="10"/>
      <c r="D524" s="13"/>
      <c r="E524" s="10"/>
      <c r="F524" s="10"/>
      <c r="G524" s="26"/>
      <c r="H524" s="10"/>
      <c r="I524" s="10"/>
      <c r="J524" s="10"/>
      <c r="K524" s="10"/>
      <c r="L524" s="6"/>
      <c r="M524" s="13"/>
      <c r="N524" s="9"/>
      <c r="O524" s="9"/>
      <c r="P524" s="2"/>
      <c r="Q524" s="2"/>
      <c r="X524" s="7"/>
      <c r="Y524" s="10"/>
      <c r="Z524" s="10"/>
      <c r="AB524" s="7"/>
      <c r="AC524" s="14"/>
      <c r="AD524" s="15"/>
      <c r="AE524" s="7"/>
      <c r="AF524" s="12"/>
      <c r="AG524" s="15"/>
      <c r="AH524" s="12"/>
    </row>
    <row r="525" spans="1:34" x14ac:dyDescent="0.2">
      <c r="A525" s="15"/>
      <c r="B525" s="10"/>
      <c r="C525" s="10"/>
      <c r="D525" s="13"/>
      <c r="E525" s="10"/>
      <c r="F525" s="10"/>
      <c r="G525" s="26"/>
      <c r="H525" s="10"/>
      <c r="I525" s="10"/>
      <c r="J525" s="10"/>
      <c r="K525" s="10"/>
      <c r="L525" s="13"/>
      <c r="M525" s="6"/>
      <c r="N525" s="7"/>
      <c r="O525" s="7"/>
      <c r="P525" s="2"/>
      <c r="Q525" s="2"/>
      <c r="X525" s="7"/>
      <c r="Y525" s="10"/>
      <c r="Z525" s="10"/>
      <c r="AB525" s="7"/>
      <c r="AC525" s="14"/>
      <c r="AD525" s="15"/>
      <c r="AE525" s="7"/>
      <c r="AF525" s="12"/>
      <c r="AG525" s="15"/>
      <c r="AH525" s="12"/>
    </row>
    <row r="526" spans="1:34" x14ac:dyDescent="0.2">
      <c r="A526" s="15"/>
      <c r="B526" s="10"/>
      <c r="C526" s="10"/>
      <c r="D526" s="13"/>
      <c r="E526" s="10"/>
      <c r="F526" s="10"/>
      <c r="G526" s="26"/>
      <c r="H526" s="10"/>
      <c r="I526" s="10"/>
      <c r="J526" s="10"/>
      <c r="K526" s="10"/>
      <c r="L526" s="13"/>
      <c r="M526" s="13"/>
      <c r="N526" s="9"/>
      <c r="O526" s="9"/>
      <c r="P526" s="2"/>
      <c r="Q526" s="2"/>
      <c r="X526" s="7"/>
      <c r="Y526" s="10"/>
      <c r="Z526" s="10"/>
      <c r="AB526" s="7"/>
      <c r="AC526" s="14"/>
      <c r="AD526" s="15"/>
      <c r="AE526" s="7"/>
      <c r="AF526" s="12"/>
      <c r="AG526" s="15"/>
      <c r="AH526" s="12"/>
    </row>
    <row r="527" spans="1:34" x14ac:dyDescent="0.2">
      <c r="A527" s="15"/>
      <c r="B527" s="10"/>
      <c r="C527" s="10"/>
      <c r="D527" s="13"/>
      <c r="E527" s="10"/>
      <c r="F527" s="10"/>
      <c r="G527" s="26"/>
      <c r="H527" s="10"/>
      <c r="I527" s="10"/>
      <c r="J527" s="10"/>
      <c r="K527" s="10"/>
      <c r="L527" s="13"/>
      <c r="M527" s="13"/>
      <c r="N527" s="9"/>
      <c r="O527" s="9"/>
      <c r="P527" s="2"/>
      <c r="Q527" s="2"/>
      <c r="X527" s="7"/>
      <c r="Y527" s="10"/>
      <c r="Z527" s="10"/>
      <c r="AB527" s="7"/>
      <c r="AC527" s="14"/>
      <c r="AD527" s="15"/>
      <c r="AE527" s="7"/>
      <c r="AF527" s="12"/>
      <c r="AG527" s="15"/>
      <c r="AH527" s="12"/>
    </row>
    <row r="528" spans="1:34" x14ac:dyDescent="0.2">
      <c r="A528" s="15"/>
      <c r="B528" s="10"/>
      <c r="C528" s="10"/>
      <c r="D528" s="13"/>
      <c r="E528" s="10"/>
      <c r="F528" s="10"/>
      <c r="G528" s="26"/>
      <c r="H528" s="10"/>
      <c r="I528" s="10"/>
      <c r="J528" s="10"/>
      <c r="K528" s="10"/>
      <c r="L528" s="13"/>
      <c r="M528" s="6"/>
      <c r="N528" s="7"/>
      <c r="O528" s="7"/>
      <c r="P528" s="2"/>
      <c r="Q528" s="2"/>
      <c r="X528" s="7"/>
      <c r="Y528" s="10"/>
      <c r="Z528" s="10"/>
      <c r="AB528" s="7"/>
      <c r="AC528" s="14"/>
      <c r="AD528" s="15"/>
      <c r="AE528" s="7"/>
      <c r="AF528" s="12"/>
      <c r="AG528" s="15"/>
      <c r="AH528" s="12"/>
    </row>
    <row r="529" spans="1:34" x14ac:dyDescent="0.2">
      <c r="A529" s="15"/>
      <c r="B529" s="10"/>
      <c r="C529" s="10"/>
      <c r="D529" s="13"/>
      <c r="E529" s="10"/>
      <c r="F529" s="10"/>
      <c r="G529" s="26"/>
      <c r="H529" s="10"/>
      <c r="I529" s="10"/>
      <c r="J529" s="10"/>
      <c r="K529" s="10"/>
      <c r="L529" s="13"/>
      <c r="M529" s="13"/>
      <c r="N529" s="9"/>
      <c r="O529" s="9"/>
      <c r="P529" s="2"/>
      <c r="Q529" s="2"/>
      <c r="X529" s="7"/>
      <c r="Y529" s="10"/>
      <c r="Z529" s="10"/>
      <c r="AB529" s="7"/>
      <c r="AC529" s="14"/>
      <c r="AD529" s="15"/>
      <c r="AE529" s="7"/>
      <c r="AF529" s="12"/>
      <c r="AG529" s="15"/>
      <c r="AH529" s="12"/>
    </row>
    <row r="530" spans="1:34" x14ac:dyDescent="0.2">
      <c r="A530" s="15"/>
      <c r="B530" s="10"/>
      <c r="C530" s="10"/>
      <c r="D530" s="13"/>
      <c r="E530" s="10"/>
      <c r="F530" s="10"/>
      <c r="G530" s="26"/>
      <c r="H530" s="10"/>
      <c r="I530" s="10"/>
      <c r="J530" s="10"/>
      <c r="K530" s="10"/>
      <c r="L530" s="6"/>
      <c r="M530" s="6"/>
      <c r="N530" s="7"/>
      <c r="O530" s="7"/>
      <c r="P530" s="2"/>
      <c r="Q530" s="2"/>
      <c r="X530" s="7"/>
      <c r="Y530" s="10"/>
      <c r="Z530" s="10"/>
      <c r="AB530" s="7"/>
      <c r="AC530" s="14"/>
      <c r="AD530" s="18"/>
      <c r="AE530" s="7"/>
      <c r="AF530" s="12"/>
      <c r="AG530" s="15"/>
      <c r="AH530" s="12"/>
    </row>
    <row r="531" spans="1:34" x14ac:dyDescent="0.2">
      <c r="A531" s="15"/>
      <c r="B531" s="10"/>
      <c r="C531" s="10"/>
      <c r="D531" s="13"/>
      <c r="E531" s="10"/>
      <c r="F531" s="10"/>
      <c r="G531" s="26"/>
      <c r="H531" s="10"/>
      <c r="I531" s="10"/>
      <c r="J531" s="10"/>
      <c r="K531" s="10"/>
      <c r="L531" s="13"/>
      <c r="M531" s="13"/>
      <c r="N531" s="9"/>
      <c r="O531" s="9"/>
      <c r="P531" s="2"/>
      <c r="Q531" s="2"/>
      <c r="X531" s="7"/>
      <c r="Y531" s="10"/>
      <c r="Z531" s="10"/>
      <c r="AB531" s="7"/>
      <c r="AC531" s="14"/>
      <c r="AD531" s="15"/>
      <c r="AE531" s="7"/>
      <c r="AF531" s="12"/>
      <c r="AG531" s="15"/>
      <c r="AH531" s="12"/>
    </row>
    <row r="532" spans="1:34" x14ac:dyDescent="0.2">
      <c r="A532" s="12"/>
      <c r="B532" s="10"/>
      <c r="C532" s="10"/>
      <c r="D532" s="13"/>
      <c r="E532" s="10"/>
      <c r="F532" s="10"/>
      <c r="G532" s="26"/>
      <c r="H532" s="10"/>
      <c r="I532" s="10"/>
      <c r="J532" s="10"/>
      <c r="K532" s="7"/>
      <c r="L532" s="13"/>
      <c r="M532" s="6"/>
      <c r="N532" s="7"/>
      <c r="O532" s="7"/>
      <c r="P532" s="2"/>
      <c r="Q532" s="2"/>
      <c r="X532" s="7"/>
      <c r="Y532" s="10"/>
      <c r="Z532" s="10"/>
      <c r="AB532" s="7"/>
      <c r="AC532" s="14"/>
      <c r="AD532" s="15"/>
      <c r="AE532" s="7"/>
      <c r="AF532" s="12"/>
      <c r="AG532" s="15"/>
      <c r="AH532" s="12"/>
    </row>
    <row r="533" spans="1:34" x14ac:dyDescent="0.2">
      <c r="A533" s="12"/>
      <c r="B533" s="10"/>
      <c r="C533" s="10"/>
      <c r="D533" s="6"/>
      <c r="E533" s="10"/>
      <c r="F533" s="10"/>
      <c r="G533" s="26"/>
      <c r="H533" s="10"/>
      <c r="I533" s="10"/>
      <c r="J533" s="10"/>
      <c r="K533" s="10"/>
      <c r="L533" s="13"/>
      <c r="M533" s="13"/>
      <c r="N533" s="9"/>
      <c r="O533" s="9"/>
      <c r="P533" s="2"/>
      <c r="Q533" s="2"/>
      <c r="X533" s="7"/>
      <c r="Y533" s="10"/>
      <c r="Z533" s="10"/>
      <c r="AB533" s="7"/>
      <c r="AC533" s="14"/>
      <c r="AD533" s="12"/>
      <c r="AE533" s="7"/>
      <c r="AF533" s="12"/>
      <c r="AG533" s="15"/>
      <c r="AH533" s="12"/>
    </row>
    <row r="534" spans="1:34" x14ac:dyDescent="0.2">
      <c r="A534" s="15"/>
      <c r="B534" s="10"/>
      <c r="C534" s="10"/>
      <c r="D534" s="13"/>
      <c r="E534" s="10"/>
      <c r="F534" s="10"/>
      <c r="G534" s="26"/>
      <c r="H534" s="10"/>
      <c r="I534" s="10"/>
      <c r="J534" s="10"/>
      <c r="K534" s="10"/>
      <c r="L534" s="13"/>
      <c r="M534" s="6"/>
      <c r="N534" s="7"/>
      <c r="O534" s="7"/>
      <c r="P534" s="2"/>
      <c r="Q534" s="2"/>
      <c r="X534" s="7"/>
      <c r="Y534" s="10"/>
      <c r="Z534" s="10"/>
      <c r="AB534" s="7"/>
      <c r="AC534" s="14"/>
      <c r="AD534" s="15"/>
      <c r="AE534" s="7"/>
      <c r="AF534" s="12"/>
      <c r="AG534" s="15"/>
      <c r="AH534" s="12"/>
    </row>
    <row r="535" spans="1:34" x14ac:dyDescent="0.2">
      <c r="A535" s="12"/>
      <c r="B535" s="10"/>
      <c r="C535" s="10"/>
      <c r="D535" s="13"/>
      <c r="E535" s="10"/>
      <c r="F535" s="10"/>
      <c r="G535" s="26"/>
      <c r="H535" s="10"/>
      <c r="I535" s="10"/>
      <c r="J535" s="10"/>
      <c r="K535" s="7"/>
      <c r="L535" s="13"/>
      <c r="M535" s="6"/>
      <c r="N535" s="7"/>
      <c r="O535" s="7"/>
      <c r="P535" s="2"/>
      <c r="Q535" s="2"/>
      <c r="X535" s="7"/>
      <c r="Y535" s="10"/>
      <c r="Z535" s="10"/>
      <c r="AB535" s="7"/>
      <c r="AC535" s="14"/>
      <c r="AD535" s="15"/>
      <c r="AE535" s="7"/>
      <c r="AF535" s="12"/>
      <c r="AG535" s="15"/>
      <c r="AH535" s="12"/>
    </row>
    <row r="536" spans="1:34" x14ac:dyDescent="0.2">
      <c r="A536" s="12"/>
      <c r="B536" s="10"/>
      <c r="C536" s="10"/>
      <c r="D536" s="13"/>
      <c r="E536" s="10"/>
      <c r="F536" s="10"/>
      <c r="G536" s="26"/>
      <c r="H536" s="10"/>
      <c r="I536" s="10"/>
      <c r="J536" s="10"/>
      <c r="K536" s="10"/>
      <c r="L536" s="13"/>
      <c r="M536" s="13"/>
      <c r="N536" s="9"/>
      <c r="O536" s="9"/>
      <c r="P536" s="2"/>
      <c r="Q536" s="2"/>
      <c r="X536" s="7"/>
      <c r="Y536" s="10"/>
      <c r="Z536" s="10"/>
      <c r="AB536" s="7"/>
      <c r="AC536" s="14"/>
      <c r="AD536" s="15"/>
      <c r="AE536" s="7"/>
      <c r="AF536" s="12"/>
      <c r="AG536" s="15"/>
      <c r="AH536" s="12"/>
    </row>
    <row r="537" spans="1:34" x14ac:dyDescent="0.2">
      <c r="A537" s="12"/>
      <c r="B537" s="10"/>
      <c r="C537" s="10"/>
      <c r="D537" s="13"/>
      <c r="E537" s="10"/>
      <c r="F537" s="10"/>
      <c r="G537" s="26"/>
      <c r="H537" s="10"/>
      <c r="I537" s="10"/>
      <c r="J537" s="10"/>
      <c r="K537" s="7"/>
      <c r="L537" s="6"/>
      <c r="M537" s="13"/>
      <c r="N537" s="9"/>
      <c r="O537" s="9"/>
      <c r="P537" s="2"/>
      <c r="Q537" s="2"/>
      <c r="X537" s="7"/>
      <c r="Y537" s="10"/>
      <c r="Z537" s="10"/>
      <c r="AB537" s="7"/>
      <c r="AC537" s="14"/>
      <c r="AD537" s="15"/>
      <c r="AE537" s="7"/>
      <c r="AF537" s="12"/>
      <c r="AG537" s="15"/>
      <c r="AH537" s="12"/>
    </row>
    <row r="538" spans="1:34" x14ac:dyDescent="0.2">
      <c r="A538" s="15"/>
      <c r="B538" s="10"/>
      <c r="C538" s="10"/>
      <c r="D538" s="13"/>
      <c r="E538" s="10"/>
      <c r="F538" s="10"/>
      <c r="G538" s="26"/>
      <c r="H538" s="10"/>
      <c r="I538" s="10"/>
      <c r="J538" s="10"/>
      <c r="K538" s="7"/>
      <c r="L538" s="13"/>
      <c r="M538" s="13"/>
      <c r="N538" s="9"/>
      <c r="O538" s="9"/>
      <c r="P538" s="2"/>
      <c r="Q538" s="2"/>
      <c r="X538" s="7"/>
      <c r="Y538" s="10"/>
      <c r="Z538" s="10"/>
      <c r="AB538" s="7"/>
      <c r="AC538" s="14"/>
      <c r="AD538" s="12"/>
      <c r="AE538" s="7"/>
      <c r="AF538" s="12"/>
      <c r="AG538" s="15"/>
      <c r="AH538" s="12"/>
    </row>
    <row r="539" spans="1:34" x14ac:dyDescent="0.2">
      <c r="A539" s="15"/>
      <c r="B539" s="10"/>
      <c r="C539" s="10"/>
      <c r="D539" s="13"/>
      <c r="E539" s="10"/>
      <c r="F539" s="10"/>
      <c r="G539" s="26"/>
      <c r="H539" s="10"/>
      <c r="I539" s="10"/>
      <c r="J539" s="10"/>
      <c r="K539" s="9"/>
      <c r="L539" s="13"/>
      <c r="M539" s="6"/>
      <c r="N539" s="7"/>
      <c r="O539" s="7"/>
      <c r="P539" s="2"/>
      <c r="Q539" s="2"/>
      <c r="X539" s="7"/>
      <c r="Y539" s="10"/>
      <c r="Z539" s="10"/>
      <c r="AB539" s="7"/>
      <c r="AC539" s="14"/>
      <c r="AD539" s="12"/>
      <c r="AE539" s="7"/>
      <c r="AF539" s="12"/>
      <c r="AG539" s="15"/>
      <c r="AH539" s="12"/>
    </row>
    <row r="540" spans="1:34" x14ac:dyDescent="0.2">
      <c r="A540" s="12"/>
      <c r="B540" s="10"/>
      <c r="C540" s="10"/>
      <c r="D540" s="13"/>
      <c r="E540" s="10"/>
      <c r="F540" s="10"/>
      <c r="G540" s="26"/>
      <c r="H540" s="10"/>
      <c r="I540" s="10"/>
      <c r="J540" s="10"/>
      <c r="K540" s="10"/>
      <c r="L540" s="6"/>
      <c r="M540" s="6"/>
      <c r="N540" s="7"/>
      <c r="O540" s="7"/>
      <c r="P540" s="2"/>
      <c r="Q540" s="2"/>
      <c r="X540" s="7"/>
      <c r="Y540" s="10"/>
      <c r="Z540" s="10"/>
      <c r="AB540" s="7"/>
      <c r="AC540" s="14"/>
      <c r="AD540" s="15"/>
      <c r="AE540" s="7"/>
      <c r="AF540" s="12"/>
      <c r="AG540" s="15"/>
      <c r="AH540" s="12"/>
    </row>
    <row r="541" spans="1:34" x14ac:dyDescent="0.2">
      <c r="A541" s="15"/>
      <c r="B541" s="10"/>
      <c r="C541" s="10"/>
      <c r="D541" s="13"/>
      <c r="E541" s="10"/>
      <c r="F541" s="10"/>
      <c r="G541" s="26"/>
      <c r="H541" s="10"/>
      <c r="I541" s="10"/>
      <c r="J541" s="10"/>
      <c r="K541" s="10"/>
      <c r="L541" s="13"/>
      <c r="M541" s="6"/>
      <c r="N541" s="7"/>
      <c r="O541" s="7"/>
      <c r="P541" s="2"/>
      <c r="Q541" s="2"/>
      <c r="X541" s="7"/>
      <c r="Y541" s="10"/>
      <c r="Z541" s="10"/>
      <c r="AB541" s="7"/>
      <c r="AC541" s="14"/>
      <c r="AD541" s="15"/>
      <c r="AE541" s="7"/>
      <c r="AF541" s="12"/>
      <c r="AG541" s="15"/>
      <c r="AH541" s="12"/>
    </row>
    <row r="542" spans="1:34" x14ac:dyDescent="0.2">
      <c r="A542" s="15"/>
      <c r="B542" s="10"/>
      <c r="C542" s="10"/>
      <c r="D542" s="13"/>
      <c r="E542" s="10"/>
      <c r="F542" s="10"/>
      <c r="G542" s="26"/>
      <c r="H542" s="10"/>
      <c r="I542" s="10"/>
      <c r="J542" s="10"/>
      <c r="K542" s="7"/>
      <c r="L542" s="6"/>
      <c r="M542" s="6"/>
      <c r="N542" s="7"/>
      <c r="O542" s="7"/>
      <c r="P542" s="2"/>
      <c r="Q542" s="2"/>
      <c r="X542" s="7"/>
      <c r="Y542" s="10"/>
      <c r="Z542" s="10"/>
      <c r="AB542" s="7"/>
      <c r="AC542" s="14"/>
      <c r="AD542" s="12"/>
      <c r="AE542" s="7"/>
      <c r="AF542" s="12"/>
      <c r="AG542" s="15"/>
      <c r="AH542" s="12"/>
    </row>
    <row r="543" spans="1:34" x14ac:dyDescent="0.2">
      <c r="A543" s="15"/>
      <c r="B543" s="10"/>
      <c r="C543" s="10"/>
      <c r="D543" s="13"/>
      <c r="E543" s="10"/>
      <c r="F543" s="10"/>
      <c r="G543" s="26"/>
      <c r="H543" s="10"/>
      <c r="I543" s="10"/>
      <c r="J543" s="10"/>
      <c r="K543" s="7"/>
      <c r="L543" s="13"/>
      <c r="M543" s="6"/>
      <c r="N543" s="7"/>
      <c r="O543" s="7"/>
      <c r="P543" s="2"/>
      <c r="Q543" s="2"/>
      <c r="X543" s="7"/>
      <c r="Y543" s="10"/>
      <c r="Z543" s="10"/>
      <c r="AB543" s="7"/>
      <c r="AC543" s="14"/>
      <c r="AD543" s="12"/>
      <c r="AE543" s="7"/>
      <c r="AF543" s="12"/>
      <c r="AG543" s="15"/>
      <c r="AH543" s="12"/>
    </row>
    <row r="544" spans="1:34" x14ac:dyDescent="0.2">
      <c r="A544" s="15"/>
      <c r="B544" s="10"/>
      <c r="C544" s="10"/>
      <c r="D544" s="13"/>
      <c r="E544" s="10"/>
      <c r="F544" s="10"/>
      <c r="G544" s="26"/>
      <c r="H544" s="10"/>
      <c r="I544" s="10"/>
      <c r="J544" s="10"/>
      <c r="K544" s="10"/>
      <c r="L544" s="13"/>
      <c r="M544" s="13"/>
      <c r="N544" s="9"/>
      <c r="O544" s="9"/>
      <c r="P544" s="2"/>
      <c r="Q544" s="2"/>
      <c r="X544" s="7"/>
      <c r="Y544" s="10"/>
      <c r="Z544" s="10"/>
      <c r="AB544" s="7"/>
      <c r="AC544" s="14"/>
      <c r="AD544" s="15"/>
      <c r="AE544" s="7"/>
      <c r="AF544" s="12"/>
      <c r="AG544" s="15"/>
      <c r="AH544" s="12"/>
    </row>
    <row r="545" spans="1:34" x14ac:dyDescent="0.2">
      <c r="A545" s="12"/>
      <c r="B545" s="10"/>
      <c r="C545" s="10"/>
      <c r="D545" s="13"/>
      <c r="E545" s="10"/>
      <c r="F545" s="10"/>
      <c r="G545" s="26"/>
      <c r="H545" s="10"/>
      <c r="I545" s="10"/>
      <c r="J545" s="10"/>
      <c r="K545" s="10"/>
      <c r="L545" s="13"/>
      <c r="M545" s="6"/>
      <c r="N545" s="7"/>
      <c r="O545" s="7"/>
      <c r="P545" s="2"/>
      <c r="Q545" s="2"/>
      <c r="X545" s="7"/>
      <c r="Y545" s="10"/>
      <c r="Z545" s="10"/>
      <c r="AB545" s="7"/>
      <c r="AC545" s="14"/>
      <c r="AD545" s="15"/>
      <c r="AE545" s="7"/>
      <c r="AF545" s="12"/>
      <c r="AG545" s="15"/>
      <c r="AH545" s="12"/>
    </row>
    <row r="546" spans="1:34" x14ac:dyDescent="0.2">
      <c r="A546" s="15"/>
      <c r="B546" s="10"/>
      <c r="C546" s="10"/>
      <c r="D546" s="13"/>
      <c r="E546" s="10"/>
      <c r="F546" s="10"/>
      <c r="G546" s="26"/>
      <c r="H546" s="10"/>
      <c r="I546" s="10"/>
      <c r="J546" s="10"/>
      <c r="K546" s="10"/>
      <c r="L546" s="13"/>
      <c r="M546" s="6"/>
      <c r="N546" s="7"/>
      <c r="O546" s="7"/>
      <c r="P546" s="2"/>
      <c r="Q546" s="2"/>
      <c r="X546" s="7"/>
      <c r="Y546" s="10"/>
      <c r="Z546" s="10"/>
      <c r="AB546" s="7"/>
      <c r="AC546" s="14"/>
      <c r="AD546" s="15"/>
      <c r="AE546" s="7"/>
      <c r="AF546" s="12"/>
      <c r="AG546" s="15"/>
      <c r="AH546" s="12"/>
    </row>
    <row r="547" spans="1:34" x14ac:dyDescent="0.2">
      <c r="A547" s="15"/>
      <c r="B547" s="10"/>
      <c r="C547" s="10"/>
      <c r="D547" s="6"/>
      <c r="E547" s="10"/>
      <c r="F547" s="10"/>
      <c r="G547" s="26"/>
      <c r="H547" s="10"/>
      <c r="I547" s="10"/>
      <c r="J547" s="10"/>
      <c r="K547" s="10"/>
      <c r="L547" s="13"/>
      <c r="M547" s="13"/>
      <c r="N547" s="9"/>
      <c r="O547" s="9"/>
      <c r="P547" s="2"/>
      <c r="Q547" s="2"/>
      <c r="X547" s="7"/>
      <c r="Y547" s="10"/>
      <c r="Z547" s="10"/>
      <c r="AB547" s="7"/>
      <c r="AC547" s="14"/>
      <c r="AD547" s="18"/>
      <c r="AE547" s="7"/>
      <c r="AF547" s="12"/>
      <c r="AG547" s="15"/>
      <c r="AH547" s="12"/>
    </row>
    <row r="548" spans="1:34" x14ac:dyDescent="0.2">
      <c r="A548" s="15"/>
      <c r="B548" s="10"/>
      <c r="C548" s="10"/>
      <c r="D548" s="13"/>
      <c r="E548" s="10"/>
      <c r="F548" s="10"/>
      <c r="G548" s="26"/>
      <c r="H548" s="10"/>
      <c r="I548" s="10"/>
      <c r="J548" s="10"/>
      <c r="K548" s="9"/>
      <c r="L548" s="6"/>
      <c r="M548" s="6"/>
      <c r="N548" s="7"/>
      <c r="O548" s="7"/>
      <c r="P548" s="2"/>
      <c r="Q548" s="2"/>
      <c r="X548" s="7"/>
      <c r="Y548" s="10"/>
      <c r="Z548" s="10"/>
      <c r="AB548" s="7"/>
      <c r="AC548" s="14"/>
      <c r="AD548" s="12"/>
      <c r="AE548" s="7"/>
      <c r="AF548" s="12"/>
      <c r="AG548" s="15"/>
      <c r="AH548" s="12"/>
    </row>
    <row r="549" spans="1:34" x14ac:dyDescent="0.2">
      <c r="A549" s="15"/>
      <c r="B549" s="10"/>
      <c r="C549" s="10"/>
      <c r="D549" s="13"/>
      <c r="E549" s="10"/>
      <c r="F549" s="10"/>
      <c r="G549" s="26"/>
      <c r="H549" s="10"/>
      <c r="I549" s="10"/>
      <c r="J549" s="10"/>
      <c r="K549" s="7"/>
      <c r="L549" s="13"/>
      <c r="M549" s="6"/>
      <c r="N549" s="7"/>
      <c r="O549" s="7"/>
      <c r="P549" s="2"/>
      <c r="Q549" s="2"/>
      <c r="X549" s="7"/>
      <c r="Y549" s="10"/>
      <c r="Z549" s="10"/>
      <c r="AB549" s="7"/>
      <c r="AC549" s="14"/>
      <c r="AD549" s="12"/>
      <c r="AE549" s="7"/>
      <c r="AF549" s="12"/>
      <c r="AG549" s="15"/>
      <c r="AH549" s="12"/>
    </row>
    <row r="550" spans="1:34" x14ac:dyDescent="0.2">
      <c r="A550" s="12"/>
      <c r="B550" s="10"/>
      <c r="C550" s="10"/>
      <c r="D550" s="13"/>
      <c r="E550" s="10"/>
      <c r="F550" s="10"/>
      <c r="G550" s="26"/>
      <c r="H550" s="10"/>
      <c r="I550" s="10"/>
      <c r="J550" s="10"/>
      <c r="K550" s="10"/>
      <c r="L550" s="13"/>
      <c r="M550" s="13"/>
      <c r="N550" s="9"/>
      <c r="O550" s="9"/>
      <c r="P550" s="2"/>
      <c r="Q550" s="2"/>
      <c r="X550" s="7"/>
      <c r="Y550" s="10"/>
      <c r="Z550" s="10"/>
      <c r="AB550" s="7"/>
      <c r="AC550" s="14"/>
      <c r="AD550" s="15"/>
      <c r="AE550" s="7"/>
      <c r="AF550" s="12"/>
      <c r="AG550" s="15"/>
      <c r="AH550" s="12"/>
    </row>
    <row r="551" spans="1:34" x14ac:dyDescent="0.2">
      <c r="A551" s="12"/>
      <c r="B551" s="10"/>
      <c r="C551" s="10"/>
      <c r="D551" s="13"/>
      <c r="E551" s="10"/>
      <c r="F551" s="10"/>
      <c r="G551" s="26"/>
      <c r="H551" s="10"/>
      <c r="I551" s="10"/>
      <c r="J551" s="10"/>
      <c r="K551" s="10"/>
      <c r="L551" s="6"/>
      <c r="M551" s="6"/>
      <c r="N551" s="7"/>
      <c r="O551" s="7"/>
      <c r="P551" s="2"/>
      <c r="Q551" s="2"/>
      <c r="X551" s="7"/>
      <c r="Y551" s="10"/>
      <c r="Z551" s="10"/>
      <c r="AB551" s="7"/>
      <c r="AC551" s="14"/>
      <c r="AD551" s="18"/>
      <c r="AE551" s="7"/>
      <c r="AF551" s="12"/>
      <c r="AG551" s="15"/>
      <c r="AH551" s="12"/>
    </row>
    <row r="552" spans="1:34" x14ac:dyDescent="0.2">
      <c r="A552" s="12"/>
      <c r="B552" s="10"/>
      <c r="C552" s="10"/>
      <c r="D552" s="13"/>
      <c r="E552" s="10"/>
      <c r="F552" s="10"/>
      <c r="G552" s="26"/>
      <c r="H552" s="10"/>
      <c r="I552" s="10"/>
      <c r="J552" s="10"/>
      <c r="K552" s="10"/>
      <c r="L552" s="13"/>
      <c r="M552" s="6"/>
      <c r="N552" s="7"/>
      <c r="O552" s="7"/>
      <c r="P552" s="2"/>
      <c r="Q552" s="2"/>
      <c r="X552" s="7"/>
      <c r="Y552" s="10"/>
      <c r="Z552" s="10"/>
      <c r="AB552" s="7"/>
      <c r="AC552" s="14"/>
      <c r="AD552" s="15"/>
      <c r="AE552" s="7"/>
      <c r="AF552" s="12"/>
      <c r="AG552" s="15"/>
      <c r="AH552" s="12"/>
    </row>
    <row r="553" spans="1:34" x14ac:dyDescent="0.2">
      <c r="A553" s="12"/>
      <c r="B553" s="10"/>
      <c r="C553" s="10"/>
      <c r="D553" s="13"/>
      <c r="E553" s="10"/>
      <c r="F553" s="10"/>
      <c r="G553" s="26"/>
      <c r="H553" s="10"/>
      <c r="I553" s="10"/>
      <c r="J553" s="10"/>
      <c r="K553" s="10"/>
      <c r="L553" s="13"/>
      <c r="M553" s="6"/>
      <c r="N553" s="7"/>
      <c r="O553" s="7"/>
      <c r="P553" s="2"/>
      <c r="Q553" s="2"/>
      <c r="X553" s="7"/>
      <c r="Y553" s="10"/>
      <c r="Z553" s="10"/>
      <c r="AB553" s="7"/>
      <c r="AC553" s="14"/>
      <c r="AD553" s="15"/>
      <c r="AE553" s="7"/>
      <c r="AF553" s="12"/>
      <c r="AG553" s="15"/>
      <c r="AH553" s="12"/>
    </row>
    <row r="554" spans="1:34" x14ac:dyDescent="0.2">
      <c r="A554" s="12"/>
      <c r="B554" s="10"/>
      <c r="C554" s="10"/>
      <c r="D554" s="13"/>
      <c r="E554" s="10"/>
      <c r="F554" s="10"/>
      <c r="G554" s="26"/>
      <c r="H554" s="10"/>
      <c r="I554" s="10"/>
      <c r="J554" s="10"/>
      <c r="K554" s="10"/>
      <c r="L554" s="13"/>
      <c r="M554" s="6"/>
      <c r="N554" s="7"/>
      <c r="O554" s="7"/>
      <c r="P554" s="2"/>
      <c r="Q554" s="2"/>
      <c r="X554" s="7"/>
      <c r="Y554" s="10"/>
      <c r="Z554" s="10"/>
      <c r="AB554" s="7"/>
      <c r="AC554" s="14"/>
      <c r="AD554" s="15"/>
      <c r="AE554" s="7"/>
      <c r="AF554" s="12"/>
      <c r="AG554" s="15"/>
      <c r="AH554" s="12"/>
    </row>
    <row r="555" spans="1:34" x14ac:dyDescent="0.2">
      <c r="A555" s="12"/>
      <c r="B555" s="10"/>
      <c r="C555" s="10"/>
      <c r="D555" s="13"/>
      <c r="E555" s="10"/>
      <c r="F555" s="10"/>
      <c r="G555" s="26"/>
      <c r="H555" s="10"/>
      <c r="I555" s="10"/>
      <c r="J555" s="10"/>
      <c r="K555" s="10"/>
      <c r="L555" s="13"/>
      <c r="M555" s="6"/>
      <c r="N555" s="7"/>
      <c r="O555" s="7"/>
      <c r="P555" s="2"/>
      <c r="Q555" s="2"/>
      <c r="X555" s="7"/>
      <c r="Y555" s="10"/>
      <c r="Z555" s="10"/>
      <c r="AB555" s="7"/>
      <c r="AC555" s="14"/>
      <c r="AD555" s="15"/>
      <c r="AE555" s="7"/>
      <c r="AF555" s="12"/>
      <c r="AG555" s="15"/>
      <c r="AH555" s="12"/>
    </row>
    <row r="556" spans="1:34" x14ac:dyDescent="0.2">
      <c r="A556" s="15"/>
      <c r="B556" s="10"/>
      <c r="C556" s="10"/>
      <c r="D556" s="13"/>
      <c r="E556" s="10"/>
      <c r="F556" s="10"/>
      <c r="G556" s="26"/>
      <c r="H556" s="10"/>
      <c r="I556" s="10"/>
      <c r="J556" s="10"/>
      <c r="K556" s="10"/>
      <c r="L556" s="13"/>
      <c r="M556" s="6"/>
      <c r="N556" s="7"/>
      <c r="O556" s="7"/>
      <c r="P556" s="2"/>
      <c r="Q556" s="2"/>
      <c r="X556" s="7"/>
      <c r="Y556" s="10"/>
      <c r="Z556" s="10"/>
      <c r="AB556" s="7"/>
      <c r="AC556" s="14"/>
      <c r="AD556" s="15"/>
      <c r="AE556" s="7"/>
      <c r="AF556" s="12"/>
      <c r="AG556" s="15"/>
      <c r="AH556" s="12"/>
    </row>
    <row r="557" spans="1:34" x14ac:dyDescent="0.2">
      <c r="A557" s="12"/>
      <c r="B557" s="10"/>
      <c r="C557" s="10"/>
      <c r="D557" s="13"/>
      <c r="E557" s="10"/>
      <c r="F557" s="10"/>
      <c r="G557" s="26"/>
      <c r="H557" s="10"/>
      <c r="I557" s="10"/>
      <c r="J557" s="10"/>
      <c r="K557" s="10"/>
      <c r="L557" s="13"/>
      <c r="M557" s="6"/>
      <c r="N557" s="7"/>
      <c r="O557" s="7"/>
      <c r="P557" s="2"/>
      <c r="Q557" s="2"/>
      <c r="X557" s="7"/>
      <c r="Y557" s="10"/>
      <c r="Z557" s="10"/>
      <c r="AB557" s="7"/>
      <c r="AC557" s="14"/>
      <c r="AD557" s="15"/>
      <c r="AE557" s="7"/>
      <c r="AF557" s="12"/>
      <c r="AG557" s="15"/>
      <c r="AH557" s="12"/>
    </row>
    <row r="558" spans="1:34" x14ac:dyDescent="0.2">
      <c r="A558" s="12"/>
      <c r="B558" s="10"/>
      <c r="C558" s="10"/>
      <c r="D558" s="13"/>
      <c r="E558" s="10"/>
      <c r="F558" s="10"/>
      <c r="G558" s="26"/>
      <c r="H558" s="10"/>
      <c r="I558" s="10"/>
      <c r="J558" s="10"/>
      <c r="K558" s="10"/>
      <c r="L558" s="6"/>
      <c r="M558" s="6"/>
      <c r="N558" s="7"/>
      <c r="O558" s="7"/>
      <c r="P558" s="2"/>
      <c r="Q558" s="2"/>
      <c r="X558" s="7"/>
      <c r="Y558" s="10"/>
      <c r="Z558" s="10"/>
      <c r="AB558" s="7"/>
      <c r="AC558" s="14"/>
      <c r="AD558" s="12"/>
      <c r="AE558" s="7"/>
      <c r="AF558" s="12"/>
      <c r="AG558" s="15"/>
      <c r="AH558" s="12"/>
    </row>
    <row r="559" spans="1:34" x14ac:dyDescent="0.2">
      <c r="A559" s="12"/>
      <c r="B559" s="10"/>
      <c r="C559" s="10"/>
      <c r="D559" s="13"/>
      <c r="E559" s="10"/>
      <c r="F559" s="10"/>
      <c r="G559" s="26"/>
      <c r="H559" s="10"/>
      <c r="I559" s="10"/>
      <c r="J559" s="10"/>
      <c r="K559" s="10"/>
      <c r="L559" s="13"/>
      <c r="M559" s="6"/>
      <c r="N559" s="7"/>
      <c r="O559" s="7"/>
      <c r="P559" s="2"/>
      <c r="Q559" s="2"/>
      <c r="X559" s="7"/>
      <c r="Y559" s="10"/>
      <c r="Z559" s="10"/>
      <c r="AB559" s="7"/>
      <c r="AC559" s="14"/>
      <c r="AD559" s="15"/>
      <c r="AE559" s="7"/>
      <c r="AF559" s="12"/>
      <c r="AG559" s="15"/>
      <c r="AH559" s="12"/>
    </row>
    <row r="560" spans="1:34" x14ac:dyDescent="0.2">
      <c r="A560" s="12"/>
      <c r="B560" s="10"/>
      <c r="C560" s="10"/>
      <c r="D560" s="13"/>
      <c r="E560" s="10"/>
      <c r="F560" s="10"/>
      <c r="G560" s="26"/>
      <c r="H560" s="10"/>
      <c r="I560" s="10"/>
      <c r="J560" s="10"/>
      <c r="K560" s="10"/>
      <c r="L560" s="13"/>
      <c r="M560" s="13"/>
      <c r="N560" s="9"/>
      <c r="O560" s="9"/>
      <c r="P560" s="2"/>
      <c r="Q560" s="2"/>
      <c r="X560" s="7"/>
      <c r="Y560" s="10"/>
      <c r="Z560" s="10"/>
      <c r="AB560" s="7"/>
      <c r="AC560" s="14"/>
      <c r="AD560" s="12"/>
      <c r="AE560" s="7"/>
      <c r="AF560" s="12"/>
      <c r="AG560" s="15"/>
      <c r="AH560" s="12"/>
    </row>
    <row r="561" spans="1:34" x14ac:dyDescent="0.2">
      <c r="A561" s="12"/>
      <c r="B561" s="10"/>
      <c r="C561" s="10"/>
      <c r="D561" s="13"/>
      <c r="E561" s="10"/>
      <c r="F561" s="10"/>
      <c r="G561" s="26"/>
      <c r="H561" s="10"/>
      <c r="I561" s="10"/>
      <c r="J561" s="10"/>
      <c r="K561" s="10"/>
      <c r="L561" s="13"/>
      <c r="M561" s="6"/>
      <c r="N561" s="7"/>
      <c r="O561" s="7"/>
      <c r="P561" s="2"/>
      <c r="Q561" s="2"/>
      <c r="X561" s="7"/>
      <c r="Y561" s="10"/>
      <c r="Z561" s="10"/>
      <c r="AB561" s="7"/>
      <c r="AC561" s="14"/>
      <c r="AD561" s="15"/>
      <c r="AE561" s="7"/>
      <c r="AF561" s="12"/>
      <c r="AG561" s="15"/>
      <c r="AH561" s="12"/>
    </row>
    <row r="562" spans="1:34" x14ac:dyDescent="0.2">
      <c r="A562" s="15"/>
      <c r="B562" s="10"/>
      <c r="C562" s="10"/>
      <c r="D562" s="13"/>
      <c r="E562" s="10"/>
      <c r="F562" s="10"/>
      <c r="G562" s="26"/>
      <c r="H562" s="10"/>
      <c r="I562" s="10"/>
      <c r="J562" s="10"/>
      <c r="K562" s="7"/>
      <c r="L562" s="6"/>
      <c r="M562" s="6"/>
      <c r="N562" s="7"/>
      <c r="O562" s="7"/>
      <c r="P562" s="2"/>
      <c r="Q562" s="2"/>
      <c r="X562" s="7"/>
      <c r="Y562" s="10"/>
      <c r="Z562" s="10"/>
      <c r="AB562" s="7"/>
      <c r="AC562" s="14"/>
      <c r="AD562" s="12"/>
      <c r="AE562" s="7"/>
      <c r="AF562" s="12"/>
      <c r="AG562" s="15"/>
      <c r="AH562" s="12"/>
    </row>
    <row r="563" spans="1:34" x14ac:dyDescent="0.2">
      <c r="A563" s="12"/>
      <c r="B563" s="10"/>
      <c r="C563" s="10"/>
      <c r="D563" s="13"/>
      <c r="E563" s="10"/>
      <c r="F563" s="10"/>
      <c r="G563" s="26"/>
      <c r="H563" s="10"/>
      <c r="I563" s="10"/>
      <c r="J563" s="10"/>
      <c r="K563" s="10"/>
      <c r="L563" s="13"/>
      <c r="M563" s="6"/>
      <c r="N563" s="7"/>
      <c r="O563" s="7"/>
      <c r="P563" s="2"/>
      <c r="Q563" s="2"/>
      <c r="X563" s="7"/>
      <c r="Y563" s="10"/>
      <c r="Z563" s="10"/>
      <c r="AB563" s="7"/>
      <c r="AC563" s="14"/>
      <c r="AD563" s="15"/>
      <c r="AE563" s="7"/>
      <c r="AF563" s="12"/>
      <c r="AG563" s="15"/>
      <c r="AH563" s="12"/>
    </row>
    <row r="564" spans="1:34" x14ac:dyDescent="0.2">
      <c r="A564" s="15"/>
      <c r="B564" s="10"/>
      <c r="C564" s="10"/>
      <c r="D564" s="13"/>
      <c r="E564" s="10"/>
      <c r="F564" s="10"/>
      <c r="G564" s="26"/>
      <c r="H564" s="10"/>
      <c r="I564" s="10"/>
      <c r="J564" s="10"/>
      <c r="K564" s="10"/>
      <c r="L564" s="6"/>
      <c r="M564" s="6"/>
      <c r="N564" s="7"/>
      <c r="O564" s="7"/>
      <c r="P564" s="2"/>
      <c r="Q564" s="2"/>
      <c r="X564" s="7"/>
      <c r="Y564" s="10"/>
      <c r="Z564" s="10"/>
      <c r="AB564" s="7"/>
      <c r="AC564" s="14"/>
      <c r="AD564" s="15"/>
      <c r="AE564" s="7"/>
      <c r="AF564" s="12"/>
      <c r="AG564" s="15"/>
      <c r="AH564" s="12"/>
    </row>
    <row r="565" spans="1:34" x14ac:dyDescent="0.2">
      <c r="A565" s="15"/>
      <c r="B565" s="10"/>
      <c r="C565" s="10"/>
      <c r="D565" s="13"/>
      <c r="E565" s="10"/>
      <c r="F565" s="10"/>
      <c r="G565" s="26"/>
      <c r="H565" s="10"/>
      <c r="I565" s="10"/>
      <c r="J565" s="10"/>
      <c r="K565" s="10"/>
      <c r="L565" s="13"/>
      <c r="M565" s="6"/>
      <c r="N565" s="7"/>
      <c r="O565" s="7"/>
      <c r="P565" s="2"/>
      <c r="Q565" s="2"/>
      <c r="X565" s="7"/>
      <c r="Y565" s="10"/>
      <c r="Z565" s="10"/>
      <c r="AB565" s="7"/>
      <c r="AC565" s="14"/>
      <c r="AD565" s="15"/>
      <c r="AE565" s="7"/>
      <c r="AF565" s="12"/>
      <c r="AG565" s="15"/>
      <c r="AH565" s="12"/>
    </row>
    <row r="566" spans="1:34" x14ac:dyDescent="0.2">
      <c r="A566" s="12"/>
      <c r="B566" s="10"/>
      <c r="C566" s="10"/>
      <c r="D566" s="13"/>
      <c r="E566" s="10"/>
      <c r="F566" s="10"/>
      <c r="G566" s="26"/>
      <c r="H566" s="10"/>
      <c r="I566" s="10"/>
      <c r="J566" s="10"/>
      <c r="K566" s="10"/>
      <c r="L566" s="13"/>
      <c r="M566" s="6"/>
      <c r="N566" s="7"/>
      <c r="O566" s="7"/>
      <c r="P566" s="2"/>
      <c r="Q566" s="2"/>
      <c r="X566" s="7"/>
      <c r="Y566" s="10"/>
      <c r="Z566" s="10"/>
      <c r="AB566" s="7"/>
      <c r="AC566" s="14"/>
      <c r="AD566" s="12"/>
      <c r="AE566" s="7"/>
      <c r="AF566" s="12"/>
      <c r="AG566" s="15"/>
      <c r="AH566" s="12"/>
    </row>
    <row r="567" spans="1:34" x14ac:dyDescent="0.2">
      <c r="A567" s="12"/>
      <c r="B567" s="10"/>
      <c r="C567" s="10"/>
      <c r="D567" s="13"/>
      <c r="E567" s="10"/>
      <c r="F567" s="10"/>
      <c r="G567" s="26"/>
      <c r="H567" s="10"/>
      <c r="I567" s="10"/>
      <c r="J567" s="10"/>
      <c r="K567" s="10"/>
      <c r="L567" s="13"/>
      <c r="M567" s="13"/>
      <c r="N567" s="9"/>
      <c r="O567" s="9"/>
      <c r="P567" s="2"/>
      <c r="Q567" s="2"/>
      <c r="X567" s="7"/>
      <c r="Y567" s="10"/>
      <c r="Z567" s="10"/>
      <c r="AB567" s="7"/>
      <c r="AC567" s="14"/>
      <c r="AD567" s="15"/>
      <c r="AE567" s="7"/>
      <c r="AF567" s="12"/>
      <c r="AG567" s="15"/>
      <c r="AH567" s="12"/>
    </row>
    <row r="568" spans="1:34" x14ac:dyDescent="0.2">
      <c r="A568" s="15"/>
      <c r="B568" s="7"/>
      <c r="C568" s="7"/>
      <c r="D568" s="6"/>
      <c r="E568" s="7"/>
      <c r="F568" s="7"/>
      <c r="G568" s="6"/>
      <c r="H568" s="7"/>
      <c r="I568" s="7"/>
      <c r="J568" s="7"/>
      <c r="K568" s="7"/>
      <c r="L568" s="6"/>
      <c r="M568" s="6"/>
      <c r="N568" s="7"/>
      <c r="O568" s="7"/>
      <c r="P568" s="2"/>
      <c r="Q568" s="2"/>
      <c r="X568" s="7"/>
      <c r="Y568" s="10"/>
      <c r="Z568" s="10"/>
      <c r="AB568" s="7"/>
      <c r="AC568" s="14"/>
      <c r="AD568" s="12"/>
      <c r="AE568" s="7"/>
      <c r="AF568" s="12"/>
      <c r="AG568" s="15"/>
      <c r="AH568" s="12"/>
    </row>
    <row r="569" spans="1:34" x14ac:dyDescent="0.2">
      <c r="A569" s="15"/>
      <c r="B569" s="7"/>
      <c r="C569" s="7"/>
      <c r="D569" s="6"/>
      <c r="E569" s="7"/>
      <c r="F569" s="7"/>
      <c r="G569" s="6"/>
      <c r="H569" s="7"/>
      <c r="I569" s="7"/>
      <c r="J569" s="7"/>
      <c r="K569" s="7"/>
      <c r="L569" s="6"/>
      <c r="M569" s="6"/>
      <c r="N569" s="7"/>
      <c r="O569" s="7"/>
      <c r="P569" s="2"/>
      <c r="Q569" s="2"/>
      <c r="X569" s="7"/>
      <c r="Y569" s="10"/>
      <c r="Z569" s="10"/>
      <c r="AB569" s="7"/>
      <c r="AC569" s="14"/>
      <c r="AD569" s="12"/>
      <c r="AE569" s="7"/>
      <c r="AF569" s="12"/>
      <c r="AG569" s="15"/>
      <c r="AH569" s="12"/>
    </row>
    <row r="570" spans="1:34" x14ac:dyDescent="0.2">
      <c r="A570" s="15"/>
      <c r="B570" s="7"/>
      <c r="C570" s="7"/>
      <c r="D570" s="13"/>
      <c r="E570" s="7"/>
      <c r="F570" s="7"/>
      <c r="G570" s="6"/>
      <c r="H570" s="7"/>
      <c r="I570" s="7"/>
      <c r="J570" s="7"/>
      <c r="K570" s="7"/>
      <c r="L570" s="6"/>
      <c r="M570" s="6"/>
      <c r="N570" s="7"/>
      <c r="O570" s="7"/>
      <c r="P570" s="2"/>
      <c r="Q570" s="2"/>
      <c r="X570" s="7"/>
      <c r="Y570" s="10"/>
      <c r="Z570" s="10"/>
      <c r="AB570" s="7"/>
      <c r="AC570" s="14"/>
      <c r="AD570" s="12"/>
      <c r="AE570" s="7"/>
      <c r="AF570" s="12"/>
      <c r="AG570" s="15"/>
      <c r="AH570" s="12"/>
    </row>
    <row r="571" spans="1:34" x14ac:dyDescent="0.2">
      <c r="A571" s="15"/>
      <c r="B571" s="7"/>
      <c r="C571" s="7"/>
      <c r="D571" s="13"/>
      <c r="E571" s="7"/>
      <c r="F571" s="7"/>
      <c r="G571" s="6"/>
      <c r="H571" s="7"/>
      <c r="I571" s="7"/>
      <c r="J571" s="7"/>
      <c r="K571" s="7"/>
      <c r="L571" s="6"/>
      <c r="M571" s="6"/>
      <c r="N571" s="7"/>
      <c r="O571" s="7"/>
      <c r="P571" s="2"/>
      <c r="Q571" s="2"/>
      <c r="X571" s="7"/>
      <c r="Y571" s="10"/>
      <c r="Z571" s="10"/>
      <c r="AB571" s="7"/>
      <c r="AC571" s="14"/>
      <c r="AD571" s="12"/>
      <c r="AE571" s="7"/>
      <c r="AF571" s="12"/>
      <c r="AG571" s="15"/>
      <c r="AH571" s="12"/>
    </row>
    <row r="572" spans="1:34" x14ac:dyDescent="0.2">
      <c r="A572" s="15"/>
      <c r="B572" s="7"/>
      <c r="C572" s="7"/>
      <c r="D572" s="6"/>
      <c r="E572" s="7"/>
      <c r="F572" s="7"/>
      <c r="G572" s="6"/>
      <c r="H572" s="7"/>
      <c r="I572" s="7"/>
      <c r="J572" s="7"/>
      <c r="K572" s="7"/>
      <c r="L572" s="6"/>
      <c r="M572" s="6"/>
      <c r="N572" s="7"/>
      <c r="O572" s="7"/>
      <c r="P572" s="2"/>
      <c r="Q572" s="2"/>
      <c r="X572" s="7"/>
      <c r="Y572" s="10"/>
      <c r="Z572" s="10"/>
      <c r="AB572" s="7"/>
      <c r="AC572" s="14"/>
      <c r="AD572" s="12"/>
      <c r="AE572" s="7"/>
      <c r="AF572" s="12"/>
      <c r="AG572" s="15"/>
      <c r="AH572" s="12"/>
    </row>
    <row r="573" spans="1:34" x14ac:dyDescent="0.2">
      <c r="A573" s="15"/>
      <c r="B573" s="7"/>
      <c r="C573" s="7"/>
      <c r="D573" s="6"/>
      <c r="E573" s="7"/>
      <c r="F573" s="7"/>
      <c r="G573" s="6"/>
      <c r="H573" s="7"/>
      <c r="I573" s="7"/>
      <c r="J573" s="7"/>
      <c r="K573" s="7"/>
      <c r="L573" s="6"/>
      <c r="M573" s="6"/>
      <c r="N573" s="7"/>
      <c r="O573" s="7"/>
      <c r="P573" s="2"/>
      <c r="Q573" s="2"/>
      <c r="X573" s="7"/>
      <c r="Y573" s="10"/>
      <c r="Z573" s="10"/>
      <c r="AB573" s="7"/>
      <c r="AC573" s="14"/>
      <c r="AD573" s="12"/>
      <c r="AE573" s="7"/>
      <c r="AF573" s="12"/>
      <c r="AG573" s="15"/>
      <c r="AH573" s="12"/>
    </row>
    <row r="574" spans="1:34" x14ac:dyDescent="0.2">
      <c r="A574" s="15"/>
      <c r="B574" s="9"/>
      <c r="C574" s="9"/>
      <c r="D574" s="6"/>
      <c r="E574" s="7"/>
      <c r="F574" s="7"/>
      <c r="G574" s="6"/>
      <c r="H574" s="7"/>
      <c r="I574" s="7"/>
      <c r="J574" s="7"/>
      <c r="K574" s="7"/>
      <c r="L574" s="13"/>
      <c r="M574" s="6"/>
      <c r="N574" s="7"/>
      <c r="O574" s="7"/>
      <c r="P574" s="2"/>
      <c r="Q574" s="2"/>
      <c r="X574" s="7"/>
      <c r="Y574" s="10"/>
      <c r="Z574" s="10"/>
      <c r="AB574" s="7"/>
      <c r="AC574" s="14"/>
      <c r="AD574" s="12"/>
      <c r="AE574" s="7"/>
      <c r="AF574" s="12"/>
      <c r="AG574" s="15"/>
      <c r="AH574" s="12"/>
    </row>
    <row r="575" spans="1:34" x14ac:dyDescent="0.2">
      <c r="A575" s="15"/>
      <c r="B575" s="9"/>
      <c r="C575" s="9"/>
      <c r="D575" s="13"/>
      <c r="E575" s="7"/>
      <c r="F575" s="7"/>
      <c r="G575" s="6"/>
      <c r="H575" s="7"/>
      <c r="I575" s="7"/>
      <c r="J575" s="7"/>
      <c r="K575" s="7"/>
      <c r="L575" s="6"/>
      <c r="M575" s="13"/>
      <c r="N575" s="7"/>
      <c r="O575" s="7"/>
      <c r="P575" s="2"/>
      <c r="Q575" s="2"/>
      <c r="X575" s="7"/>
      <c r="Y575" s="10"/>
      <c r="Z575" s="10"/>
      <c r="AB575" s="7"/>
      <c r="AC575" s="14"/>
      <c r="AD575" s="12"/>
      <c r="AE575" s="7"/>
      <c r="AF575" s="12"/>
      <c r="AG575" s="15"/>
      <c r="AH575" s="12"/>
    </row>
    <row r="576" spans="1:34" x14ac:dyDescent="0.2">
      <c r="A576" s="15"/>
      <c r="B576" s="9"/>
      <c r="C576" s="9"/>
      <c r="D576" s="6"/>
      <c r="E576" s="7"/>
      <c r="F576" s="7"/>
      <c r="G576" s="6"/>
      <c r="H576" s="7"/>
      <c r="I576" s="7"/>
      <c r="J576" s="7"/>
      <c r="K576" s="7"/>
      <c r="L576" s="6"/>
      <c r="M576" s="6"/>
      <c r="N576" s="7"/>
      <c r="O576" s="7"/>
      <c r="P576" s="2"/>
      <c r="Q576" s="2"/>
      <c r="X576" s="7"/>
      <c r="Y576" s="10"/>
      <c r="Z576" s="10"/>
      <c r="AB576" s="7"/>
      <c r="AC576" s="14"/>
      <c r="AD576" s="12"/>
      <c r="AE576" s="7"/>
      <c r="AF576" s="12"/>
      <c r="AG576" s="15"/>
      <c r="AH576" s="12"/>
    </row>
    <row r="577" spans="1:34" x14ac:dyDescent="0.2">
      <c r="A577" s="15"/>
      <c r="B577" s="10"/>
      <c r="C577" s="10"/>
      <c r="D577" s="26"/>
      <c r="E577" s="10"/>
      <c r="F577" s="10"/>
      <c r="G577" s="26"/>
      <c r="H577" s="10"/>
      <c r="I577" s="10"/>
      <c r="J577" s="10"/>
      <c r="K577" s="10"/>
      <c r="L577" s="26"/>
      <c r="M577" s="26"/>
      <c r="N577" s="10"/>
      <c r="O577" s="10"/>
      <c r="P577" s="2"/>
      <c r="Q577" s="2"/>
      <c r="X577" s="7"/>
      <c r="Y577" s="10"/>
      <c r="Z577" s="10"/>
      <c r="AB577" s="7"/>
      <c r="AC577" s="14"/>
      <c r="AD577" s="12"/>
      <c r="AE577" s="7"/>
      <c r="AF577" s="12"/>
      <c r="AG577" s="15"/>
      <c r="AH577" s="12"/>
    </row>
    <row r="578" spans="1:34" x14ac:dyDescent="0.2">
      <c r="A578" s="15"/>
      <c r="B578" s="10"/>
      <c r="C578" s="10"/>
      <c r="D578" s="26"/>
      <c r="E578" s="10"/>
      <c r="F578" s="10"/>
      <c r="G578" s="26"/>
      <c r="H578" s="10"/>
      <c r="I578" s="10"/>
      <c r="J578" s="10"/>
      <c r="K578" s="10"/>
      <c r="L578" s="26"/>
      <c r="M578" s="26"/>
      <c r="N578" s="10"/>
      <c r="O578" s="10"/>
      <c r="P578" s="2"/>
      <c r="Q578" s="2"/>
      <c r="X578" s="7"/>
      <c r="Y578" s="10"/>
      <c r="Z578" s="10"/>
      <c r="AB578" s="7"/>
      <c r="AC578" s="14"/>
      <c r="AD578" s="12"/>
      <c r="AE578" s="7"/>
      <c r="AF578" s="12"/>
      <c r="AG578" s="15"/>
      <c r="AH578" s="12"/>
    </row>
    <row r="579" spans="1:34" x14ac:dyDescent="0.2">
      <c r="A579" s="15"/>
      <c r="B579" s="10"/>
      <c r="C579" s="10"/>
      <c r="D579" s="26"/>
      <c r="E579" s="10"/>
      <c r="F579" s="10"/>
      <c r="G579" s="26"/>
      <c r="H579" s="10"/>
      <c r="I579" s="10"/>
      <c r="J579" s="10"/>
      <c r="K579" s="10"/>
      <c r="L579" s="26"/>
      <c r="M579" s="26"/>
      <c r="N579" s="10"/>
      <c r="O579" s="10"/>
      <c r="P579" s="2"/>
      <c r="Q579" s="2"/>
      <c r="X579" s="7"/>
      <c r="Y579" s="10"/>
      <c r="Z579" s="10"/>
      <c r="AB579" s="7"/>
      <c r="AC579" s="14"/>
      <c r="AD579" s="12"/>
      <c r="AE579" s="7"/>
      <c r="AF579" s="12"/>
      <c r="AG579" s="15"/>
      <c r="AH579" s="12"/>
    </row>
    <row r="580" spans="1:34" x14ac:dyDescent="0.2">
      <c r="A580" s="12"/>
      <c r="B580" s="10"/>
      <c r="C580" s="10"/>
      <c r="D580" s="26"/>
      <c r="E580" s="10"/>
      <c r="F580" s="10"/>
      <c r="G580" s="26"/>
      <c r="H580" s="10"/>
      <c r="I580" s="10"/>
      <c r="J580" s="10"/>
      <c r="K580" s="10"/>
      <c r="L580" s="26"/>
      <c r="M580" s="26"/>
      <c r="N580" s="10"/>
      <c r="O580" s="10"/>
      <c r="P580" s="2"/>
      <c r="Q580" s="2"/>
      <c r="X580" s="7"/>
      <c r="Y580" s="10"/>
      <c r="Z580" s="10"/>
      <c r="AB580" s="7"/>
      <c r="AC580" s="14"/>
      <c r="AD580" s="12"/>
      <c r="AE580" s="7"/>
      <c r="AF580" s="12"/>
      <c r="AG580" s="15"/>
      <c r="AH580" s="12"/>
    </row>
    <row r="581" spans="1:34" x14ac:dyDescent="0.2">
      <c r="A581" s="12"/>
      <c r="B581" s="10"/>
      <c r="C581" s="10"/>
      <c r="D581" s="26"/>
      <c r="E581" s="10"/>
      <c r="F581" s="10"/>
      <c r="G581" s="26"/>
      <c r="H581" s="10"/>
      <c r="I581" s="10"/>
      <c r="J581" s="10"/>
      <c r="K581" s="10"/>
      <c r="L581" s="26"/>
      <c r="M581" s="26"/>
      <c r="N581" s="10"/>
      <c r="O581" s="10"/>
      <c r="P581" s="2"/>
      <c r="Q581" s="2"/>
      <c r="X581" s="7"/>
      <c r="Y581" s="10"/>
      <c r="Z581" s="10"/>
      <c r="AB581" s="7"/>
      <c r="AC581" s="14"/>
      <c r="AD581" s="12"/>
      <c r="AE581" s="7"/>
      <c r="AF581" s="12"/>
      <c r="AG581" s="15"/>
      <c r="AH581" s="12"/>
    </row>
    <row r="582" spans="1:34" x14ac:dyDescent="0.2">
      <c r="A582" s="12"/>
      <c r="B582" s="10"/>
      <c r="C582" s="10"/>
      <c r="D582" s="26"/>
      <c r="E582" s="10"/>
      <c r="F582" s="10"/>
      <c r="G582" s="26"/>
      <c r="H582" s="10"/>
      <c r="I582" s="10"/>
      <c r="J582" s="10"/>
      <c r="K582" s="10"/>
      <c r="L582" s="26"/>
      <c r="M582" s="26"/>
      <c r="N582" s="10"/>
      <c r="O582" s="10"/>
      <c r="P582" s="2"/>
      <c r="Q582" s="2"/>
      <c r="X582" s="7"/>
      <c r="Y582" s="10"/>
      <c r="Z582" s="10"/>
      <c r="AB582" s="7"/>
      <c r="AC582" s="14"/>
      <c r="AD582" s="12"/>
      <c r="AE582" s="7"/>
      <c r="AF582" s="12"/>
      <c r="AG582" s="15"/>
      <c r="AH582" s="12"/>
    </row>
    <row r="583" spans="1:34" x14ac:dyDescent="0.2">
      <c r="A583" s="12"/>
      <c r="B583" s="10"/>
      <c r="C583" s="10"/>
      <c r="D583" s="26"/>
      <c r="E583" s="10"/>
      <c r="F583" s="10"/>
      <c r="G583" s="26"/>
      <c r="H583" s="10"/>
      <c r="I583" s="10"/>
      <c r="J583" s="10"/>
      <c r="K583" s="10"/>
      <c r="L583" s="26"/>
      <c r="M583" s="26"/>
      <c r="N583" s="10"/>
      <c r="O583" s="10"/>
      <c r="P583" s="2"/>
      <c r="Q583" s="2"/>
      <c r="X583" s="7"/>
      <c r="Y583" s="10"/>
      <c r="Z583" s="10"/>
      <c r="AB583" s="7"/>
      <c r="AC583" s="14"/>
      <c r="AD583" s="12"/>
      <c r="AE583" s="7"/>
      <c r="AF583" s="12"/>
      <c r="AG583" s="15"/>
      <c r="AH583" s="12"/>
    </row>
    <row r="584" spans="1:34" x14ac:dyDescent="0.2">
      <c r="A584" s="12"/>
      <c r="B584" s="10"/>
      <c r="C584" s="10"/>
      <c r="D584" s="26"/>
      <c r="E584" s="10"/>
      <c r="F584" s="10"/>
      <c r="G584" s="26"/>
      <c r="H584" s="10"/>
      <c r="I584" s="10"/>
      <c r="J584" s="10"/>
      <c r="K584" s="10"/>
      <c r="L584" s="26"/>
      <c r="M584" s="26"/>
      <c r="N584" s="10"/>
      <c r="O584" s="10"/>
      <c r="P584" s="2"/>
      <c r="Q584" s="2"/>
      <c r="X584" s="7"/>
      <c r="Y584" s="10"/>
      <c r="Z584" s="10"/>
      <c r="AB584" s="7"/>
      <c r="AC584" s="14"/>
      <c r="AD584" s="12"/>
      <c r="AE584" s="7"/>
      <c r="AF584" s="12"/>
      <c r="AG584" s="15"/>
      <c r="AH584" s="12"/>
    </row>
    <row r="585" spans="1:34" x14ac:dyDescent="0.2">
      <c r="A585" s="12"/>
      <c r="B585" s="10"/>
      <c r="C585" s="10"/>
      <c r="D585" s="26"/>
      <c r="E585" s="10"/>
      <c r="F585" s="10"/>
      <c r="G585" s="26"/>
      <c r="H585" s="10"/>
      <c r="I585" s="10"/>
      <c r="J585" s="10"/>
      <c r="K585" s="10"/>
      <c r="L585" s="26"/>
      <c r="M585" s="26"/>
      <c r="N585" s="10"/>
      <c r="O585" s="10"/>
      <c r="P585" s="2"/>
      <c r="Q585" s="2"/>
      <c r="X585" s="7"/>
      <c r="Y585" s="10"/>
      <c r="Z585" s="10"/>
      <c r="AB585" s="7"/>
      <c r="AC585" s="14"/>
      <c r="AD585" s="12"/>
      <c r="AE585" s="7"/>
      <c r="AF585" s="12"/>
      <c r="AG585" s="15"/>
      <c r="AH585" s="12"/>
    </row>
    <row r="586" spans="1:34" x14ac:dyDescent="0.2">
      <c r="A586" s="12"/>
      <c r="B586" s="10"/>
      <c r="C586" s="10"/>
      <c r="D586" s="26"/>
      <c r="E586" s="10"/>
      <c r="F586" s="10"/>
      <c r="G586" s="26"/>
      <c r="H586" s="10"/>
      <c r="I586" s="10"/>
      <c r="J586" s="10"/>
      <c r="K586" s="10"/>
      <c r="L586" s="26"/>
      <c r="M586" s="26"/>
      <c r="N586" s="10"/>
      <c r="O586" s="10"/>
      <c r="P586" s="2"/>
      <c r="Q586" s="2"/>
      <c r="X586" s="7"/>
      <c r="Y586" s="10"/>
      <c r="Z586" s="10"/>
      <c r="AB586" s="7"/>
      <c r="AC586" s="14"/>
      <c r="AD586" s="12"/>
      <c r="AE586" s="7"/>
      <c r="AF586" s="12"/>
      <c r="AG586" s="15"/>
      <c r="AH586" s="12"/>
    </row>
    <row r="587" spans="1:34" x14ac:dyDescent="0.2">
      <c r="A587" s="12"/>
      <c r="B587" s="10"/>
      <c r="C587" s="10"/>
      <c r="D587" s="26"/>
      <c r="E587" s="10"/>
      <c r="F587" s="10"/>
      <c r="G587" s="26"/>
      <c r="H587" s="10"/>
      <c r="I587" s="10"/>
      <c r="J587" s="10"/>
      <c r="K587" s="10"/>
      <c r="L587" s="26"/>
      <c r="M587" s="26"/>
      <c r="N587" s="10"/>
      <c r="O587" s="10"/>
      <c r="P587" s="2"/>
      <c r="Q587" s="2"/>
      <c r="X587" s="7"/>
      <c r="Y587" s="10"/>
      <c r="Z587" s="10"/>
      <c r="AB587" s="7"/>
      <c r="AC587" s="14"/>
      <c r="AD587" s="12"/>
      <c r="AE587" s="7"/>
      <c r="AF587" s="12"/>
      <c r="AG587" s="15"/>
      <c r="AH587" s="12"/>
    </row>
    <row r="588" spans="1:34" x14ac:dyDescent="0.2">
      <c r="A588" s="12"/>
      <c r="B588" s="10"/>
      <c r="C588" s="10"/>
      <c r="D588" s="26"/>
      <c r="E588" s="10"/>
      <c r="F588" s="10"/>
      <c r="G588" s="26"/>
      <c r="H588" s="10"/>
      <c r="I588" s="10"/>
      <c r="J588" s="10"/>
      <c r="K588" s="10"/>
      <c r="L588" s="26"/>
      <c r="M588" s="26"/>
      <c r="N588" s="10"/>
      <c r="O588" s="10"/>
      <c r="P588" s="2"/>
      <c r="Q588" s="2"/>
      <c r="X588" s="7"/>
      <c r="Y588" s="10"/>
      <c r="Z588" s="10"/>
      <c r="AB588" s="7"/>
      <c r="AC588" s="14"/>
      <c r="AD588" s="12"/>
      <c r="AE588" s="7"/>
      <c r="AF588" s="12"/>
      <c r="AG588" s="15"/>
      <c r="AH588" s="12"/>
    </row>
  </sheetData>
  <mergeCells count="3">
    <mergeCell ref="A1:AA1"/>
    <mergeCell ref="B2:C2"/>
    <mergeCell ref="H2:I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Ref_DB</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Vaes, B. (Bram)</dc:creator>
  <cp:lastModifiedBy>Vaes, B. (Bram)</cp:lastModifiedBy>
  <dcterms:created xsi:type="dcterms:W3CDTF">2023-01-13T11:00:08Z</dcterms:created>
  <dcterms:modified xsi:type="dcterms:W3CDTF">2023-02-01T14:24:55Z</dcterms:modified>
</cp:coreProperties>
</file>