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gh\oomlout_bolt_product_countersunk_m3_v_1\"/>
    </mc:Choice>
  </mc:AlternateContent>
  <xr:revisionPtr revIDLastSave="0" documentId="13_ncr:1_{D5CD3BD8-658C-4448-8E7E-2774E93C7944}" xr6:coauthVersionLast="47" xr6:coauthVersionMax="47" xr10:uidLastSave="{00000000-0000-0000-0000-000000000000}"/>
  <bookViews>
    <workbookView xWindow="25080" yWindow="-690" windowWidth="29040" windowHeight="16440" activeTab="1" xr2:uid="{DF6EE3A8-8F06-4FE7-8CEA-D84C56A86617}"/>
  </bookViews>
  <sheets>
    <sheet name="main" sheetId="1" r:id="rId1"/>
    <sheet name="order_helper" sheetId="6" r:id="rId2"/>
    <sheet name="production_helper" sheetId="5" r:id="rId3"/>
    <sheet name="bolt_helper" sheetId="4" r:id="rId4"/>
  </sheets>
  <definedNames>
    <definedName name="ExternalData_1" localSheetId="3" hidden="1">bolt_helper!$A$1:$U$13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1" i="6" l="1"/>
  <c r="H12" i="6"/>
  <c r="H13" i="6"/>
  <c r="H14" i="6"/>
  <c r="H15" i="6"/>
  <c r="H16" i="6"/>
  <c r="H17" i="6"/>
  <c r="H18" i="6"/>
  <c r="H19" i="6"/>
  <c r="F11" i="6"/>
  <c r="E18" i="6"/>
  <c r="E17" i="6"/>
  <c r="E16" i="6"/>
  <c r="E15" i="6"/>
  <c r="E14" i="6"/>
  <c r="E13" i="6"/>
  <c r="E12" i="6"/>
  <c r="D19" i="6"/>
  <c r="D18" i="6"/>
  <c r="D17" i="6"/>
  <c r="D16" i="6"/>
  <c r="D15" i="6"/>
  <c r="D14" i="6"/>
  <c r="D13" i="6"/>
  <c r="D12" i="6"/>
  <c r="C19" i="6"/>
  <c r="C18" i="6"/>
  <c r="C17" i="6"/>
  <c r="C16" i="6"/>
  <c r="C15" i="6"/>
  <c r="C14" i="6"/>
  <c r="C13" i="6"/>
  <c r="C12" i="6"/>
  <c r="C11" i="6"/>
  <c r="B19" i="6"/>
  <c r="B18" i="6"/>
  <c r="G19" i="6"/>
  <c r="G18" i="6"/>
  <c r="G17" i="6"/>
  <c r="G16" i="6"/>
  <c r="G15" i="6"/>
  <c r="G14" i="6"/>
  <c r="G13" i="6"/>
  <c r="G12" i="6"/>
  <c r="G11" i="6"/>
  <c r="E11" i="6"/>
  <c r="D11" i="6"/>
  <c r="B12" i="6"/>
  <c r="B13" i="6" s="1"/>
  <c r="B14" i="6" s="1"/>
  <c r="B15" i="6" s="1"/>
  <c r="B16" i="6" s="1"/>
  <c r="B17" i="6" s="1"/>
  <c r="E17" i="5"/>
  <c r="H16" i="1"/>
  <c r="E16" i="1" s="1"/>
  <c r="F16" i="1"/>
  <c r="G16" i="1" s="1"/>
  <c r="I16" i="1"/>
  <c r="B16" i="1"/>
  <c r="C16" i="5"/>
  <c r="B10" i="5"/>
  <c r="B11" i="5" s="1"/>
  <c r="B12" i="5" s="1"/>
  <c r="B13" i="5" s="1"/>
  <c r="B14" i="5" s="1"/>
  <c r="B15" i="5" s="1"/>
  <c r="C8" i="5"/>
  <c r="G17" i="5"/>
  <c r="D17" i="5"/>
  <c r="G15" i="5"/>
  <c r="E15" i="5"/>
  <c r="D15" i="5"/>
  <c r="C15" i="5"/>
  <c r="G14" i="5"/>
  <c r="E14" i="5"/>
  <c r="D14" i="5"/>
  <c r="C14" i="5"/>
  <c r="G13" i="5"/>
  <c r="E13" i="5"/>
  <c r="D13" i="5"/>
  <c r="C13" i="5"/>
  <c r="G12" i="5"/>
  <c r="E12" i="5"/>
  <c r="D12" i="5"/>
  <c r="C12" i="5"/>
  <c r="G11" i="5"/>
  <c r="E11" i="5"/>
  <c r="D11" i="5"/>
  <c r="C11" i="5"/>
  <c r="G10" i="5"/>
  <c r="E10" i="5"/>
  <c r="D10" i="5"/>
  <c r="C10" i="5"/>
  <c r="G9" i="5"/>
  <c r="E9" i="5"/>
  <c r="D9" i="5"/>
  <c r="C9" i="5"/>
  <c r="I13" i="1"/>
  <c r="I12" i="1"/>
  <c r="I11" i="1"/>
  <c r="I10" i="1"/>
  <c r="I9" i="1"/>
  <c r="I8" i="1"/>
  <c r="I7" i="1"/>
  <c r="I6" i="1"/>
  <c r="I5" i="1"/>
  <c r="H15" i="1"/>
  <c r="F15" i="1"/>
  <c r="H14" i="1"/>
  <c r="F14" i="1"/>
  <c r="H13" i="1"/>
  <c r="E13" i="1" s="1"/>
  <c r="F13" i="1"/>
  <c r="G13" i="1" s="1"/>
  <c r="H12" i="1"/>
  <c r="E12" i="1" s="1"/>
  <c r="F15" i="5" s="1"/>
  <c r="F12" i="1"/>
  <c r="G12" i="1" s="1"/>
  <c r="H11" i="1"/>
  <c r="E11" i="1" s="1"/>
  <c r="F14" i="5" s="1"/>
  <c r="F11" i="1"/>
  <c r="G11" i="1" s="1"/>
  <c r="H10" i="1"/>
  <c r="E10" i="1" s="1"/>
  <c r="F13" i="5" s="1"/>
  <c r="F10" i="1"/>
  <c r="G10" i="1" s="1"/>
  <c r="H9" i="1"/>
  <c r="F9" i="1"/>
  <c r="G9" i="1" s="1"/>
  <c r="E9" i="1"/>
  <c r="F12" i="5" s="1"/>
  <c r="H8" i="1"/>
  <c r="E8" i="1" s="1"/>
  <c r="F11" i="5" s="1"/>
  <c r="F8" i="1"/>
  <c r="G8" i="1" s="1"/>
  <c r="H7" i="1"/>
  <c r="E7" i="1" s="1"/>
  <c r="F10" i="5" s="1"/>
  <c r="F7" i="1"/>
  <c r="G7" i="1" s="1"/>
  <c r="H6" i="1"/>
  <c r="E6" i="1" s="1"/>
  <c r="F9" i="5" s="1"/>
  <c r="F6" i="1"/>
  <c r="G6" i="1" s="1"/>
  <c r="B15" i="1"/>
  <c r="B14" i="1"/>
  <c r="B13" i="1"/>
  <c r="C12" i="1"/>
  <c r="B12" i="1"/>
  <c r="C11" i="1"/>
  <c r="B11" i="1"/>
  <c r="C10" i="1"/>
  <c r="B10" i="1"/>
  <c r="C9" i="1"/>
  <c r="B9" i="1"/>
  <c r="C8" i="1"/>
  <c r="B8" i="1"/>
  <c r="C7" i="1"/>
  <c r="B7" i="1"/>
  <c r="C6" i="1"/>
  <c r="B6" i="1"/>
  <c r="H5" i="1"/>
  <c r="E5" i="1" s="1"/>
  <c r="F17" i="5" s="1"/>
  <c r="F5" i="1"/>
  <c r="G5" i="1" s="1"/>
  <c r="C5" i="1"/>
  <c r="B5" i="1"/>
  <c r="D15" i="1"/>
  <c r="I15" i="1" s="1"/>
  <c r="D14" i="1"/>
  <c r="I14" i="1" s="1"/>
  <c r="G14" i="1" l="1"/>
  <c r="E14" i="1"/>
  <c r="G15" i="1"/>
  <c r="E15" i="1"/>
  <c r="G17" i="1"/>
  <c r="I17" i="1"/>
  <c r="J17" i="1" s="1"/>
  <c r="G20" i="1" l="1"/>
  <c r="I20" i="1" s="1"/>
  <c r="G22" i="1"/>
  <c r="G19" i="1"/>
  <c r="I19" i="1" l="1"/>
  <c r="G25" i="1" l="1"/>
  <c r="G24" i="1"/>
  <c r="G28" i="1" s="1"/>
  <c r="G26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1C291F7-6320-4445-AF70-7F9E77D081D6}" keepAlive="1" name="Query - bolt_helper" description="Connection to the 'bolt_helper' query in the workbook." type="5" refreshedVersion="8" background="1" saveData="1">
    <dbPr connection="Provider=Microsoft.Mashup.OleDb.1;Data Source=$Workbook$;Location=bolt_helper;Extended Properties=&quot;&quot;" command="SELECT * FROM [bolt_helper]"/>
  </connection>
</connections>
</file>

<file path=xl/sharedStrings.xml><?xml version="1.0" encoding="utf-8"?>
<sst xmlns="http://schemas.openxmlformats.org/spreadsheetml/2006/main" count="227" uniqueCount="145">
  <si>
    <t>id</t>
  </si>
  <si>
    <t>short_code</t>
  </si>
  <si>
    <t>name</t>
  </si>
  <si>
    <t>type</t>
  </si>
  <si>
    <t>description_main</t>
  </si>
  <si>
    <t>part_number_distributor_orbital_fasteners</t>
  </si>
  <si>
    <t>webpage_distributor_orbital_fasteners</t>
  </si>
  <si>
    <t>part_number_manufacturer_metalmate</t>
  </si>
  <si>
    <t>webpage_manufacturer_metalmate</t>
  </si>
  <si>
    <t>price_current</t>
  </si>
  <si>
    <t>name_manufacturer_metalmate</t>
  </si>
  <si>
    <t>project_bolt_tray_capacity_oobb_6_width_2_5_length_18_mm_depth</t>
  </si>
  <si>
    <t>project_bolt_tray_capacity_oobb_6_width_2_5_length_18_mm_depth_weight</t>
  </si>
  <si>
    <t>project_bolt_tray_capacity_oobb_4_width_2_5_length_18_mm_depth</t>
  </si>
  <si>
    <t>project_bolt_tray_capacity_oobb_4_width_2_5_length_18_mm_depth_weight</t>
  </si>
  <si>
    <t>project_bolt_tray_capacity_oobb_2_5_width_2_length_18_mm_depth</t>
  </si>
  <si>
    <t>project_bolt_tray_capacity_oobb_2_5_width_2_length_18_mm_depth_weight</t>
  </si>
  <si>
    <t>weight_10</t>
  </si>
  <si>
    <t>weight</t>
  </si>
  <si>
    <t>hardware_nut_m3</t>
  </si>
  <si>
    <t>Hardware Nut M3</t>
  </si>
  <si>
    <t>nut</t>
  </si>
  <si>
    <t>https://www.orbitalfasteners.co.uk/products/m3-mild-steel-hexagon-full-nuts-bright-zinc-plated</t>
  </si>
  <si>
    <t>Z0322M39</t>
  </si>
  <si>
    <t>https://www.harclob2b.com/m3-din934-gr-8-din267-full-nut-zinc-plated-boxed-z0322m39</t>
  </si>
  <si>
    <t>M3 DIN934 (GR.8 DIN267) FULL NUT ZINC PLATED BOXED</t>
  </si>
  <si>
    <t>hardware_screw_countersunk_m3_black_10_mm_length_hex_head</t>
  </si>
  <si>
    <t>Hardware Screw Countersunk M3 Black 10 mm Length Hex Head</t>
  </si>
  <si>
    <t>screw_countersunk</t>
  </si>
  <si>
    <t>10_mm_length</t>
  </si>
  <si>
    <t>https://www.orbitalfasteners.co.uk/products/m3-x-10-socket-screw-countersunk-high-tensile-grade-10-9-self-colour-din-7991</t>
  </si>
  <si>
    <t>1151M390010</t>
  </si>
  <si>
    <t>https://www.harclob2b.com/m3-x-10-socket-csk-screw-gr10-9-self-colour-din-79-1151m390010</t>
  </si>
  <si>
    <t>M3 X 10 SOCKET CSK SCREW GR10.9 SELF COLOUR DIN 7991 (165)</t>
  </si>
  <si>
    <t>hardware_screw_countersunk_m3_black_12_mm_length_hex_head</t>
  </si>
  <si>
    <t>Hardware Screw Countersunk M3 Black 12 mm Length Hex Head</t>
  </si>
  <si>
    <t>12_mm_length</t>
  </si>
  <si>
    <t>https://www.orbitalfasteners.co.uk/products/m3-x-12-socket-screw-countersunk-high-tensile-grade-10-9-self-colour-din-7991</t>
  </si>
  <si>
    <t>1151M390012</t>
  </si>
  <si>
    <t>https://www.harclob2b.com/m3-x-12-socket-csk-screw-gr10-9-self-colour-din-79-1151m390012</t>
  </si>
  <si>
    <t>M3 X 12 SOCKET CSK SCREW GR10.9 SELF COLOUR DIN 7991 (165)</t>
  </si>
  <si>
    <t>hardware_screw_countersunk_m3_black_16_mm_length_hex_head</t>
  </si>
  <si>
    <t>Hardware Screw Countersunk M3 Black 16 mm Length Hex Head</t>
  </si>
  <si>
    <t>16_mm_length</t>
  </si>
  <si>
    <t>https://www.orbitalfasteners.co.uk/products/m3-x-16-socket-screw-countersunk-high-tensile-grade-10-9-self-colour-din-7991</t>
  </si>
  <si>
    <t>1151M390016</t>
  </si>
  <si>
    <t>hardware_screw_countersunk_m3_black_20_mm_length_hex_head</t>
  </si>
  <si>
    <t>Hardware Screw Countersunk M3 Black 20 mm Length Hex Head</t>
  </si>
  <si>
    <t>20_mm_length</t>
  </si>
  <si>
    <t>https://www.orbitalfasteners.co.uk/products/m3-x-20-socket-screw-countersunk-high-tensile-grade-10-9-self-colour-din-7991</t>
  </si>
  <si>
    <t>1151M390020</t>
  </si>
  <si>
    <t>https://www.harclob2b.com/m3-x-20-socket-csk-screw-gr10-9-self-colour-din-79-1151m390020</t>
  </si>
  <si>
    <t>M3 X 20 SOCKET CSK SCREW GR10.9 SELF COLOUR DIN 7991 (165)</t>
  </si>
  <si>
    <t>hardware_screw_countersunk_m3_black_25_mm_length_hex_head</t>
  </si>
  <si>
    <t>Hardware Screw Countersunk M3 Black 25 mm Length Hex Head</t>
  </si>
  <si>
    <t>25_mm_length</t>
  </si>
  <si>
    <t>https://www.orbitalfasteners.co.uk/products/m3-x-25-socket-screw-countersunk-high-tensile-grade-10-9-self-colour-din-7991</t>
  </si>
  <si>
    <t>1151M390025</t>
  </si>
  <si>
    <t>https://www.harclob2b.com/m3-x-25-socket-csk-screw-gr10-9-self-colour-din-79-1151m390025</t>
  </si>
  <si>
    <t>M3 X 25 SOCKET CSK SCREW GR10.9 SELF COLOUR DIN 7991 (165)</t>
  </si>
  <si>
    <t>hardware_screw_countersunk_m3_black_6_mm_length_hex_head</t>
  </si>
  <si>
    <t>Hardware Screw Countersunk M3 Black 6 mm Length Hex Head</t>
  </si>
  <si>
    <t>6_mm_length</t>
  </si>
  <si>
    <t>https://www.orbitalfasteners.co.uk/products/m3-x-6-socket-screw-countersunk-high-tensile-grade-10-9-self-colour-din-7991</t>
  </si>
  <si>
    <t>1151M390006</t>
  </si>
  <si>
    <t>https://www.harclob2b.com/m3-x-6-socket-csk-screw-gr10-9-self-colour-din-799-1151m390006</t>
  </si>
  <si>
    <t>M3 X 6 SOCKET CSK SCREW GR10.9 SELF COLOUR DIN 7991 (165)</t>
  </si>
  <si>
    <t>hardware_screw_countersunk_m3_black_8_mm_length_hex_head</t>
  </si>
  <si>
    <t>Hardware Screw Countersunk M3 Black 8 mm Length Hex Head</t>
  </si>
  <si>
    <t>8_mm_length</t>
  </si>
  <si>
    <t>https://www.orbitalfasteners.co.uk/products/m3-x-8-socket-screw-countersunk-high-tensile-grade-10-9-self-colour-din-7991</t>
  </si>
  <si>
    <t>1151M390008</t>
  </si>
  <si>
    <t>https://www.harclob2b.com/m3-x-8-socket-csk-screw-gr10-9-self-colour-din-799-1151m390008</t>
  </si>
  <si>
    <t>M3 X 8 SOCKET CSK SCREW GR10.9 SELF COLOUR DIN 7991 (165)</t>
  </si>
  <si>
    <t>packaging_tin_hinged_lid_169_mm_width_130_mm_height_18_mm_depth_350_ml_tinware_direct_t4066</t>
  </si>
  <si>
    <t>Packaging Tin Hinged Lid 169 mm Width 130 mm Height 18 mm Depth 350 Ml Tinware Direct T4066</t>
  </si>
  <si>
    <t>tin_hinged_lid</t>
  </si>
  <si>
    <t>description_only_numbers</t>
  </si>
  <si>
    <t>oomlout_bolt_product_prototyping_tin_hardware_screw_countersunk_m3_black_hex_head_version_1</t>
  </si>
  <si>
    <t>oomp_id</t>
  </si>
  <si>
    <t>quantity</t>
  </si>
  <si>
    <t>cost_per</t>
  </si>
  <si>
    <t>cost</t>
  </si>
  <si>
    <t>40 percent</t>
  </si>
  <si>
    <t>40 twice</t>
  </si>
  <si>
    <t>vat</t>
  </si>
  <si>
    <t>cost_retail</t>
  </si>
  <si>
    <t>price_1</t>
  </si>
  <si>
    <t>quantity_max</t>
  </si>
  <si>
    <t>filament</t>
  </si>
  <si>
    <t>reel</t>
  </si>
  <si>
    <t>weight_per</t>
  </si>
  <si>
    <t>cost vat inc</t>
  </si>
  <si>
    <t>shipping</t>
  </si>
  <si>
    <t>fees</t>
  </si>
  <si>
    <t>multiple</t>
  </si>
  <si>
    <t>selling price</t>
  </si>
  <si>
    <t>list price</t>
  </si>
  <si>
    <t>net</t>
  </si>
  <si>
    <t>list price calc</t>
  </si>
  <si>
    <t>target_weight</t>
  </si>
  <si>
    <t>nu3</t>
  </si>
  <si>
    <t/>
  </si>
  <si>
    <t>cs3b10h</t>
  </si>
  <si>
    <t>cs3b12h</t>
  </si>
  <si>
    <t>cs3b16h</t>
  </si>
  <si>
    <t>cs3b20h</t>
  </si>
  <si>
    <t>cs3b25h</t>
  </si>
  <si>
    <t>cs3b6h</t>
  </si>
  <si>
    <t>cs3b8h</t>
  </si>
  <si>
    <t>project</t>
  </si>
  <si>
    <t>sheet</t>
  </si>
  <si>
    <t>production_helper</t>
  </si>
  <si>
    <t>size</t>
  </si>
  <si>
    <t>count</t>
  </si>
  <si>
    <t>short</t>
  </si>
  <si>
    <t>weight 10</t>
  </si>
  <si>
    <t>note</t>
  </si>
  <si>
    <t>position</t>
  </si>
  <si>
    <t>a1</t>
  </si>
  <si>
    <t>a2</t>
  </si>
  <si>
    <t>a3</t>
  </si>
  <si>
    <t>a4</t>
  </si>
  <si>
    <t>index</t>
  </si>
  <si>
    <t>b4</t>
  </si>
  <si>
    <t>b3</t>
  </si>
  <si>
    <t>b2</t>
  </si>
  <si>
    <t>b1</t>
  </si>
  <si>
    <t>date</t>
  </si>
  <si>
    <t>version</t>
  </si>
  <si>
    <t>paper_sheet_a4_210_mm_width_297_mm_height_100_grams_per_meter_square_160_cie_mondi_a4_26626</t>
  </si>
  <si>
    <t>Paper Sheet A4 210 mm Width 297 mm Height 100 Grams Per Meter Square 160 Cie Mondi A4 26626</t>
  </si>
  <si>
    <t>100_grams_per_meter_square</t>
  </si>
  <si>
    <t>three_d_printer_filament_1_75_mm_pla_eco_black_reel_3dqf</t>
  </si>
  <si>
    <t>Three D Printer Filament 1 75 mm Pla Eco Black Reel 3Dqf</t>
  </si>
  <si>
    <t>three_d_printer_filament_1_75_mm_pla_eco_blue_light_reel_3dqf</t>
  </si>
  <si>
    <t>Three D Printer Filament 1 75 mm Pla Eco Blue Light Reel 3Dqf</t>
  </si>
  <si>
    <t>2024_11_05</t>
  </si>
  <si>
    <t>order_helper</t>
  </si>
  <si>
    <t>2024_12_04</t>
  </si>
  <si>
    <t>order_quantity</t>
  </si>
  <si>
    <t>length</t>
  </si>
  <si>
    <t>Column4</t>
  </si>
  <si>
    <t>link_distributor_orbital_fasteners</t>
  </si>
  <si>
    <t>target_cost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</si>
</sst>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£&quot;#,##0.00"/>
    <numFmt numFmtId="165" formatCode="&quot;£&quot;#,##0.0000"/>
    <numFmt numFmtId="166" formatCode="0.00&quot; g&quot;"/>
    <numFmt numFmtId="167" formatCode="&quot;£&quot;#,##0.000"/>
  </numFmts>
  <fonts count="8" x14ac:knownFonts="1">
    <font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u/>
      <sz val="16"/>
      <color theme="1"/>
      <name val="Aptos Narrow"/>
      <family val="2"/>
      <scheme val="minor"/>
    </font>
    <font>
      <sz val="8"/>
      <color theme="1"/>
      <name val="Aptos Narrow"/>
      <family val="2"/>
      <scheme val="minor"/>
    </font>
    <font>
      <b/>
      <sz val="16"/>
      <color theme="0"/>
      <name val="Aptos Narrow"/>
      <family val="2"/>
      <scheme val="minor"/>
    </font>
    <font>
      <sz val="4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1"/>
        <bgColor theme="1"/>
      </patternFill>
    </fill>
    <fill>
      <patternFill patternType="solid">
        <fgColor theme="0" tint="-0.34998626667073579"/>
        <bgColor theme="0" tint="-0.34998626667073579"/>
      </patternFill>
    </fill>
  </fills>
  <borders count="8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/>
      <top style="medium">
        <color theme="1"/>
      </top>
      <bottom/>
      <diagonal/>
    </border>
    <border>
      <left style="thin">
        <color theme="1"/>
      </left>
      <right style="thin">
        <color theme="1"/>
      </right>
      <top style="medium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166" fontId="2" fillId="0" borderId="0" xfId="0" applyNumberFormat="1" applyFont="1"/>
    <xf numFmtId="0" fontId="6" fillId="3" borderId="2" xfId="0" applyFont="1" applyFill="1" applyBorder="1"/>
    <xf numFmtId="166" fontId="6" fillId="3" borderId="2" xfId="0" applyNumberFormat="1" applyFont="1" applyFill="1" applyBorder="1"/>
    <xf numFmtId="0" fontId="6" fillId="3" borderId="3" xfId="0" applyFont="1" applyFill="1" applyBorder="1"/>
    <xf numFmtId="0" fontId="3" fillId="2" borderId="2" xfId="0" applyFont="1" applyFill="1" applyBorder="1"/>
    <xf numFmtId="0" fontId="2" fillId="4" borderId="2" xfId="0" applyFont="1" applyFill="1" applyBorder="1"/>
    <xf numFmtId="166" fontId="3" fillId="4" borderId="2" xfId="0" applyNumberFormat="1" applyFont="1" applyFill="1" applyBorder="1"/>
    <xf numFmtId="166" fontId="5" fillId="4" borderId="2" xfId="0" applyNumberFormat="1" applyFont="1" applyFill="1" applyBorder="1"/>
    <xf numFmtId="0" fontId="3" fillId="4" borderId="3" xfId="0" applyFont="1" applyFill="1" applyBorder="1" applyAlignment="1">
      <alignment horizontal="center"/>
    </xf>
    <xf numFmtId="0" fontId="3" fillId="0" borderId="4" xfId="0" applyFont="1" applyBorder="1"/>
    <xf numFmtId="0" fontId="2" fillId="2" borderId="4" xfId="0" applyFont="1" applyFill="1" applyBorder="1"/>
    <xf numFmtId="166" fontId="3" fillId="2" borderId="4" xfId="0" applyNumberFormat="1" applyFont="1" applyFill="1" applyBorder="1"/>
    <xf numFmtId="166" fontId="5" fillId="2" borderId="4" xfId="0" applyNumberFormat="1" applyFont="1" applyFill="1" applyBorder="1"/>
    <xf numFmtId="0" fontId="3" fillId="2" borderId="5" xfId="0" applyFont="1" applyFill="1" applyBorder="1" applyAlignment="1">
      <alignment horizontal="center"/>
    </xf>
    <xf numFmtId="0" fontId="3" fillId="2" borderId="4" xfId="0" applyFont="1" applyFill="1" applyBorder="1"/>
    <xf numFmtId="0" fontId="2" fillId="4" borderId="4" xfId="0" applyFont="1" applyFill="1" applyBorder="1"/>
    <xf numFmtId="166" fontId="3" fillId="4" borderId="4" xfId="0" applyNumberFormat="1" applyFont="1" applyFill="1" applyBorder="1"/>
    <xf numFmtId="166" fontId="5" fillId="4" borderId="4" xfId="0" applyNumberFormat="1" applyFont="1" applyFill="1" applyBorder="1"/>
    <xf numFmtId="0" fontId="3" fillId="4" borderId="5" xfId="0" applyFont="1" applyFill="1" applyBorder="1" applyAlignment="1">
      <alignment horizontal="center"/>
    </xf>
    <xf numFmtId="0" fontId="4" fillId="2" borderId="4" xfId="0" applyFont="1" applyFill="1" applyBorder="1"/>
    <xf numFmtId="166" fontId="2" fillId="2" borderId="4" xfId="0" applyNumberFormat="1" applyFont="1" applyFill="1" applyBorder="1"/>
    <xf numFmtId="0" fontId="3" fillId="2" borderId="6" xfId="0" applyFont="1" applyFill="1" applyBorder="1"/>
    <xf numFmtId="0" fontId="2" fillId="4" borderId="6" xfId="0" applyFont="1" applyFill="1" applyBorder="1"/>
    <xf numFmtId="166" fontId="3" fillId="4" borderId="6" xfId="0" applyNumberFormat="1" applyFont="1" applyFill="1" applyBorder="1"/>
    <xf numFmtId="166" fontId="5" fillId="4" borderId="6" xfId="0" applyNumberFormat="1" applyFont="1" applyFill="1" applyBorder="1"/>
    <xf numFmtId="0" fontId="3" fillId="4" borderId="1" xfId="0" applyFont="1" applyFill="1" applyBorder="1" applyAlignment="1">
      <alignment horizontal="center"/>
    </xf>
    <xf numFmtId="0" fontId="6" fillId="3" borderId="7" xfId="0" applyFont="1" applyFill="1" applyBorder="1"/>
    <xf numFmtId="166" fontId="7" fillId="4" borderId="2" xfId="0" applyNumberFormat="1" applyFont="1" applyFill="1" applyBorder="1"/>
    <xf numFmtId="0" fontId="2" fillId="0" borderId="0" xfId="0" applyNumberFormat="1" applyFont="1"/>
    <xf numFmtId="0" fontId="6" fillId="3" borderId="7" xfId="0" applyNumberFormat="1" applyFont="1" applyFill="1" applyBorder="1"/>
    <xf numFmtId="0" fontId="3" fillId="4" borderId="4" xfId="0" applyNumberFormat="1" applyFont="1" applyFill="1" applyBorder="1"/>
    <xf numFmtId="0" fontId="0" fillId="0" borderId="0" xfId="0" applyNumberFormat="1"/>
    <xf numFmtId="167" fontId="0" fillId="0" borderId="0" xfId="0" applyNumberFormat="1"/>
    <xf numFmtId="167" fontId="6" fillId="3" borderId="3" xfId="0" applyNumberFormat="1" applyFont="1" applyFill="1" applyBorder="1"/>
    <xf numFmtId="167" fontId="3" fillId="4" borderId="3" xfId="0" applyNumberFormat="1" applyFont="1" applyFill="1" applyBorder="1" applyAlignment="1">
      <alignment horizontal="center"/>
    </xf>
    <xf numFmtId="167" fontId="3" fillId="2" borderId="5" xfId="0" applyNumberFormat="1" applyFont="1" applyFill="1" applyBorder="1" applyAlignment="1">
      <alignment horizontal="center"/>
    </xf>
    <xf numFmtId="167" fontId="3" fillId="4" borderId="5" xfId="0" applyNumberFormat="1" applyFont="1" applyFill="1" applyBorder="1" applyAlignment="1">
      <alignment horizontal="center"/>
    </xf>
    <xf numFmtId="167" fontId="3" fillId="4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28"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family val="2"/>
        <scheme val="minor"/>
      </font>
      <numFmt numFmtId="167" formatCode="&quot;£&quot;#,##0.000"/>
      <fill>
        <patternFill patternType="solid">
          <fgColor theme="0" tint="-0.34998626667073579"/>
          <bgColor theme="0" tint="-0.34998626667073579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family val="2"/>
        <scheme val="minor"/>
      </font>
      <fill>
        <patternFill patternType="solid">
          <fgColor theme="0" tint="-0.34998626667073579"/>
          <bgColor theme="0" tint="-0.34998626667073579"/>
        </patternFill>
      </fill>
      <border diagonalUp="0" diagonalDown="0">
        <left style="thin">
          <color theme="1"/>
        </left>
        <right/>
        <top style="medium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family val="2"/>
        <scheme val="minor"/>
      </font>
      <fill>
        <patternFill patternType="solid">
          <fgColor theme="0" tint="-0.34998626667073579"/>
          <bgColor theme="0" tint="-0.34998626667073579"/>
        </patternFill>
      </fill>
      <border diagonalUp="0" diagonalDown="0">
        <left style="thin">
          <color theme="1"/>
        </left>
        <right/>
        <top style="medium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family val="2"/>
        <scheme val="minor"/>
      </font>
      <fill>
        <patternFill patternType="solid">
          <fgColor theme="0" tint="-0.34998626667073579"/>
          <bgColor theme="0" tint="-0.34998626667073579"/>
        </patternFill>
      </fill>
      <border diagonalUp="0" diagonalDown="0">
        <left style="thin">
          <color theme="1"/>
        </left>
        <right/>
        <top style="medium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4"/>
        <color theme="1"/>
        <name val="Aptos Narrow"/>
        <family val="2"/>
        <scheme val="minor"/>
      </font>
      <numFmt numFmtId="166" formatCode="0.00&quot; g&quot;"/>
      <fill>
        <patternFill patternType="solid">
          <fgColor theme="0" tint="-0.34998626667073579"/>
          <bgColor theme="0" tint="-0.34998626667073579"/>
        </patternFill>
      </fill>
      <border diagonalUp="0" diagonalDown="0">
        <left style="thin">
          <color theme="1"/>
        </left>
        <right/>
        <top style="medium">
          <color theme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family val="2"/>
        <scheme val="minor"/>
      </font>
      <numFmt numFmtId="0" formatCode="General"/>
      <fill>
        <patternFill patternType="solid">
          <fgColor theme="0" tint="-0.34998626667073579"/>
          <bgColor theme="0" tint="-0.34998626667073579"/>
        </patternFill>
      </fill>
      <border diagonalUp="0" diagonalDown="0">
        <left style="thin">
          <color theme="1"/>
        </left>
        <right/>
        <top style="thin">
          <color theme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border diagonalUp="0" diagonalDown="0">
        <left style="thin">
          <color theme="1"/>
        </left>
        <right/>
        <top style="thin">
          <color theme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0"/>
        <name val="Aptos Narrow"/>
        <family val="2"/>
        <scheme val="minor"/>
      </font>
      <fill>
        <patternFill patternType="solid">
          <fgColor theme="1"/>
          <bgColor theme="1"/>
        </patternFill>
      </fill>
      <border diagonalUp="0" diagonalDown="0" outline="0">
        <left style="thin">
          <color theme="1"/>
        </left>
        <right style="thin">
          <color theme="1"/>
        </right>
        <top/>
        <bottom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family val="2"/>
        <scheme val="minor"/>
      </font>
      <fill>
        <patternFill patternType="solid">
          <fgColor theme="0" tint="-0.34998626667073579"/>
          <bgColor theme="0" tint="-0.34998626667073579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numFmt numFmtId="166" formatCode="0.00&quot; g&quot;"/>
      <fill>
        <patternFill patternType="solid">
          <fgColor theme="0" tint="-0.34998626667073579"/>
          <bgColor theme="0" tint="-0.34998626667073579"/>
        </patternFill>
      </fill>
      <border diagonalUp="0" diagonalDown="0">
        <left style="thin">
          <color theme="1"/>
        </left>
        <right/>
        <top style="thin">
          <color theme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family val="2"/>
        <scheme val="minor"/>
      </font>
      <numFmt numFmtId="166" formatCode="0.00&quot; g&quot;"/>
      <fill>
        <patternFill patternType="solid">
          <fgColor theme="0" tint="-0.34998626667073579"/>
          <bgColor theme="0" tint="-0.34998626667073579"/>
        </patternFill>
      </fill>
      <border diagonalUp="0" diagonalDown="0">
        <left style="thin">
          <color theme="1"/>
        </left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family val="2"/>
        <scheme val="minor"/>
      </font>
      <fill>
        <patternFill patternType="solid">
          <fgColor theme="0" tint="-0.34998626667073579"/>
          <bgColor theme="0" tint="-0.34998626667073579"/>
        </patternFill>
      </fill>
      <border diagonalUp="0" diagonalDown="0">
        <left style="thin">
          <color theme="1"/>
        </left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family val="2"/>
        <scheme val="minor"/>
      </font>
      <fill>
        <patternFill patternType="solid">
          <fgColor theme="0" tint="-0.34998626667073579"/>
          <bgColor theme="0" tint="-0.34998626667073579"/>
        </patternFill>
      </fill>
      <border diagonalUp="0" diagonalDown="0">
        <left style="thin">
          <color theme="1"/>
        </left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family val="2"/>
        <scheme val="minor"/>
      </font>
      <fill>
        <patternFill patternType="solid">
          <fgColor theme="0" tint="-0.34998626667073579"/>
          <bgColor theme="0" tint="-0.34998626667073579"/>
        </patternFill>
      </fill>
      <border diagonalUp="0" diagonalDown="0">
        <left style="thin">
          <color theme="1"/>
        </left>
        <right/>
        <top style="thin">
          <color theme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border diagonalUp="0" diagonalDown="0">
        <left style="thin">
          <color theme="1"/>
        </left>
        <right/>
        <top style="thin">
          <color theme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0"/>
        <name val="Aptos Narrow"/>
        <family val="2"/>
        <scheme val="minor"/>
      </font>
      <fill>
        <patternFill patternType="solid">
          <fgColor theme="1"/>
          <bgColor theme="1"/>
        </patternFill>
      </fill>
      <border diagonalUp="0" diagonalDown="0" outline="0">
        <left style="thin">
          <color theme="1"/>
        </left>
        <right style="thin">
          <color theme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3B019A5C-A0A2-4357-8434-4DC6B8FDC0BE}" autoFormatId="16" applyNumberFormats="0" applyBorderFormats="0" applyFontFormats="0" applyPatternFormats="0" applyAlignmentFormats="0" applyWidthHeightFormats="0">
  <queryTableRefresh nextId="22">
    <queryTableFields count="21">
      <queryTableField id="1" name="id" tableColumnId="1"/>
      <queryTableField id="2" name="short_code" tableColumnId="2"/>
      <queryTableField id="3" name="name" tableColumnId="3"/>
      <queryTableField id="4" name="type" tableColumnId="4"/>
      <queryTableField id="5" name="description_main" tableColumnId="5"/>
      <queryTableField id="6" name="description_only_numbers" tableColumnId="6"/>
      <queryTableField id="7" name="part_number_distributor_orbital_fasteners" tableColumnId="7"/>
      <queryTableField id="8" name="webpage_distributor_orbital_fasteners" tableColumnId="8"/>
      <queryTableField id="9" name="part_number_manufacturer_metalmate" tableColumnId="9"/>
      <queryTableField id="10" name="webpage_manufacturer_metalmate" tableColumnId="10"/>
      <queryTableField id="11" name="price_current" tableColumnId="11"/>
      <queryTableField id="12" name="price_1" tableColumnId="12"/>
      <queryTableField id="13" name="name_manufacturer_metalmate" tableColumnId="13"/>
      <queryTableField id="14" name="project_bolt_tray_capacity_oobb_6_width_2_5_length_18_mm_depth" tableColumnId="14"/>
      <queryTableField id="15" name="project_bolt_tray_capacity_oobb_6_width_2_5_length_18_mm_depth_weight" tableColumnId="15"/>
      <queryTableField id="16" name="project_bolt_tray_capacity_oobb_4_width_2_5_length_18_mm_depth" tableColumnId="16"/>
      <queryTableField id="17" name="project_bolt_tray_capacity_oobb_4_width_2_5_length_18_mm_depth_weight" tableColumnId="17"/>
      <queryTableField id="18" name="project_bolt_tray_capacity_oobb_2_5_width_2_length_18_mm_depth" tableColumnId="18"/>
      <queryTableField id="19" name="project_bolt_tray_capacity_oobb_2_5_width_2_length_18_mm_depth_weight" tableColumnId="19"/>
      <queryTableField id="20" name="weight_10" tableColumnId="20"/>
      <queryTableField id="21" name="weight" tableColumnId="21"/>
    </queryTable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9A8AC8B-FC28-4A1E-941D-22E97E207B17}" name="Table43" displayName="Table43" ref="B10:I19" totalsRowShown="0" headerRowDxfId="7">
  <autoFilter ref="B10:I19" xr:uid="{89A8AC8B-FC28-4A1E-941D-22E97E207B17}"/>
  <tableColumns count="8">
    <tableColumn id="1" xr3:uid="{2E31BC6C-87E3-4BCA-9525-B725CAD5BCC0}" name="index" dataDxfId="6"/>
    <tableColumn id="2" xr3:uid="{9D364136-9709-4A2D-BD2B-F070FF141154}" name="length" dataDxfId="3">
      <calculatedColumnFormula>bolt_helper!E2</calculatedColumnFormula>
    </tableColumn>
    <tableColumn id="3" xr3:uid="{E4F95A69-8724-4D2A-BAD5-AE455B8A293D}" name="short" dataDxfId="2">
      <calculatedColumnFormula>bolt_helper!B2</calculatedColumnFormula>
    </tableColumn>
    <tableColumn id="4" xr3:uid="{3812BB84-12F2-4061-A792-6F07CD04D86B}" name="name" dataDxfId="1">
      <calculatedColumnFormula>bolt_helper!C2</calculatedColumnFormula>
    </tableColumn>
    <tableColumn id="5" xr3:uid="{6218002D-E538-4986-BDE8-9137F94025AD}" name="order_quantity" dataDxfId="5">
      <calculatedColumnFormula>$C$7*8</calculatedColumnFormula>
    </tableColumn>
    <tableColumn id="6" xr3:uid="{518BE635-C327-4307-8853-37409F1FF27B}" name="link_distributor_orbital_fasteners" dataDxfId="4">
      <calculatedColumnFormula>bolt_helper!H2</calculatedColumnFormula>
    </tableColumn>
    <tableColumn id="7" xr3:uid="{A2F6DE48-01F8-4DD9-9B55-E42871B71C23}" name="target_cost" dataDxfId="0">
      <calculatedColumnFormula>bolt_helper!K2</calculatedColumnFormula>
    </tableColumn>
    <tableColumn id="8" xr3:uid="{25FD244E-3F8C-4789-B9DF-49976A14D261}" name="Column4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AAD8860-D522-4D19-B34C-248E49D3CE92}" name="Table4" displayName="Table4" ref="B7:I17" totalsRowShown="0" headerRowDxfId="27">
  <autoFilter ref="B7:I17" xr:uid="{3AAD8860-D522-4D19-B34C-248E49D3CE92}"/>
  <tableColumns count="8">
    <tableColumn id="1" xr3:uid="{0F0CBD69-E894-4E9E-90B9-7DD9D1938721}" name="index" dataDxfId="26"/>
    <tableColumn id="2" xr3:uid="{87E6612D-6B92-4356-9646-0C2010031DE5}" name="size" dataDxfId="25"/>
    <tableColumn id="3" xr3:uid="{87E4505D-D2C8-45D4-86F2-7736C0E66175}" name="short" dataDxfId="24"/>
    <tableColumn id="4" xr3:uid="{99F172FE-4F35-444F-A4DA-9B042157CE02}" name="count" dataDxfId="23"/>
    <tableColumn id="5" xr3:uid="{E6A552B4-26E4-4560-9E5D-2716182553C6}" name="weight" dataDxfId="22"/>
    <tableColumn id="6" xr3:uid="{E3166F03-D9E4-495C-968D-6796DB670C48}" name="weight 10" dataDxfId="21"/>
    <tableColumn id="7" xr3:uid="{C8E8C864-1C73-40D3-9E71-6004298F8AE4}" name="position" dataDxfId="20"/>
    <tableColumn id="8" xr3:uid="{D38BADE7-C230-49B3-9452-25E6C6491D25}" name="note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2F46233-2C79-4685-92CA-4E4350F735C6}" name="bolt_helper" displayName="bolt_helper" ref="A1:U13" tableType="queryTable" totalsRowShown="0">
  <autoFilter ref="A1:U13" xr:uid="{82F46233-2C79-4685-92CA-4E4350F735C6}"/>
  <tableColumns count="21">
    <tableColumn id="1" xr3:uid="{35D9E0CE-D00C-4B64-AD7A-2FBEDE5C2BA5}" uniqueName="1" name="id" queryTableFieldId="1" dataDxfId="19"/>
    <tableColumn id="2" xr3:uid="{E676F14A-4DC4-4279-A640-D91CDF18A6A7}" uniqueName="2" name="short_code" queryTableFieldId="2" dataDxfId="18"/>
    <tableColumn id="3" xr3:uid="{9FB860EC-4489-478C-BFA0-AEEDF8EB6C26}" uniqueName="3" name="name" queryTableFieldId="3" dataDxfId="17"/>
    <tableColumn id="4" xr3:uid="{7030FAA1-1BAC-4AF6-83E4-A5C46189D14E}" uniqueName="4" name="type" queryTableFieldId="4" dataDxfId="16"/>
    <tableColumn id="5" xr3:uid="{44ABD850-7DCB-4C0E-8FAD-49DADE823D02}" uniqueName="5" name="description_main" queryTableFieldId="5" dataDxfId="15"/>
    <tableColumn id="6" xr3:uid="{FF0EF04A-717E-4945-AFF8-FC710E2367A5}" uniqueName="6" name="description_only_numbers" queryTableFieldId="6"/>
    <tableColumn id="7" xr3:uid="{6296AF44-6CD8-4DE2-BB90-A8C738FE1551}" uniqueName="7" name="part_number_distributor_orbital_fasteners" queryTableFieldId="7"/>
    <tableColumn id="8" xr3:uid="{3B8725C0-2DA3-439D-80A2-54259439B9FC}" uniqueName="8" name="webpage_distributor_orbital_fasteners" queryTableFieldId="8" dataDxfId="14"/>
    <tableColumn id="9" xr3:uid="{379C8B43-4485-45EC-9614-3D8832401649}" uniqueName="9" name="part_number_manufacturer_metalmate" queryTableFieldId="9" dataDxfId="13"/>
    <tableColumn id="10" xr3:uid="{D0B94907-01F6-4E70-9DFF-D508DD6B770F}" uniqueName="10" name="webpage_manufacturer_metalmate" queryTableFieldId="10" dataDxfId="12"/>
    <tableColumn id="11" xr3:uid="{53CBE4DC-3369-4B3B-998E-11B6278C927C}" uniqueName="11" name="price_current" queryTableFieldId="11"/>
    <tableColumn id="12" xr3:uid="{C23C05A4-31FF-4611-8A0A-3F5447B13EF5}" uniqueName="12" name="price_1" queryTableFieldId="12"/>
    <tableColumn id="13" xr3:uid="{89E0192F-5360-43FB-A4A1-14CC013EE4C6}" uniqueName="13" name="name_manufacturer_metalmate" queryTableFieldId="13" dataDxfId="11"/>
    <tableColumn id="14" xr3:uid="{5DD5877A-18ED-4628-92A7-A599BB113E42}" uniqueName="14" name="project_bolt_tray_capacity_oobb_6_width_2_5_length_18_mm_depth" queryTableFieldId="14" dataDxfId="10"/>
    <tableColumn id="15" xr3:uid="{041136AC-17AD-4009-9DE3-8B2FF54CFF55}" uniqueName="15" name="project_bolt_tray_capacity_oobb_6_width_2_5_length_18_mm_depth_weight" queryTableFieldId="15" dataDxfId="9"/>
    <tableColumn id="16" xr3:uid="{28A59031-D2ED-4484-94E5-95F63D9F4AD0}" uniqueName="16" name="project_bolt_tray_capacity_oobb_4_width_2_5_length_18_mm_depth" queryTableFieldId="16"/>
    <tableColumn id="17" xr3:uid="{60893594-2567-4E49-B6A3-436FF1D20517}" uniqueName="17" name="project_bolt_tray_capacity_oobb_4_width_2_5_length_18_mm_depth_weight" queryTableFieldId="17"/>
    <tableColumn id="18" xr3:uid="{B9B7BB35-A29B-436C-8928-10539733EE95}" uniqueName="18" name="project_bolt_tray_capacity_oobb_2_5_width_2_length_18_mm_depth" queryTableFieldId="18"/>
    <tableColumn id="19" xr3:uid="{682D85E0-929C-4A31-9663-D6CF3E11765E}" uniqueName="19" name="project_bolt_tray_capacity_oobb_2_5_width_2_length_18_mm_depth_weight" queryTableFieldId="19" dataDxfId="8"/>
    <tableColumn id="20" xr3:uid="{39EEA27C-7D89-4393-BD16-53A35C493752}" uniqueName="20" name="weight_10" queryTableFieldId="20"/>
    <tableColumn id="21" xr3:uid="{71D6E5B0-B837-423E-9A7B-04EA75F39C73}" uniqueName="21" name="weight" queryTableFieldId="2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F92ABE-8D5B-4FF9-A249-4CFED1FD40B1}">
  <dimension ref="B2:J28"/>
  <sheetViews>
    <sheetView workbookViewId="0">
      <selection activeCell="H8" sqref="H8"/>
    </sheetView>
  </sheetViews>
  <sheetFormatPr defaultRowHeight="15" x14ac:dyDescent="0.25"/>
  <cols>
    <col min="2" max="2" width="91.85546875" customWidth="1"/>
    <col min="5" max="5" width="12.140625" style="4" customWidth="1"/>
    <col min="6" max="6" width="17.85546875" customWidth="1"/>
    <col min="7" max="7" width="10.42578125" customWidth="1"/>
    <col min="8" max="8" width="10.42578125" style="4" customWidth="1"/>
  </cols>
  <sheetData>
    <row r="2" spans="2:10" ht="18.75" x14ac:dyDescent="0.3">
      <c r="B2" s="1" t="s">
        <v>78</v>
      </c>
    </row>
    <row r="4" spans="2:10" x14ac:dyDescent="0.25">
      <c r="B4" t="s">
        <v>79</v>
      </c>
      <c r="C4" t="s">
        <v>88</v>
      </c>
      <c r="D4" t="s">
        <v>80</v>
      </c>
      <c r="E4" s="4" t="s">
        <v>100</v>
      </c>
      <c r="F4" t="s">
        <v>81</v>
      </c>
      <c r="G4" t="s">
        <v>82</v>
      </c>
      <c r="H4" s="4" t="s">
        <v>91</v>
      </c>
      <c r="I4" t="s">
        <v>86</v>
      </c>
    </row>
    <row r="5" spans="2:10" x14ac:dyDescent="0.25">
      <c r="B5" t="str">
        <f>bolt_helper!A2</f>
        <v>hardware_nut_m3</v>
      </c>
      <c r="C5">
        <f>bolt_helper!P2</f>
        <v>250</v>
      </c>
      <c r="D5">
        <v>280</v>
      </c>
      <c r="E5" s="4">
        <f>H5*D5</f>
        <v>89.226666760000001</v>
      </c>
      <c r="F5" s="3">
        <f>bolt_helper!K2</f>
        <v>1.6000000000000001E-3</v>
      </c>
      <c r="G5" s="2">
        <f>F5*D5</f>
        <v>0.44800000000000001</v>
      </c>
      <c r="H5" s="4">
        <f>bolt_helper!U2</f>
        <v>0.31866666700000001</v>
      </c>
      <c r="I5" s="2">
        <f>bolt_helper!L2*D5</f>
        <v>0.44800000000000001</v>
      </c>
    </row>
    <row r="6" spans="2:10" x14ac:dyDescent="0.25">
      <c r="B6" t="str">
        <f>bolt_helper!A3</f>
        <v>hardware_screw_countersunk_m3_black_10_mm_length_hex_head</v>
      </c>
      <c r="C6">
        <f>bolt_helper!P3</f>
        <v>110</v>
      </c>
      <c r="D6">
        <v>40</v>
      </c>
      <c r="E6" s="4">
        <f t="shared" ref="E6:E12" si="0">H6*D6</f>
        <v>20.96</v>
      </c>
      <c r="F6" s="3">
        <f>bolt_helper!K3</f>
        <v>2.0400000000000001E-2</v>
      </c>
      <c r="G6" s="2">
        <f t="shared" ref="G6:G12" si="1">F6*D6</f>
        <v>0.81600000000000006</v>
      </c>
      <c r="H6" s="4">
        <f>bolt_helper!U3</f>
        <v>0.52400000000000002</v>
      </c>
      <c r="I6" s="2">
        <f>bolt_helper!L3*D6</f>
        <v>1.4680000000000002</v>
      </c>
    </row>
    <row r="7" spans="2:10" x14ac:dyDescent="0.25">
      <c r="B7" t="str">
        <f>bolt_helper!A4</f>
        <v>hardware_screw_countersunk_m3_black_12_mm_length_hex_head</v>
      </c>
      <c r="C7">
        <f>bolt_helper!P4</f>
        <v>90</v>
      </c>
      <c r="D7">
        <v>40</v>
      </c>
      <c r="E7" s="4">
        <f t="shared" si="0"/>
        <v>24.32</v>
      </c>
      <c r="F7" s="3">
        <f>bolt_helper!K4</f>
        <v>2.1000000000000001E-2</v>
      </c>
      <c r="G7" s="2">
        <f t="shared" si="1"/>
        <v>0.84000000000000008</v>
      </c>
      <c r="H7" s="4">
        <f>bolt_helper!U4</f>
        <v>0.60799999999999998</v>
      </c>
      <c r="I7" s="2">
        <f>bolt_helper!L4*D7</f>
        <v>1.512</v>
      </c>
    </row>
    <row r="8" spans="2:10" x14ac:dyDescent="0.25">
      <c r="B8" t="str">
        <f>bolt_helper!A5</f>
        <v>hardware_screw_countersunk_m3_black_16_mm_length_hex_head</v>
      </c>
      <c r="C8">
        <f>bolt_helper!P5</f>
        <v>70</v>
      </c>
      <c r="D8">
        <v>40</v>
      </c>
      <c r="E8" s="4">
        <f t="shared" si="0"/>
        <v>30.72</v>
      </c>
      <c r="F8" s="3">
        <f>bolt_helper!K5</f>
        <v>2.4899999999999999E-2</v>
      </c>
      <c r="G8" s="2">
        <f t="shared" si="1"/>
        <v>0.996</v>
      </c>
      <c r="H8" s="4">
        <f>bolt_helper!U5</f>
        <v>0.76800000000000002</v>
      </c>
      <c r="I8" s="2">
        <f>bolt_helper!L5*D8</f>
        <v>1.792</v>
      </c>
    </row>
    <row r="9" spans="2:10" x14ac:dyDescent="0.25">
      <c r="B9" t="str">
        <f>bolt_helper!A6</f>
        <v>hardware_screw_countersunk_m3_black_20_mm_length_hex_head</v>
      </c>
      <c r="C9">
        <f>bolt_helper!P6</f>
        <v>50</v>
      </c>
      <c r="D9">
        <v>40</v>
      </c>
      <c r="E9" s="4">
        <f t="shared" si="0"/>
        <v>38.6</v>
      </c>
      <c r="F9" s="3">
        <f>bolt_helper!K6</f>
        <v>2.8799999999999999E-2</v>
      </c>
      <c r="G9" s="2">
        <f t="shared" si="1"/>
        <v>1.1519999999999999</v>
      </c>
      <c r="H9" s="4">
        <f>bolt_helper!U6</f>
        <v>0.96499999999999997</v>
      </c>
      <c r="I9" s="2">
        <f>bolt_helper!L6*D9</f>
        <v>2.0720000000000001</v>
      </c>
    </row>
    <row r="10" spans="2:10" x14ac:dyDescent="0.25">
      <c r="B10" t="str">
        <f>bolt_helper!A7</f>
        <v>hardware_screw_countersunk_m3_black_25_mm_length_hex_head</v>
      </c>
      <c r="C10">
        <f>bolt_helper!P7</f>
        <v>40</v>
      </c>
      <c r="D10">
        <v>40</v>
      </c>
      <c r="E10" s="4">
        <f t="shared" si="0"/>
        <v>47.839999999999996</v>
      </c>
      <c r="F10" s="3">
        <f>bolt_helper!K7</f>
        <v>2.9399999999999999E-2</v>
      </c>
      <c r="G10" s="2">
        <f t="shared" si="1"/>
        <v>1.1759999999999999</v>
      </c>
      <c r="H10" s="4">
        <f>bolt_helper!U7</f>
        <v>1.196</v>
      </c>
      <c r="I10" s="2">
        <f>bolt_helper!L7*D10</f>
        <v>2.1160000000000001</v>
      </c>
    </row>
    <row r="11" spans="2:10" x14ac:dyDescent="0.25">
      <c r="B11" t="str">
        <f>bolt_helper!A8</f>
        <v>hardware_screw_countersunk_m3_black_6_mm_length_hex_head</v>
      </c>
      <c r="C11">
        <f>bolt_helper!P8</f>
        <v>150</v>
      </c>
      <c r="D11">
        <v>40</v>
      </c>
      <c r="E11" s="4">
        <f t="shared" si="0"/>
        <v>14.32</v>
      </c>
      <c r="F11" s="3">
        <f>bolt_helper!K8</f>
        <v>1.95E-2</v>
      </c>
      <c r="G11" s="2">
        <f t="shared" si="1"/>
        <v>0.78</v>
      </c>
      <c r="H11" s="4">
        <f>bolt_helper!U8</f>
        <v>0.35799999999999998</v>
      </c>
      <c r="I11" s="2">
        <f>bolt_helper!L8*D11</f>
        <v>1.4039999999999999</v>
      </c>
    </row>
    <row r="12" spans="2:10" x14ac:dyDescent="0.25">
      <c r="B12" t="str">
        <f>bolt_helper!A9</f>
        <v>hardware_screw_countersunk_m3_black_8_mm_length_hex_head</v>
      </c>
      <c r="C12">
        <f>bolt_helper!P9</f>
        <v>120</v>
      </c>
      <c r="D12">
        <v>40</v>
      </c>
      <c r="E12" s="4">
        <f t="shared" si="0"/>
        <v>17.8</v>
      </c>
      <c r="F12" s="3">
        <f>bolt_helper!K9</f>
        <v>1.9800000000000002E-2</v>
      </c>
      <c r="G12" s="2">
        <f t="shared" si="1"/>
        <v>0.79200000000000004</v>
      </c>
      <c r="H12" s="4">
        <f>bolt_helper!U9</f>
        <v>0.44500000000000001</v>
      </c>
      <c r="I12" s="2">
        <f>bolt_helper!L9*D12</f>
        <v>1.4239999999999999</v>
      </c>
    </row>
    <row r="13" spans="2:10" x14ac:dyDescent="0.25">
      <c r="B13" t="str">
        <f>bolt_helper!A10</f>
        <v>packaging_tin_hinged_lid_169_mm_width_130_mm_height_18_mm_depth_350_ml_tinware_direct_t4066</v>
      </c>
      <c r="D13">
        <v>1</v>
      </c>
      <c r="E13" s="4">
        <f>H13*D13</f>
        <v>0</v>
      </c>
      <c r="F13" s="3">
        <f>bolt_helper!K10</f>
        <v>0.79</v>
      </c>
      <c r="G13" s="2">
        <f>F13*D13</f>
        <v>0.79</v>
      </c>
      <c r="H13" s="4">
        <f>bolt_helper!U10</f>
        <v>0</v>
      </c>
      <c r="I13" s="2">
        <f>bolt_helper!L10*D13</f>
        <v>0.79</v>
      </c>
    </row>
    <row r="14" spans="2:10" x14ac:dyDescent="0.25">
      <c r="B14" t="str">
        <f>bolt_helper!A11</f>
        <v>paper_sheet_a4_210_mm_width_297_mm_height_100_grams_per_meter_square_160_cie_mondi_a4_26626</v>
      </c>
      <c r="D14">
        <f>8.5*8</f>
        <v>68</v>
      </c>
      <c r="E14" s="4">
        <f>H14*D14</f>
        <v>0</v>
      </c>
      <c r="F14" s="3">
        <f>bolt_helper!K11</f>
        <v>0</v>
      </c>
      <c r="G14" s="2">
        <f>F14*D14</f>
        <v>0</v>
      </c>
      <c r="H14" s="4">
        <f>bolt_helper!U11</f>
        <v>0</v>
      </c>
      <c r="I14" s="2">
        <f>bolt_helper!L11*D14</f>
        <v>0</v>
      </c>
    </row>
    <row r="15" spans="2:10" x14ac:dyDescent="0.25">
      <c r="B15" t="str">
        <f>bolt_helper!A13</f>
        <v>three_d_printer_filament_1_75_mm_pla_eco_blue_light_reel_3dqf</v>
      </c>
      <c r="D15">
        <f>13.75*2</f>
        <v>27.5</v>
      </c>
      <c r="E15" s="4">
        <f>H15*D15</f>
        <v>0</v>
      </c>
      <c r="F15" s="3">
        <f>bolt_helper!K13</f>
        <v>0</v>
      </c>
      <c r="G15" s="2">
        <f>F15*D15</f>
        <v>0</v>
      </c>
      <c r="H15" s="4">
        <f>bolt_helper!U13</f>
        <v>0</v>
      </c>
      <c r="I15" s="2">
        <f>bolt_helper!L13*D15</f>
        <v>0</v>
      </c>
      <c r="J15" s="2" t="s">
        <v>85</v>
      </c>
    </row>
    <row r="16" spans="2:10" x14ac:dyDescent="0.25">
      <c r="B16">
        <f>bolt_helper!A14</f>
        <v>0</v>
      </c>
      <c r="E16" s="4">
        <f>H16*D16</f>
        <v>0</v>
      </c>
      <c r="F16" s="3">
        <f>bolt_helper!K14</f>
        <v>0</v>
      </c>
      <c r="G16" s="2">
        <f>F16*D16</f>
        <v>0</v>
      </c>
      <c r="H16" s="4">
        <f>bolt_helper!U14</f>
        <v>0</v>
      </c>
      <c r="I16" s="2">
        <f>bolt_helper!L14*D16</f>
        <v>0</v>
      </c>
      <c r="J16" s="2"/>
    </row>
    <row r="17" spans="4:10" x14ac:dyDescent="0.25">
      <c r="G17" s="2">
        <f>SUM(G5:G15)</f>
        <v>7.79</v>
      </c>
      <c r="I17" s="2">
        <f>SUM(I5:I13)</f>
        <v>13.026</v>
      </c>
      <c r="J17" s="2">
        <f>I17*1.2</f>
        <v>15.6312</v>
      </c>
    </row>
    <row r="18" spans="4:10" x14ac:dyDescent="0.25">
      <c r="G18" s="2"/>
      <c r="I18" s="2" t="s">
        <v>85</v>
      </c>
    </row>
    <row r="19" spans="4:10" x14ac:dyDescent="0.25">
      <c r="F19" t="s">
        <v>83</v>
      </c>
      <c r="G19" s="2">
        <f>G17/0.6</f>
        <v>12.983333333333334</v>
      </c>
      <c r="I19" s="2">
        <f>G19*1.2</f>
        <v>15.58</v>
      </c>
    </row>
    <row r="20" spans="4:10" x14ac:dyDescent="0.25">
      <c r="F20" t="s">
        <v>84</v>
      </c>
      <c r="G20" s="2">
        <f>G17/0.36</f>
        <v>21.638888888888889</v>
      </c>
      <c r="I20" s="2">
        <f>G20*1.2</f>
        <v>25.966666666666665</v>
      </c>
    </row>
    <row r="22" spans="4:10" x14ac:dyDescent="0.25">
      <c r="F22" t="s">
        <v>92</v>
      </c>
      <c r="G22" s="2">
        <f>G17*1.2</f>
        <v>9.347999999999999</v>
      </c>
    </row>
    <row r="23" spans="4:10" x14ac:dyDescent="0.25">
      <c r="F23" t="s">
        <v>93</v>
      </c>
      <c r="G23">
        <v>2</v>
      </c>
    </row>
    <row r="24" spans="4:10" x14ac:dyDescent="0.25">
      <c r="F24" t="s">
        <v>94</v>
      </c>
      <c r="G24" s="2">
        <f>G22*0.1</f>
        <v>0.93479999999999996</v>
      </c>
    </row>
    <row r="25" spans="4:10" x14ac:dyDescent="0.25">
      <c r="D25" t="s">
        <v>95</v>
      </c>
      <c r="E25" s="4">
        <v>1.5</v>
      </c>
      <c r="F25" t="s">
        <v>96</v>
      </c>
      <c r="G25" s="2">
        <f>G22*E25</f>
        <v>14.021999999999998</v>
      </c>
    </row>
    <row r="26" spans="4:10" x14ac:dyDescent="0.25">
      <c r="F26" t="s">
        <v>99</v>
      </c>
      <c r="G26" s="2">
        <f>G25+G24+G23</f>
        <v>16.956799999999998</v>
      </c>
    </row>
    <row r="27" spans="4:10" x14ac:dyDescent="0.25">
      <c r="F27" t="s">
        <v>97</v>
      </c>
      <c r="G27">
        <v>20</v>
      </c>
    </row>
    <row r="28" spans="4:10" x14ac:dyDescent="0.25">
      <c r="F28" t="s">
        <v>98</v>
      </c>
      <c r="G28" s="2">
        <f>G27-G22-G23-G24</f>
        <v>7.7172000000000009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0CF39-0544-427D-A5EF-0A267922004A}">
  <dimension ref="B2:I19"/>
  <sheetViews>
    <sheetView tabSelected="1" workbookViewId="0">
      <selection activeCell="H1" sqref="H1:H1048576"/>
    </sheetView>
  </sheetViews>
  <sheetFormatPr defaultRowHeight="15" x14ac:dyDescent="0.25"/>
  <cols>
    <col min="2" max="2" width="14.28515625" customWidth="1"/>
    <col min="3" max="3" width="19.42578125" customWidth="1"/>
    <col min="4" max="4" width="13.7109375" customWidth="1"/>
    <col min="5" max="5" width="80.85546875" style="4" customWidth="1"/>
    <col min="6" max="6" width="49.7109375" style="39" customWidth="1"/>
    <col min="7" max="7" width="52.7109375" customWidth="1"/>
    <col min="8" max="8" width="13.28515625" style="40" customWidth="1"/>
    <col min="9" max="9" width="42" customWidth="1"/>
  </cols>
  <sheetData>
    <row r="2" spans="2:9" ht="21" x14ac:dyDescent="0.35">
      <c r="B2" s="5" t="s">
        <v>110</v>
      </c>
      <c r="C2" s="6" t="s">
        <v>78</v>
      </c>
      <c r="D2" s="5"/>
      <c r="E2" s="8"/>
      <c r="F2" s="36"/>
      <c r="G2" s="5"/>
    </row>
    <row r="3" spans="2:9" ht="21" x14ac:dyDescent="0.35">
      <c r="B3" s="5" t="s">
        <v>111</v>
      </c>
      <c r="C3" s="6" t="s">
        <v>138</v>
      </c>
      <c r="D3" s="5"/>
      <c r="E3" s="8"/>
      <c r="F3" s="36"/>
      <c r="G3" s="5"/>
    </row>
    <row r="4" spans="2:9" ht="21" x14ac:dyDescent="0.35">
      <c r="B4" s="5" t="s">
        <v>128</v>
      </c>
      <c r="C4" s="6" t="s">
        <v>139</v>
      </c>
      <c r="D4" s="5"/>
      <c r="E4" s="8"/>
      <c r="F4" s="36"/>
      <c r="G4" s="5"/>
    </row>
    <row r="5" spans="2:9" ht="21" x14ac:dyDescent="0.35">
      <c r="B5" s="5" t="s">
        <v>129</v>
      </c>
      <c r="C5" s="6">
        <v>1</v>
      </c>
      <c r="D5" s="5"/>
      <c r="E5" s="8"/>
      <c r="F5" s="36"/>
      <c r="G5" s="5"/>
    </row>
    <row r="6" spans="2:9" ht="21" x14ac:dyDescent="0.35">
      <c r="B6" s="5"/>
      <c r="C6" s="5"/>
      <c r="D6" s="5"/>
      <c r="E6" s="8"/>
      <c r="F6" s="36"/>
      <c r="G6" s="5"/>
    </row>
    <row r="7" spans="2:9" ht="21" x14ac:dyDescent="0.35">
      <c r="B7" s="5" t="s">
        <v>140</v>
      </c>
      <c r="C7" s="5">
        <v>200</v>
      </c>
      <c r="D7" s="5"/>
      <c r="E7" s="8"/>
      <c r="F7" s="36"/>
      <c r="G7" s="5"/>
    </row>
    <row r="8" spans="2:9" ht="21" x14ac:dyDescent="0.35">
      <c r="B8" s="5"/>
      <c r="C8" s="5"/>
      <c r="D8" s="5"/>
      <c r="E8" s="8"/>
      <c r="F8" s="36"/>
      <c r="G8" s="5"/>
    </row>
    <row r="9" spans="2:9" ht="21.75" thickBot="1" x14ac:dyDescent="0.4">
      <c r="B9" s="5"/>
      <c r="C9" s="5"/>
      <c r="D9" s="5"/>
      <c r="E9" s="8"/>
      <c r="F9" s="36"/>
      <c r="G9" s="5"/>
    </row>
    <row r="10" spans="2:9" ht="21.75" thickBot="1" x14ac:dyDescent="0.4">
      <c r="B10" s="9" t="s">
        <v>123</v>
      </c>
      <c r="C10" s="9" t="s">
        <v>141</v>
      </c>
      <c r="D10" s="9" t="s">
        <v>115</v>
      </c>
      <c r="E10" s="9" t="s">
        <v>2</v>
      </c>
      <c r="F10" s="37" t="s">
        <v>140</v>
      </c>
      <c r="G10" s="10" t="s">
        <v>143</v>
      </c>
      <c r="H10" s="41" t="s">
        <v>144</v>
      </c>
      <c r="I10" s="34" t="s">
        <v>142</v>
      </c>
    </row>
    <row r="11" spans="2:9" ht="29.25" customHeight="1" thickBot="1" x14ac:dyDescent="0.4">
      <c r="B11" s="12">
        <v>1</v>
      </c>
      <c r="C11" s="13" t="str">
        <f>bolt_helper!E2</f>
        <v/>
      </c>
      <c r="D11" s="13" t="str">
        <f>bolt_helper!B2</f>
        <v>nu3</v>
      </c>
      <c r="E11" s="13" t="str">
        <f>bolt_helper!C2</f>
        <v>Hardware Nut M3</v>
      </c>
      <c r="F11" s="38">
        <f>$C$7*7</f>
        <v>1400</v>
      </c>
      <c r="G11" s="35" t="str">
        <f>bolt_helper!H2</f>
        <v>https://www.orbitalfasteners.co.uk/products/m3-mild-steel-hexagon-full-nuts-bright-zinc-plated</v>
      </c>
      <c r="H11" s="42">
        <f>bolt_helper!K2</f>
        <v>1.6000000000000001E-3</v>
      </c>
    </row>
    <row r="12" spans="2:9" ht="29.25" customHeight="1" thickBot="1" x14ac:dyDescent="0.4">
      <c r="B12" s="17">
        <f>B11+1</f>
        <v>2</v>
      </c>
      <c r="C12" s="13" t="str">
        <f>bolt_helper!E3</f>
        <v>10_mm_length</v>
      </c>
      <c r="D12" s="13" t="str">
        <f>bolt_helper!B3</f>
        <v>cs3b10h</v>
      </c>
      <c r="E12" s="13" t="str">
        <f>bolt_helper!C3</f>
        <v>Hardware Screw Countersunk M3 Black 10 mm Length Hex Head</v>
      </c>
      <c r="F12" s="38">
        <v>200</v>
      </c>
      <c r="G12" s="35" t="str">
        <f>bolt_helper!H3</f>
        <v>https://www.orbitalfasteners.co.uk/products/m3-x-10-socket-screw-countersunk-high-tensile-grade-10-9-self-colour-din-7991</v>
      </c>
      <c r="H12" s="43">
        <f>bolt_helper!K3</f>
        <v>2.0400000000000001E-2</v>
      </c>
    </row>
    <row r="13" spans="2:9" ht="29.25" customHeight="1" thickBot="1" x14ac:dyDescent="0.4">
      <c r="B13" s="22">
        <f t="shared" ref="B13:B19" si="0">B12+1</f>
        <v>3</v>
      </c>
      <c r="C13" s="13" t="str">
        <f>bolt_helper!E4</f>
        <v>12_mm_length</v>
      </c>
      <c r="D13" s="13" t="str">
        <f>bolt_helper!B4</f>
        <v>cs3b12h</v>
      </c>
      <c r="E13" s="13" t="str">
        <f>bolt_helper!C4</f>
        <v>Hardware Screw Countersunk M3 Black 12 mm Length Hex Head</v>
      </c>
      <c r="F13" s="38">
        <v>200</v>
      </c>
      <c r="G13" s="35" t="str">
        <f>bolt_helper!H4</f>
        <v>https://www.orbitalfasteners.co.uk/products/m3-x-12-socket-screw-countersunk-high-tensile-grade-10-9-self-colour-din-7991</v>
      </c>
      <c r="H13" s="44">
        <f>bolt_helper!K4</f>
        <v>2.1000000000000001E-2</v>
      </c>
    </row>
    <row r="14" spans="2:9" ht="29.25" customHeight="1" thickBot="1" x14ac:dyDescent="0.4">
      <c r="B14" s="17">
        <f t="shared" si="0"/>
        <v>4</v>
      </c>
      <c r="C14" s="13" t="str">
        <f>bolt_helper!E5</f>
        <v>16_mm_length</v>
      </c>
      <c r="D14" s="13" t="str">
        <f>bolt_helper!B5</f>
        <v>cs3b16h</v>
      </c>
      <c r="E14" s="13" t="str">
        <f>bolt_helper!C5</f>
        <v>Hardware Screw Countersunk M3 Black 16 mm Length Hex Head</v>
      </c>
      <c r="F14" s="38">
        <v>200</v>
      </c>
      <c r="G14" s="35" t="str">
        <f>bolt_helper!H5</f>
        <v>https://www.orbitalfasteners.co.uk/products/m3-x-16-socket-screw-countersunk-high-tensile-grade-10-9-self-colour-din-7991</v>
      </c>
      <c r="H14" s="43">
        <f>bolt_helper!K5</f>
        <v>2.4899999999999999E-2</v>
      </c>
    </row>
    <row r="15" spans="2:9" ht="29.25" customHeight="1" thickBot="1" x14ac:dyDescent="0.4">
      <c r="B15" s="22">
        <f t="shared" si="0"/>
        <v>5</v>
      </c>
      <c r="C15" s="13" t="str">
        <f>bolt_helper!E6</f>
        <v>20_mm_length</v>
      </c>
      <c r="D15" s="13" t="str">
        <f>bolt_helper!B6</f>
        <v>cs3b20h</v>
      </c>
      <c r="E15" s="13" t="str">
        <f>bolt_helper!C6</f>
        <v>Hardware Screw Countersunk M3 Black 20 mm Length Hex Head</v>
      </c>
      <c r="F15" s="38">
        <v>200</v>
      </c>
      <c r="G15" s="35" t="str">
        <f>bolt_helper!H6</f>
        <v>https://www.orbitalfasteners.co.uk/products/m3-x-20-socket-screw-countersunk-high-tensile-grade-10-9-self-colour-din-7991</v>
      </c>
      <c r="H15" s="44">
        <f>bolt_helper!K6</f>
        <v>2.8799999999999999E-2</v>
      </c>
    </row>
    <row r="16" spans="2:9" ht="29.25" customHeight="1" thickBot="1" x14ac:dyDescent="0.4">
      <c r="B16" s="17">
        <f t="shared" si="0"/>
        <v>6</v>
      </c>
      <c r="C16" s="13" t="str">
        <f>bolt_helper!E7</f>
        <v>25_mm_length</v>
      </c>
      <c r="D16" s="13" t="str">
        <f>bolt_helper!B7</f>
        <v>cs3b25h</v>
      </c>
      <c r="E16" s="13" t="str">
        <f>bolt_helper!C7</f>
        <v>Hardware Screw Countersunk M3 Black 25 mm Length Hex Head</v>
      </c>
      <c r="F16" s="38">
        <v>200</v>
      </c>
      <c r="G16" s="35" t="str">
        <f>bolt_helper!H7</f>
        <v>https://www.orbitalfasteners.co.uk/products/m3-x-25-socket-screw-countersunk-high-tensile-grade-10-9-self-colour-din-7991</v>
      </c>
      <c r="H16" s="43">
        <f>bolt_helper!K7</f>
        <v>2.9399999999999999E-2</v>
      </c>
    </row>
    <row r="17" spans="2:8" ht="29.25" customHeight="1" thickBot="1" x14ac:dyDescent="0.4">
      <c r="B17" s="22">
        <f t="shared" si="0"/>
        <v>7</v>
      </c>
      <c r="C17" s="13" t="str">
        <f>bolt_helper!E8</f>
        <v>6_mm_length</v>
      </c>
      <c r="D17" s="13" t="str">
        <f>bolt_helper!B8</f>
        <v>cs3b6h</v>
      </c>
      <c r="E17" s="13" t="str">
        <f>bolt_helper!C8</f>
        <v>Hardware Screw Countersunk M3 Black 6 mm Length Hex Head</v>
      </c>
      <c r="F17" s="38">
        <v>200</v>
      </c>
      <c r="G17" s="35" t="str">
        <f>bolt_helper!H8</f>
        <v>https://www.orbitalfasteners.co.uk/products/m3-x-6-socket-screw-countersunk-high-tensile-grade-10-9-self-colour-din-7991</v>
      </c>
      <c r="H17" s="44">
        <f>bolt_helper!K8</f>
        <v>1.95E-2</v>
      </c>
    </row>
    <row r="18" spans="2:8" ht="29.25" customHeight="1" thickBot="1" x14ac:dyDescent="0.4">
      <c r="B18" s="22">
        <f t="shared" si="0"/>
        <v>8</v>
      </c>
      <c r="C18" s="13" t="str">
        <f>bolt_helper!E9</f>
        <v>8_mm_length</v>
      </c>
      <c r="D18" s="13" t="str">
        <f>bolt_helper!B9</f>
        <v>cs3b8h</v>
      </c>
      <c r="E18" s="13" t="str">
        <f>bolt_helper!C9</f>
        <v>Hardware Screw Countersunk M3 Black 8 mm Length Hex Head</v>
      </c>
      <c r="F18" s="38">
        <v>200</v>
      </c>
      <c r="G18" s="35" t="str">
        <f>bolt_helper!H9</f>
        <v>https://www.orbitalfasteners.co.uk/products/m3-x-8-socket-screw-countersunk-high-tensile-grade-10-9-self-colour-din-7991</v>
      </c>
      <c r="H18" s="43">
        <f>bolt_helper!K9</f>
        <v>1.9800000000000002E-2</v>
      </c>
    </row>
    <row r="19" spans="2:8" ht="29.25" customHeight="1" thickBot="1" x14ac:dyDescent="0.4">
      <c r="B19" s="22">
        <f t="shared" si="0"/>
        <v>9</v>
      </c>
      <c r="C19" s="13" t="str">
        <f>bolt_helper!E10</f>
        <v/>
      </c>
      <c r="D19" s="13" t="str">
        <f>bolt_helper!B10</f>
        <v/>
      </c>
      <c r="E19" s="13"/>
      <c r="F19" s="38">
        <v>200</v>
      </c>
      <c r="G19" s="35" t="str">
        <f>bolt_helper!H10</f>
        <v/>
      </c>
      <c r="H19" s="45">
        <f>bolt_helper!K10</f>
        <v>0.79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A93FA-73B1-4BA7-91AD-CCDA8688D4A2}">
  <sheetPr>
    <pageSetUpPr fitToPage="1"/>
  </sheetPr>
  <dimension ref="B2:I17"/>
  <sheetViews>
    <sheetView workbookViewId="0">
      <selection activeCell="C9" sqref="C9"/>
    </sheetView>
  </sheetViews>
  <sheetFormatPr defaultRowHeight="15" x14ac:dyDescent="0.25"/>
  <cols>
    <col min="2" max="2" width="14.28515625" customWidth="1"/>
    <col min="3" max="3" width="14.5703125" customWidth="1"/>
    <col min="4" max="4" width="13.7109375" customWidth="1"/>
    <col min="5" max="5" width="14.7109375" style="4" customWidth="1"/>
    <col min="6" max="6" width="15.140625" style="4" customWidth="1"/>
    <col min="7" max="7" width="15.140625" customWidth="1"/>
    <col min="8" max="8" width="13.28515625" customWidth="1"/>
    <col min="9" max="9" width="42" customWidth="1"/>
  </cols>
  <sheetData>
    <row r="2" spans="2:9" ht="21" x14ac:dyDescent="0.35">
      <c r="B2" s="5" t="s">
        <v>110</v>
      </c>
      <c r="C2" s="6" t="s">
        <v>78</v>
      </c>
      <c r="D2" s="5"/>
      <c r="E2" s="8"/>
      <c r="F2" s="8"/>
      <c r="G2" s="5"/>
    </row>
    <row r="3" spans="2:9" ht="21" x14ac:dyDescent="0.35">
      <c r="B3" s="5" t="s">
        <v>111</v>
      </c>
      <c r="C3" s="6" t="s">
        <v>112</v>
      </c>
      <c r="D3" s="5"/>
      <c r="E3" s="8"/>
      <c r="F3" s="8"/>
      <c r="G3" s="5"/>
    </row>
    <row r="4" spans="2:9" ht="21" x14ac:dyDescent="0.35">
      <c r="B4" s="5" t="s">
        <v>128</v>
      </c>
      <c r="C4" s="6" t="s">
        <v>137</v>
      </c>
      <c r="D4" s="5"/>
      <c r="E4" s="8"/>
      <c r="F4" s="8"/>
      <c r="G4" s="5"/>
    </row>
    <row r="5" spans="2:9" ht="21" x14ac:dyDescent="0.35">
      <c r="B5" s="5" t="s">
        <v>129</v>
      </c>
      <c r="C5" s="6">
        <v>1</v>
      </c>
      <c r="D5" s="5"/>
      <c r="E5" s="8"/>
      <c r="F5" s="8"/>
      <c r="G5" s="5"/>
    </row>
    <row r="6" spans="2:9" ht="21.75" thickBot="1" x14ac:dyDescent="0.4">
      <c r="B6" s="5"/>
      <c r="C6" s="5"/>
      <c r="D6" s="5"/>
      <c r="E6" s="8"/>
      <c r="F6" s="8"/>
      <c r="G6" s="5"/>
    </row>
    <row r="7" spans="2:9" ht="21" x14ac:dyDescent="0.35">
      <c r="B7" s="9" t="s">
        <v>123</v>
      </c>
      <c r="C7" s="9" t="s">
        <v>113</v>
      </c>
      <c r="D7" s="9" t="s">
        <v>115</v>
      </c>
      <c r="E7" s="9" t="s">
        <v>114</v>
      </c>
      <c r="F7" s="10" t="s">
        <v>18</v>
      </c>
      <c r="G7" s="10" t="s">
        <v>116</v>
      </c>
      <c r="H7" s="11" t="s">
        <v>118</v>
      </c>
      <c r="I7" s="34" t="s">
        <v>117</v>
      </c>
    </row>
    <row r="8" spans="2:9" ht="29.25" customHeight="1" thickBot="1" x14ac:dyDescent="0.4">
      <c r="B8" s="7" t="s">
        <v>3</v>
      </c>
      <c r="C8" s="6" t="str">
        <f>SUBSTITUTE(bolt_helper!A3,"_10_mm_length_hex_head","")</f>
        <v>hardware_screw_countersunk_m3_black</v>
      </c>
      <c r="D8" s="5"/>
      <c r="E8" s="8"/>
      <c r="F8" s="8"/>
      <c r="G8" s="5"/>
    </row>
    <row r="9" spans="2:9" ht="29.25" customHeight="1" x14ac:dyDescent="0.35">
      <c r="B9" s="12">
        <v>1</v>
      </c>
      <c r="C9" s="13" t="str">
        <f>SUBSTITUTE(SUBSTITUTE(bolt_helper!A3,"hardware_screw_countersunk_m3_black_",""),"_length_hex_head","")</f>
        <v>10_mm</v>
      </c>
      <c r="D9" s="13" t="str">
        <f>bolt_helper!B3</f>
        <v>cs3b10h</v>
      </c>
      <c r="E9" s="13">
        <f>main!D6</f>
        <v>40</v>
      </c>
      <c r="F9" s="14">
        <f>main!E6</f>
        <v>20.96</v>
      </c>
      <c r="G9" s="15">
        <f>bolt_helper!T3</f>
        <v>5.24</v>
      </c>
      <c r="H9" s="16" t="s">
        <v>121</v>
      </c>
    </row>
    <row r="10" spans="2:9" ht="29.25" customHeight="1" x14ac:dyDescent="0.35">
      <c r="B10" s="17">
        <f>B9+1</f>
        <v>2</v>
      </c>
      <c r="C10" s="18" t="str">
        <f>SUBSTITUTE(SUBSTITUTE(bolt_helper!A4,"hardware_screw_countersunk_m3_black_",""),"_length_hex_head","")</f>
        <v>12_mm</v>
      </c>
      <c r="D10" s="18" t="str">
        <f>bolt_helper!B4</f>
        <v>cs3b12h</v>
      </c>
      <c r="E10" s="18">
        <f>main!D7</f>
        <v>40</v>
      </c>
      <c r="F10" s="19">
        <f>main!E7</f>
        <v>24.32</v>
      </c>
      <c r="G10" s="20">
        <f>bolt_helper!T4</f>
        <v>6.08</v>
      </c>
      <c r="H10" s="21" t="s">
        <v>122</v>
      </c>
    </row>
    <row r="11" spans="2:9" ht="29.25" customHeight="1" x14ac:dyDescent="0.35">
      <c r="B11" s="22">
        <f t="shared" ref="B11:B15" si="0">B10+1</f>
        <v>3</v>
      </c>
      <c r="C11" s="23" t="str">
        <f>SUBSTITUTE(SUBSTITUTE(bolt_helper!A5,"hardware_screw_countersunk_m3_black_",""),"_length_hex_head","")</f>
        <v>16_mm</v>
      </c>
      <c r="D11" s="23" t="str">
        <f>bolt_helper!B5</f>
        <v>cs3b16h</v>
      </c>
      <c r="E11" s="23">
        <f>main!D8</f>
        <v>40</v>
      </c>
      <c r="F11" s="24">
        <f>main!E8</f>
        <v>30.72</v>
      </c>
      <c r="G11" s="25">
        <f>bolt_helper!T5</f>
        <v>7.68</v>
      </c>
      <c r="H11" s="26" t="s">
        <v>125</v>
      </c>
    </row>
    <row r="12" spans="2:9" ht="29.25" customHeight="1" x14ac:dyDescent="0.35">
      <c r="B12" s="17">
        <f t="shared" si="0"/>
        <v>4</v>
      </c>
      <c r="C12" s="18" t="str">
        <f>SUBSTITUTE(SUBSTITUTE(bolt_helper!A6,"hardware_screw_countersunk_m3_black_",""),"_length_hex_head","")</f>
        <v>20_mm</v>
      </c>
      <c r="D12" s="18" t="str">
        <f>bolt_helper!B6</f>
        <v>cs3b20h</v>
      </c>
      <c r="E12" s="18">
        <f>main!D9</f>
        <v>40</v>
      </c>
      <c r="F12" s="19">
        <f>main!E9</f>
        <v>38.6</v>
      </c>
      <c r="G12" s="20">
        <f>bolt_helper!T6</f>
        <v>9.65</v>
      </c>
      <c r="H12" s="21" t="s">
        <v>126</v>
      </c>
    </row>
    <row r="13" spans="2:9" ht="29.25" customHeight="1" x14ac:dyDescent="0.35">
      <c r="B13" s="22">
        <f t="shared" si="0"/>
        <v>5</v>
      </c>
      <c r="C13" s="23" t="str">
        <f>SUBSTITUTE(SUBSTITUTE(bolt_helper!A7,"hardware_screw_countersunk_m3_black_",""),"_length_hex_head","")</f>
        <v>25_mm</v>
      </c>
      <c r="D13" s="23" t="str">
        <f>bolt_helper!B7</f>
        <v>cs3b25h</v>
      </c>
      <c r="E13" s="23">
        <f>main!D10</f>
        <v>40</v>
      </c>
      <c r="F13" s="24">
        <f>main!E10</f>
        <v>47.839999999999996</v>
      </c>
      <c r="G13" s="25">
        <f>bolt_helper!T7</f>
        <v>11.96</v>
      </c>
      <c r="H13" s="26" t="s">
        <v>127</v>
      </c>
    </row>
    <row r="14" spans="2:9" ht="29.25" customHeight="1" x14ac:dyDescent="0.35">
      <c r="B14" s="17">
        <f t="shared" si="0"/>
        <v>6</v>
      </c>
      <c r="C14" s="18" t="str">
        <f>SUBSTITUTE(SUBSTITUTE(bolt_helper!A8,"hardware_screw_countersunk_m3_black_",""),"_length_hex_head","")</f>
        <v>6_mm</v>
      </c>
      <c r="D14" s="18" t="str">
        <f>bolt_helper!B8</f>
        <v>cs3b6h</v>
      </c>
      <c r="E14" s="18">
        <f>main!D11</f>
        <v>40</v>
      </c>
      <c r="F14" s="19">
        <f>main!E11</f>
        <v>14.32</v>
      </c>
      <c r="G14" s="20">
        <f>bolt_helper!T8</f>
        <v>3.58</v>
      </c>
      <c r="H14" s="21" t="s">
        <v>119</v>
      </c>
    </row>
    <row r="15" spans="2:9" ht="29.25" customHeight="1" x14ac:dyDescent="0.35">
      <c r="B15" s="22">
        <f t="shared" si="0"/>
        <v>7</v>
      </c>
      <c r="C15" s="23" t="str">
        <f>SUBSTITUTE(SUBSTITUTE(bolt_helper!A9,"hardware_screw_countersunk_m3_black_",""),"_length_hex_head","")</f>
        <v>8_mm</v>
      </c>
      <c r="D15" s="23" t="str">
        <f>bolt_helper!B9</f>
        <v>cs3b8h</v>
      </c>
      <c r="E15" s="23">
        <f>main!D12</f>
        <v>40</v>
      </c>
      <c r="F15" s="24">
        <f>main!E12</f>
        <v>17.8</v>
      </c>
      <c r="G15" s="25">
        <f>bolt_helper!T9</f>
        <v>4.45</v>
      </c>
      <c r="H15" s="26" t="s">
        <v>120</v>
      </c>
    </row>
    <row r="16" spans="2:9" ht="29.25" customHeight="1" x14ac:dyDescent="0.35">
      <c r="B16" s="27" t="s">
        <v>3</v>
      </c>
      <c r="C16" s="6" t="str">
        <f>SUBSTITUTE(bolt_helper!A2,"_10_mm_length_hex_head","")</f>
        <v>hardware_nut_m3</v>
      </c>
      <c r="E16" s="18"/>
      <c r="F16" s="28"/>
      <c r="G16" s="20"/>
      <c r="H16" s="21"/>
    </row>
    <row r="17" spans="2:8" ht="29.25" customHeight="1" thickBot="1" x14ac:dyDescent="0.4">
      <c r="B17" s="29">
        <v>8</v>
      </c>
      <c r="C17" s="30"/>
      <c r="D17" s="30" t="str">
        <f>bolt_helper!B2</f>
        <v>nu3</v>
      </c>
      <c r="E17" s="30">
        <f>main!D5</f>
        <v>280</v>
      </c>
      <c r="F17" s="31">
        <f>main!E5</f>
        <v>89.226666760000001</v>
      </c>
      <c r="G17" s="32">
        <f>bolt_helper!T2</f>
        <v>3.1866666669999999</v>
      </c>
      <c r="H17" s="33" t="s">
        <v>124</v>
      </c>
    </row>
  </sheetData>
  <pageMargins left="0.7" right="0.7" top="0.75" bottom="0.75" header="0.3" footer="0.3"/>
  <pageSetup paperSize="9" scale="86" orientation="landscape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0734A-39CB-4399-A4DD-C7868A5EB5D8}">
  <dimension ref="A1:U13"/>
  <sheetViews>
    <sheetView topLeftCell="H1" workbookViewId="0">
      <selection activeCell="A2" sqref="A2"/>
    </sheetView>
  </sheetViews>
  <sheetFormatPr defaultRowHeight="15" x14ac:dyDescent="0.25"/>
  <cols>
    <col min="1" max="1" width="81.140625" bestFit="1" customWidth="1"/>
    <col min="2" max="2" width="13.28515625" bestFit="1" customWidth="1"/>
    <col min="3" max="3" width="81.140625" bestFit="1" customWidth="1"/>
    <col min="4" max="4" width="18.28515625" bestFit="1" customWidth="1"/>
    <col min="5" max="6" width="27.5703125" bestFit="1" customWidth="1"/>
    <col min="7" max="7" width="42.28515625" bestFit="1" customWidth="1"/>
    <col min="8" max="8" width="81.140625" bestFit="1" customWidth="1"/>
    <col min="9" max="9" width="39.140625" bestFit="1" customWidth="1"/>
    <col min="10" max="10" width="81.140625" bestFit="1" customWidth="1"/>
    <col min="11" max="11" width="15.42578125" bestFit="1" customWidth="1"/>
    <col min="12" max="12" width="9.7109375" bestFit="1" customWidth="1"/>
    <col min="13" max="13" width="57.85546875" bestFit="1" customWidth="1"/>
    <col min="14" max="14" width="65.28515625" bestFit="1" customWidth="1"/>
    <col min="15" max="15" width="72.28515625" bestFit="1" customWidth="1"/>
    <col min="16" max="16" width="65.28515625" bestFit="1" customWidth="1"/>
    <col min="17" max="17" width="72.28515625" bestFit="1" customWidth="1"/>
    <col min="18" max="18" width="65.28515625" bestFit="1" customWidth="1"/>
    <col min="19" max="19" width="72.28515625" bestFit="1" customWidth="1"/>
    <col min="20" max="20" width="12.140625" bestFit="1" customWidth="1"/>
    <col min="21" max="21" width="12" bestFit="1" customWidth="1"/>
    <col min="22" max="23" width="11.5703125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77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87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</row>
    <row r="2" spans="1:21" x14ac:dyDescent="0.25">
      <c r="A2" t="s">
        <v>19</v>
      </c>
      <c r="B2" t="s">
        <v>101</v>
      </c>
      <c r="C2" t="s">
        <v>20</v>
      </c>
      <c r="D2" t="s">
        <v>21</v>
      </c>
      <c r="E2" t="s">
        <v>102</v>
      </c>
      <c r="G2">
        <v>1771000</v>
      </c>
      <c r="H2" t="s">
        <v>22</v>
      </c>
      <c r="I2" t="s">
        <v>23</v>
      </c>
      <c r="J2" t="s">
        <v>24</v>
      </c>
      <c r="K2">
        <v>1.6000000000000001E-3</v>
      </c>
      <c r="L2">
        <v>1.6000000000000001E-3</v>
      </c>
      <c r="M2" t="s">
        <v>25</v>
      </c>
      <c r="N2" t="s">
        <v>102</v>
      </c>
      <c r="O2" t="s">
        <v>102</v>
      </c>
      <c r="P2">
        <v>250</v>
      </c>
      <c r="Q2">
        <v>79.666666669999998</v>
      </c>
      <c r="R2">
        <v>125</v>
      </c>
      <c r="S2" t="s">
        <v>102</v>
      </c>
      <c r="T2">
        <v>3.1866666669999999</v>
      </c>
      <c r="U2">
        <v>0.31866666700000001</v>
      </c>
    </row>
    <row r="3" spans="1:21" x14ac:dyDescent="0.25">
      <c r="A3" t="s">
        <v>26</v>
      </c>
      <c r="B3" t="s">
        <v>103</v>
      </c>
      <c r="C3" t="s">
        <v>27</v>
      </c>
      <c r="D3" t="s">
        <v>28</v>
      </c>
      <c r="E3" t="s">
        <v>29</v>
      </c>
      <c r="F3">
        <v>10</v>
      </c>
      <c r="G3">
        <v>1901020</v>
      </c>
      <c r="H3" t="s">
        <v>30</v>
      </c>
      <c r="I3" t="s">
        <v>31</v>
      </c>
      <c r="J3" t="s">
        <v>32</v>
      </c>
      <c r="K3">
        <v>2.0400000000000001E-2</v>
      </c>
      <c r="L3">
        <v>3.6700000000000003E-2</v>
      </c>
      <c r="M3" t="s">
        <v>33</v>
      </c>
      <c r="N3" t="s">
        <v>102</v>
      </c>
      <c r="O3" t="s">
        <v>102</v>
      </c>
      <c r="P3">
        <v>110</v>
      </c>
      <c r="Q3">
        <v>57.64</v>
      </c>
      <c r="R3">
        <v>55</v>
      </c>
      <c r="S3" t="s">
        <v>102</v>
      </c>
      <c r="T3">
        <v>5.24</v>
      </c>
      <c r="U3">
        <v>0.52400000000000002</v>
      </c>
    </row>
    <row r="4" spans="1:21" x14ac:dyDescent="0.25">
      <c r="A4" t="s">
        <v>34</v>
      </c>
      <c r="B4" t="s">
        <v>104</v>
      </c>
      <c r="C4" t="s">
        <v>35</v>
      </c>
      <c r="D4" t="s">
        <v>28</v>
      </c>
      <c r="E4" t="s">
        <v>36</v>
      </c>
      <c r="F4">
        <v>12</v>
      </c>
      <c r="G4">
        <v>1901030</v>
      </c>
      <c r="H4" t="s">
        <v>37</v>
      </c>
      <c r="I4" t="s">
        <v>38</v>
      </c>
      <c r="J4" t="s">
        <v>39</v>
      </c>
      <c r="K4">
        <v>2.1000000000000001E-2</v>
      </c>
      <c r="L4">
        <v>3.78E-2</v>
      </c>
      <c r="M4" t="s">
        <v>40</v>
      </c>
      <c r="N4" t="s">
        <v>102</v>
      </c>
      <c r="O4" t="s">
        <v>102</v>
      </c>
      <c r="P4">
        <v>90</v>
      </c>
      <c r="Q4">
        <v>54.72</v>
      </c>
      <c r="R4">
        <v>45</v>
      </c>
      <c r="S4" t="s">
        <v>102</v>
      </c>
      <c r="T4">
        <v>6.08</v>
      </c>
      <c r="U4">
        <v>0.60799999999999998</v>
      </c>
    </row>
    <row r="5" spans="1:21" x14ac:dyDescent="0.25">
      <c r="A5" t="s">
        <v>41</v>
      </c>
      <c r="B5" t="s">
        <v>105</v>
      </c>
      <c r="C5" t="s">
        <v>42</v>
      </c>
      <c r="D5" t="s">
        <v>28</v>
      </c>
      <c r="E5" t="s">
        <v>43</v>
      </c>
      <c r="F5">
        <v>16</v>
      </c>
      <c r="G5">
        <v>1901040</v>
      </c>
      <c r="H5" t="s">
        <v>44</v>
      </c>
      <c r="I5" t="s">
        <v>45</v>
      </c>
      <c r="J5" t="s">
        <v>102</v>
      </c>
      <c r="K5">
        <v>2.4899999999999999E-2</v>
      </c>
      <c r="L5">
        <v>4.48E-2</v>
      </c>
      <c r="M5" t="s">
        <v>102</v>
      </c>
      <c r="N5" t="s">
        <v>102</v>
      </c>
      <c r="O5" t="s">
        <v>102</v>
      </c>
      <c r="P5">
        <v>70</v>
      </c>
      <c r="Q5">
        <v>53.76</v>
      </c>
      <c r="R5">
        <v>35</v>
      </c>
      <c r="S5" t="s">
        <v>102</v>
      </c>
      <c r="T5">
        <v>7.68</v>
      </c>
      <c r="U5">
        <v>0.76800000000000002</v>
      </c>
    </row>
    <row r="6" spans="1:21" x14ac:dyDescent="0.25">
      <c r="A6" t="s">
        <v>46</v>
      </c>
      <c r="B6" t="s">
        <v>106</v>
      </c>
      <c r="C6" t="s">
        <v>47</v>
      </c>
      <c r="D6" t="s">
        <v>28</v>
      </c>
      <c r="E6" t="s">
        <v>48</v>
      </c>
      <c r="F6">
        <v>20</v>
      </c>
      <c r="G6">
        <v>1901050</v>
      </c>
      <c r="H6" t="s">
        <v>49</v>
      </c>
      <c r="I6" t="s">
        <v>50</v>
      </c>
      <c r="J6" t="s">
        <v>51</v>
      </c>
      <c r="K6">
        <v>2.8799999999999999E-2</v>
      </c>
      <c r="L6">
        <v>5.1799999999999999E-2</v>
      </c>
      <c r="M6" t="s">
        <v>52</v>
      </c>
      <c r="N6" t="s">
        <v>102</v>
      </c>
      <c r="O6" t="s">
        <v>102</v>
      </c>
      <c r="P6">
        <v>50</v>
      </c>
      <c r="Q6">
        <v>48.25</v>
      </c>
      <c r="R6">
        <v>25</v>
      </c>
      <c r="S6" t="s">
        <v>102</v>
      </c>
      <c r="T6">
        <v>9.65</v>
      </c>
      <c r="U6">
        <v>0.96499999999999997</v>
      </c>
    </row>
    <row r="7" spans="1:21" x14ac:dyDescent="0.25">
      <c r="A7" t="s">
        <v>53</v>
      </c>
      <c r="B7" t="s">
        <v>107</v>
      </c>
      <c r="C7" t="s">
        <v>54</v>
      </c>
      <c r="D7" t="s">
        <v>28</v>
      </c>
      <c r="E7" t="s">
        <v>55</v>
      </c>
      <c r="F7">
        <v>25</v>
      </c>
      <c r="G7">
        <v>1901051</v>
      </c>
      <c r="H7" t="s">
        <v>56</v>
      </c>
      <c r="I7" t="s">
        <v>57</v>
      </c>
      <c r="J7" t="s">
        <v>58</v>
      </c>
      <c r="K7">
        <v>2.9399999999999999E-2</v>
      </c>
      <c r="L7">
        <v>5.2900000000000003E-2</v>
      </c>
      <c r="M7" t="s">
        <v>59</v>
      </c>
      <c r="N7" t="s">
        <v>102</v>
      </c>
      <c r="O7" t="s">
        <v>102</v>
      </c>
      <c r="P7">
        <v>40</v>
      </c>
      <c r="Q7">
        <v>47.84</v>
      </c>
      <c r="R7">
        <v>20</v>
      </c>
      <c r="S7" t="s">
        <v>102</v>
      </c>
      <c r="T7">
        <v>11.96</v>
      </c>
      <c r="U7">
        <v>1.196</v>
      </c>
    </row>
    <row r="8" spans="1:21" x14ac:dyDescent="0.25">
      <c r="A8" t="s">
        <v>60</v>
      </c>
      <c r="B8" t="s">
        <v>108</v>
      </c>
      <c r="C8" t="s">
        <v>61</v>
      </c>
      <c r="D8" t="s">
        <v>28</v>
      </c>
      <c r="E8" t="s">
        <v>62</v>
      </c>
      <c r="F8">
        <v>6</v>
      </c>
      <c r="G8">
        <v>1901000</v>
      </c>
      <c r="H8" t="s">
        <v>63</v>
      </c>
      <c r="I8" t="s">
        <v>64</v>
      </c>
      <c r="J8" t="s">
        <v>65</v>
      </c>
      <c r="K8">
        <v>1.95E-2</v>
      </c>
      <c r="L8">
        <v>3.5099999999999999E-2</v>
      </c>
      <c r="M8" t="s">
        <v>66</v>
      </c>
      <c r="N8" t="s">
        <v>102</v>
      </c>
      <c r="O8" t="s">
        <v>102</v>
      </c>
      <c r="P8">
        <v>150</v>
      </c>
      <c r="Q8">
        <v>53.7</v>
      </c>
      <c r="R8">
        <v>75</v>
      </c>
      <c r="S8" t="s">
        <v>102</v>
      </c>
      <c r="T8">
        <v>3.58</v>
      </c>
      <c r="U8">
        <v>0.35799999999999998</v>
      </c>
    </row>
    <row r="9" spans="1:21" x14ac:dyDescent="0.25">
      <c r="A9" t="s">
        <v>67</v>
      </c>
      <c r="B9" t="s">
        <v>109</v>
      </c>
      <c r="C9" t="s">
        <v>68</v>
      </c>
      <c r="D9" t="s">
        <v>28</v>
      </c>
      <c r="E9" t="s">
        <v>69</v>
      </c>
      <c r="F9">
        <v>8</v>
      </c>
      <c r="G9">
        <v>1901010</v>
      </c>
      <c r="H9" t="s">
        <v>70</v>
      </c>
      <c r="I9" t="s">
        <v>71</v>
      </c>
      <c r="J9" t="s">
        <v>72</v>
      </c>
      <c r="K9">
        <v>1.9800000000000002E-2</v>
      </c>
      <c r="L9">
        <v>3.56E-2</v>
      </c>
      <c r="M9" t="s">
        <v>73</v>
      </c>
      <c r="N9" t="s">
        <v>102</v>
      </c>
      <c r="O9" t="s">
        <v>102</v>
      </c>
      <c r="P9">
        <v>120</v>
      </c>
      <c r="Q9">
        <v>53.4</v>
      </c>
      <c r="R9">
        <v>60</v>
      </c>
      <c r="S9" t="s">
        <v>102</v>
      </c>
      <c r="T9">
        <v>4.45</v>
      </c>
      <c r="U9">
        <v>0.44500000000000001</v>
      </c>
    </row>
    <row r="10" spans="1:21" x14ac:dyDescent="0.25">
      <c r="A10" t="s">
        <v>74</v>
      </c>
      <c r="B10" t="s">
        <v>102</v>
      </c>
      <c r="C10" t="s">
        <v>75</v>
      </c>
      <c r="D10" t="s">
        <v>76</v>
      </c>
      <c r="E10" t="s">
        <v>102</v>
      </c>
      <c r="H10" t="s">
        <v>102</v>
      </c>
      <c r="I10" t="s">
        <v>102</v>
      </c>
      <c r="J10" t="s">
        <v>102</v>
      </c>
      <c r="K10">
        <v>0.79</v>
      </c>
      <c r="L10">
        <v>0.79</v>
      </c>
      <c r="M10" t="s">
        <v>102</v>
      </c>
      <c r="N10" t="s">
        <v>102</v>
      </c>
      <c r="O10" t="s">
        <v>102</v>
      </c>
      <c r="S10" t="s">
        <v>102</v>
      </c>
    </row>
    <row r="11" spans="1:21" x14ac:dyDescent="0.25">
      <c r="A11" t="s">
        <v>130</v>
      </c>
      <c r="B11" t="s">
        <v>102</v>
      </c>
      <c r="C11" t="s">
        <v>131</v>
      </c>
      <c r="D11" t="s">
        <v>111</v>
      </c>
      <c r="E11" t="s">
        <v>132</v>
      </c>
      <c r="F11">
        <v>100</v>
      </c>
      <c r="H11" t="s">
        <v>102</v>
      </c>
      <c r="I11" t="s">
        <v>102</v>
      </c>
      <c r="J11" t="s">
        <v>102</v>
      </c>
      <c r="M11" t="s">
        <v>102</v>
      </c>
      <c r="N11" t="s">
        <v>102</v>
      </c>
      <c r="O11" t="s">
        <v>102</v>
      </c>
      <c r="S11" t="s">
        <v>102</v>
      </c>
    </row>
    <row r="12" spans="1:21" x14ac:dyDescent="0.25">
      <c r="A12" t="s">
        <v>133</v>
      </c>
      <c r="B12" t="s">
        <v>102</v>
      </c>
      <c r="C12" t="s">
        <v>134</v>
      </c>
      <c r="D12" t="s">
        <v>89</v>
      </c>
      <c r="E12" t="s">
        <v>90</v>
      </c>
      <c r="H12" t="s">
        <v>102</v>
      </c>
      <c r="I12" t="s">
        <v>102</v>
      </c>
      <c r="J12" t="s">
        <v>102</v>
      </c>
      <c r="M12" t="s">
        <v>102</v>
      </c>
      <c r="N12" t="s">
        <v>102</v>
      </c>
      <c r="O12" t="s">
        <v>102</v>
      </c>
      <c r="S12" t="s">
        <v>102</v>
      </c>
    </row>
    <row r="13" spans="1:21" x14ac:dyDescent="0.25">
      <c r="A13" t="s">
        <v>135</v>
      </c>
      <c r="B13" t="s">
        <v>102</v>
      </c>
      <c r="C13" t="s">
        <v>136</v>
      </c>
      <c r="D13" t="s">
        <v>89</v>
      </c>
      <c r="E13" t="s">
        <v>90</v>
      </c>
      <c r="H13" t="s">
        <v>102</v>
      </c>
      <c r="I13" t="s">
        <v>102</v>
      </c>
      <c r="J13" t="s">
        <v>102</v>
      </c>
      <c r="M13" t="s">
        <v>102</v>
      </c>
      <c r="N13" t="s">
        <v>102</v>
      </c>
      <c r="O13" t="s">
        <v>102</v>
      </c>
      <c r="S13" t="s">
        <v>102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5 4 d f 1 8 b - 7 a f d - 4 3 2 5 - 9 f a 5 - c 5 8 a d 3 9 b b 0 5 4 "   x m l n s = " h t t p : / / s c h e m a s . m i c r o s o f t . c o m / D a t a M a s h u p " > A A A A A B w F A A B Q S w M E F A A C A A g A U q N l W T V G M S C m A A A A 9 g A A A B I A H A B D b 2 5 m a W c v U G F j a 2 F n Z S 5 4 b W w g o h g A K K A U A A A A A A A A A A A A A A A A A A A A A A A A A A A A h Y 9 N D o I w G E S v Q r q n P 2 C i k o + S 6 M K N J C Y m x m 1 T K z R C M b R Y 7 u b C I 3 k F M Y q 6 c z l v 3 m L m f r 1 B 1 t d V c F G t 1 Y 1 J E c M U B c r I 5 q B N k a L O H c M Z y j h s h D y J Q g W D b G z S 2 0 O K S u f O C S H e e + x j 3 L Q F i S h l Z J + v t 7 J U t U A f W f + X Q 2 2 s E 0 Y q x G H 3 G s M j z O I J Z t M 5 p k B G C L k 2 X y E a 9 j 7 b H w j L r n J d q 7 g y 4 W o B Z I x A 3 h / 4 A 1 B L A w Q U A A I A C A B S o 2 V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q N l W d s 7 j 5 A U A g A A 1 A U A A B M A H A B G b 3 J t d W x h c y 9 T Z W N 0 a W 9 u M S 5 t I K I Y A C i g F A A A A A A A A A A A A A A A A A A A A A A A A A A A A K 1 U 3 2 v b M B B + D + R / E N 5 L C i b M W V v G S h 5 G u r G 9 j I 3 k r S m H L F 9 i r f p h p F P T U P q / 7 x y 3 N G 2 y t G M 1 G E v 3 S d / 3 3 e n k i I q 0 d 2 L a f Y u z f q / f i 7 U M W I n S G 4 I a T Y N B j I V B 6 v c E P 1 O f g k K O T O L 1 8 N y r Z N H R 4 K s 2 O J x 4 R z y J g 2 z y a b 6 s 5 9 5 b 4 x P B h q k J v k p q 8 y V P 6 0 a 7 J Z B 2 w G L V i g U h q o A r U D 4 x S Y j J X Y H 9 A K W R 6 o p d 3 P A r K 7 h m h H 1 C M Q / Y + E D z L Z N D F a + z o / z i H I 2 2 m j n G W Z 7 l Y u J N s i 6 O R 0 U u v j j l K x Y e F 6 O T U S 5 + J U 8 4 p b X B 8 e N w + M M 7 v D z K u 2 z f Z T + D t 4 x V 4 h s b Y P m M U 5 / J k h f e I / f x Q V e Y X F z c x z 8 b M 1 X S y B D H F N I 2 5 a S W b s m M s 3 W D j 3 S z I F 1 c + G A 7 x y 0 Y B 3 v 0 8 9 v b T F e c G R c R B e E N 3 e X i N o s 1 1 4 P L V + E O 5 K T d D b a z n W C F f A q 6 a X s B r N T u 4 A L v z B p c s u X G l f j u 6 P R 4 2 N r e r G w k 2 + l Q q H S k o M t E P o A P p S Z p Y C E j N 8 v e r S s s G 7 n E F 7 c 9 t b Y t a K V L C 6 k o h X a C v N F K 2 k 3 3 Q e i V y 5 u g F Y J K I X C X P 6 C d 4 h Z e 7 E H a E 3 i 9 i v / N 1 7 G 7 N R T k G p R s p N K 0 B u / L E k 5 h p S u q Y Q Q n Y N A t e V h 8 B G u h w o b q N 6 a D F e p l T f / M e v y S y e f d 8 l 9 8 z 1 w + O Z L D v C 3 f A / N b + D z M 9 7 d q d m E o 3 u / J Y G 9 q d 0 f 9 n n Z 7 / y d n f w B Q S w E C L Q A U A A I A C A B S o 2 V Z N U Y x I K Y A A A D 2 A A A A E g A A A A A A A A A A A A A A A A A A A A A A Q 2 9 u Z m l n L 1 B h Y 2 t h Z 2 U u e G 1 s U E s B A i 0 A F A A C A A g A U q N l W Q / K 6 a u k A A A A 6 Q A A A B M A A A A A A A A A A A A A A A A A 8 g A A A F t D b 2 5 0 Z W 5 0 X 1 R 5 c G V z X S 5 4 b W x Q S w E C L Q A U A A I A C A B S o 2 V Z 2 z u P k B Q C A A D U B Q A A E w A A A A A A A A A A A A A A A A D j A Q A A R m 9 y b X V s Y X M v U 2 V j d G l v b j E u b V B L B Q Y A A A A A A w A D A M I A A A B E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G G g A A A A A A A K Q a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i b 2 x 0 X 2 h l b H B l c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E 0 Z W R j Z j V i L T d j M z M t N G I 4 M S 1 h Y z B k L W M 5 Z G Q 5 O D E w M j M 5 Z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i b 2 x 0 X 2 h l b H B l c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w N V Q y M D o y N j o z N y 4 0 M j c x N j E 2 W i I g L z 4 8 R W 5 0 c n k g V H l w Z T 0 i R m l s b E N v b H V t b l R 5 c G V z I i B W Y W x 1 Z T 0 i c 0 J n W U d C Z 1 l E Q X d Z R 0 J n V U Z C Z 1 l H Q X d V R E J n V U Y i I C 8 + P E V u d H J 5 I F R 5 c G U 9 I k Z p b G x D b 2 x 1 b W 5 O Y W 1 l c y I g V m F s d W U 9 I n N b J n F 1 b 3 Q 7 a W Q m c X V v d D s s J n F 1 b 3 Q 7 c 2 h v c n R f Y 2 9 k Z S Z x d W 9 0 O y w m c X V v d D t u Y W 1 l J n F 1 b 3 Q 7 L C Z x d W 9 0 O 3 R 5 c G U m c X V v d D s s J n F 1 b 3 Q 7 Z G V z Y 3 J p c H R p b 2 5 f b W F p b i Z x d W 9 0 O y w m c X V v d D t k Z X N j c m l w d G l v b l 9 v b m x 5 X 2 5 1 b W J l c n M m c X V v d D s s J n F 1 b 3 Q 7 c G F y d F 9 u d W 1 i Z X J f Z G l z d H J p Y n V 0 b 3 J f b 3 J i a X R h b F 9 m Y X N 0 Z W 5 l c n M m c X V v d D s s J n F 1 b 3 Q 7 d 2 V i c G F n Z V 9 k a X N 0 c m l i d X R v c l 9 v c m J p d G F s X 2 Z h c 3 R l b m V y c y Z x d W 9 0 O y w m c X V v d D t w Y X J 0 X 2 5 1 b W J l c l 9 t Y W 5 1 Z m F j d H V y Z X J f b W V 0 Y W x t Y X R l J n F 1 b 3 Q 7 L C Z x d W 9 0 O 3 d l Y n B h Z 2 V f b W F u d W Z h Y 3 R 1 c m V y X 2 1 l d G F s b W F 0 Z S Z x d W 9 0 O y w m c X V v d D t w c m l j Z V 9 j d X J y Z W 5 0 J n F 1 b 3 Q 7 L C Z x d W 9 0 O 3 B y a W N l X z E m c X V v d D s s J n F 1 b 3 Q 7 b m F t Z V 9 t Y W 5 1 Z m F j d H V y Z X J f b W V 0 Y W x t Y X R l J n F 1 b 3 Q 7 L C Z x d W 9 0 O 3 B y b 2 p l Y 3 R f Y m 9 s d F 9 0 c m F 5 X 2 N h c G F j a X R 5 X 2 9 v Y m J f N l 9 3 a W R 0 a F 8 y X z V f b G V u Z 3 R o X z E 4 X 2 1 t X 2 R l c H R o J n F 1 b 3 Q 7 L C Z x d W 9 0 O 3 B y b 2 p l Y 3 R f Y m 9 s d F 9 0 c m F 5 X 2 N h c G F j a X R 5 X 2 9 v Y m J f N l 9 3 a W R 0 a F 8 y X z V f b G V u Z 3 R o X z E 4 X 2 1 t X 2 R l c H R o X 3 d l a W d o d C Z x d W 9 0 O y w m c X V v d D t w c m 9 q Z W N 0 X 2 J v b H R f d H J h e V 9 j Y X B h Y 2 l 0 e V 9 v b 2 J i X z R f d 2 l k d G h f M l 8 1 X 2 x l b m d 0 a F 8 x O F 9 t b V 9 k Z X B 0 a C Z x d W 9 0 O y w m c X V v d D t w c m 9 q Z W N 0 X 2 J v b H R f d H J h e V 9 j Y X B h Y 2 l 0 e V 9 v b 2 J i X z R f d 2 l k d G h f M l 8 1 X 2 x l b m d 0 a F 8 x O F 9 t b V 9 k Z X B 0 a F 9 3 Z W l n a H Q m c X V v d D s s J n F 1 b 3 Q 7 c H J v a m V j d F 9 i b 2 x 0 X 3 R y Y X l f Y 2 F w Y W N p d H l f b 2 9 i Y l 8 y X z V f d 2 l k d G h f M l 9 s Z W 5 n d G h f M T h f b W 1 f Z G V w d G g m c X V v d D s s J n F 1 b 3 Q 7 c H J v a m V j d F 9 i b 2 x 0 X 3 R y Y X l f Y 2 F w Y W N p d H l f b 2 9 i Y l 8 y X z V f d 2 l k d G h f M l 9 s Z W 5 n d G h f M T h f b W 1 f Z G V w d G h f d 2 V p Z 2 h 0 J n F 1 b 3 Q 7 L C Z x d W 9 0 O 3 d l a W d o d F 8 x M C Z x d W 9 0 O y w m c X V v d D t 3 Z W l n a H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m 9 s d F 9 o Z W x w Z X I v Q X V 0 b 1 J l b W 9 2 Z W R D b 2 x 1 b W 5 z M S 5 7 a W Q s M H 0 m c X V v d D s s J n F 1 b 3 Q 7 U 2 V j d G l v b j E v Y m 9 s d F 9 o Z W x w Z X I v Q X V 0 b 1 J l b W 9 2 Z W R D b 2 x 1 b W 5 z M S 5 7 c 2 h v c n R f Y 2 9 k Z S w x f S Z x d W 9 0 O y w m c X V v d D t T Z W N 0 a W 9 u M S 9 i b 2 x 0 X 2 h l b H B l c i 9 B d X R v U m V t b 3 Z l Z E N v b H V t b n M x L n t u Y W 1 l L D J 9 J n F 1 b 3 Q 7 L C Z x d W 9 0 O 1 N l Y 3 R p b 2 4 x L 2 J v b H R f a G V s c G V y L 0 F 1 d G 9 S Z W 1 v d m V k Q 2 9 s d W 1 u c z E u e 3 R 5 c G U s M 3 0 m c X V v d D s s J n F 1 b 3 Q 7 U 2 V j d G l v b j E v Y m 9 s d F 9 o Z W x w Z X I v Q X V 0 b 1 J l b W 9 2 Z W R D b 2 x 1 b W 5 z M S 5 7 Z G V z Y 3 J p c H R p b 2 5 f b W F p b i w 0 f S Z x d W 9 0 O y w m c X V v d D t T Z W N 0 a W 9 u M S 9 i b 2 x 0 X 2 h l b H B l c i 9 B d X R v U m V t b 3 Z l Z E N v b H V t b n M x L n t k Z X N j c m l w d G l v b l 9 v b m x 5 X 2 5 1 b W J l c n M s N X 0 m c X V v d D s s J n F 1 b 3 Q 7 U 2 V j d G l v b j E v Y m 9 s d F 9 o Z W x w Z X I v Q X V 0 b 1 J l b W 9 2 Z W R D b 2 x 1 b W 5 z M S 5 7 c G F y d F 9 u d W 1 i Z X J f Z G l z d H J p Y n V 0 b 3 J f b 3 J i a X R h b F 9 m Y X N 0 Z W 5 l c n M s N n 0 m c X V v d D s s J n F 1 b 3 Q 7 U 2 V j d G l v b j E v Y m 9 s d F 9 o Z W x w Z X I v Q X V 0 b 1 J l b W 9 2 Z W R D b 2 x 1 b W 5 z M S 5 7 d 2 V i c G F n Z V 9 k a X N 0 c m l i d X R v c l 9 v c m J p d G F s X 2 Z h c 3 R l b m V y c y w 3 f S Z x d W 9 0 O y w m c X V v d D t T Z W N 0 a W 9 u M S 9 i b 2 x 0 X 2 h l b H B l c i 9 B d X R v U m V t b 3 Z l Z E N v b H V t b n M x L n t w Y X J 0 X 2 5 1 b W J l c l 9 t Y W 5 1 Z m F j d H V y Z X J f b W V 0 Y W x t Y X R l L D h 9 J n F 1 b 3 Q 7 L C Z x d W 9 0 O 1 N l Y 3 R p b 2 4 x L 2 J v b H R f a G V s c G V y L 0 F 1 d G 9 S Z W 1 v d m V k Q 2 9 s d W 1 u c z E u e 3 d l Y n B h Z 2 V f b W F u d W Z h Y 3 R 1 c m V y X 2 1 l d G F s b W F 0 Z S w 5 f S Z x d W 9 0 O y w m c X V v d D t T Z W N 0 a W 9 u M S 9 i b 2 x 0 X 2 h l b H B l c i 9 B d X R v U m V t b 3 Z l Z E N v b H V t b n M x L n t w c m l j Z V 9 j d X J y Z W 5 0 L D E w f S Z x d W 9 0 O y w m c X V v d D t T Z W N 0 a W 9 u M S 9 i b 2 x 0 X 2 h l b H B l c i 9 B d X R v U m V t b 3 Z l Z E N v b H V t b n M x L n t w c m l j Z V 8 x L D E x f S Z x d W 9 0 O y w m c X V v d D t T Z W N 0 a W 9 u M S 9 i b 2 x 0 X 2 h l b H B l c i 9 B d X R v U m V t b 3 Z l Z E N v b H V t b n M x L n t u Y W 1 l X 2 1 h b n V m Y W N 0 d X J l c l 9 t Z X R h b G 1 h d G U s M T J 9 J n F 1 b 3 Q 7 L C Z x d W 9 0 O 1 N l Y 3 R p b 2 4 x L 2 J v b H R f a G V s c G V y L 0 F 1 d G 9 S Z W 1 v d m V k Q 2 9 s d W 1 u c z E u e 3 B y b 2 p l Y 3 R f Y m 9 s d F 9 0 c m F 5 X 2 N h c G F j a X R 5 X 2 9 v Y m J f N l 9 3 a W R 0 a F 8 y X z V f b G V u Z 3 R o X z E 4 X 2 1 t X 2 R l c H R o L D E z f S Z x d W 9 0 O y w m c X V v d D t T Z W N 0 a W 9 u M S 9 i b 2 x 0 X 2 h l b H B l c i 9 B d X R v U m V t b 3 Z l Z E N v b H V t b n M x L n t w c m 9 q Z W N 0 X 2 J v b H R f d H J h e V 9 j Y X B h Y 2 l 0 e V 9 v b 2 J i X z Z f d 2 l k d G h f M l 8 1 X 2 x l b m d 0 a F 8 x O F 9 t b V 9 k Z X B 0 a F 9 3 Z W l n a H Q s M T R 9 J n F 1 b 3 Q 7 L C Z x d W 9 0 O 1 N l Y 3 R p b 2 4 x L 2 J v b H R f a G V s c G V y L 0 F 1 d G 9 S Z W 1 v d m V k Q 2 9 s d W 1 u c z E u e 3 B y b 2 p l Y 3 R f Y m 9 s d F 9 0 c m F 5 X 2 N h c G F j a X R 5 X 2 9 v Y m J f N F 9 3 a W R 0 a F 8 y X z V f b G V u Z 3 R o X z E 4 X 2 1 t X 2 R l c H R o L D E 1 f S Z x d W 9 0 O y w m c X V v d D t T Z W N 0 a W 9 u M S 9 i b 2 x 0 X 2 h l b H B l c i 9 B d X R v U m V t b 3 Z l Z E N v b H V t b n M x L n t w c m 9 q Z W N 0 X 2 J v b H R f d H J h e V 9 j Y X B h Y 2 l 0 e V 9 v b 2 J i X z R f d 2 l k d G h f M l 8 1 X 2 x l b m d 0 a F 8 x O F 9 t b V 9 k Z X B 0 a F 9 3 Z W l n a H Q s M T Z 9 J n F 1 b 3 Q 7 L C Z x d W 9 0 O 1 N l Y 3 R p b 2 4 x L 2 J v b H R f a G V s c G V y L 0 F 1 d G 9 S Z W 1 v d m V k Q 2 9 s d W 1 u c z E u e 3 B y b 2 p l Y 3 R f Y m 9 s d F 9 0 c m F 5 X 2 N h c G F j a X R 5 X 2 9 v Y m J f M l 8 1 X 3 d p Z H R o X z J f b G V u Z 3 R o X z E 4 X 2 1 t X 2 R l c H R o L D E 3 f S Z x d W 9 0 O y w m c X V v d D t T Z W N 0 a W 9 u M S 9 i b 2 x 0 X 2 h l b H B l c i 9 B d X R v U m V t b 3 Z l Z E N v b H V t b n M x L n t w c m 9 q Z W N 0 X 2 J v b H R f d H J h e V 9 j Y X B h Y 2 l 0 e V 9 v b 2 J i X z J f N V 9 3 a W R 0 a F 8 y X 2 x l b m d 0 a F 8 x O F 9 t b V 9 k Z X B 0 a F 9 3 Z W l n a H Q s M T h 9 J n F 1 b 3 Q 7 L C Z x d W 9 0 O 1 N l Y 3 R p b 2 4 x L 2 J v b H R f a G V s c G V y L 0 F 1 d G 9 S Z W 1 v d m V k Q 2 9 s d W 1 u c z E u e 3 d l a W d o d F 8 x M C w x O X 0 m c X V v d D s s J n F 1 b 3 Q 7 U 2 V j d G l v b j E v Y m 9 s d F 9 o Z W x w Z X I v Q X V 0 b 1 J l b W 9 2 Z W R D b 2 x 1 b W 5 z M S 5 7 d 2 V p Z 2 h 0 L D I w f S Z x d W 9 0 O 1 0 s J n F 1 b 3 Q 7 Q 2 9 s d W 1 u Q 2 9 1 b n Q m c X V v d D s 6 M j E s J n F 1 b 3 Q 7 S 2 V 5 Q 2 9 s d W 1 u T m F t Z X M m c X V v d D s 6 W 1 0 s J n F 1 b 3 Q 7 Q 2 9 s d W 1 u S W R l b n R p d G l l c y Z x d W 9 0 O z p b J n F 1 b 3 Q 7 U 2 V j d G l v b j E v Y m 9 s d F 9 o Z W x w Z X I v Q X V 0 b 1 J l b W 9 2 Z W R D b 2 x 1 b W 5 z M S 5 7 a W Q s M H 0 m c X V v d D s s J n F 1 b 3 Q 7 U 2 V j d G l v b j E v Y m 9 s d F 9 o Z W x w Z X I v Q X V 0 b 1 J l b W 9 2 Z W R D b 2 x 1 b W 5 z M S 5 7 c 2 h v c n R f Y 2 9 k Z S w x f S Z x d W 9 0 O y w m c X V v d D t T Z W N 0 a W 9 u M S 9 i b 2 x 0 X 2 h l b H B l c i 9 B d X R v U m V t b 3 Z l Z E N v b H V t b n M x L n t u Y W 1 l L D J 9 J n F 1 b 3 Q 7 L C Z x d W 9 0 O 1 N l Y 3 R p b 2 4 x L 2 J v b H R f a G V s c G V y L 0 F 1 d G 9 S Z W 1 v d m V k Q 2 9 s d W 1 u c z E u e 3 R 5 c G U s M 3 0 m c X V v d D s s J n F 1 b 3 Q 7 U 2 V j d G l v b j E v Y m 9 s d F 9 o Z W x w Z X I v Q X V 0 b 1 J l b W 9 2 Z W R D b 2 x 1 b W 5 z M S 5 7 Z G V z Y 3 J p c H R p b 2 5 f b W F p b i w 0 f S Z x d W 9 0 O y w m c X V v d D t T Z W N 0 a W 9 u M S 9 i b 2 x 0 X 2 h l b H B l c i 9 B d X R v U m V t b 3 Z l Z E N v b H V t b n M x L n t k Z X N j c m l w d G l v b l 9 v b m x 5 X 2 5 1 b W J l c n M s N X 0 m c X V v d D s s J n F 1 b 3 Q 7 U 2 V j d G l v b j E v Y m 9 s d F 9 o Z W x w Z X I v Q X V 0 b 1 J l b W 9 2 Z W R D b 2 x 1 b W 5 z M S 5 7 c G F y d F 9 u d W 1 i Z X J f Z G l z d H J p Y n V 0 b 3 J f b 3 J i a X R h b F 9 m Y X N 0 Z W 5 l c n M s N n 0 m c X V v d D s s J n F 1 b 3 Q 7 U 2 V j d G l v b j E v Y m 9 s d F 9 o Z W x w Z X I v Q X V 0 b 1 J l b W 9 2 Z W R D b 2 x 1 b W 5 z M S 5 7 d 2 V i c G F n Z V 9 k a X N 0 c m l i d X R v c l 9 v c m J p d G F s X 2 Z h c 3 R l b m V y c y w 3 f S Z x d W 9 0 O y w m c X V v d D t T Z W N 0 a W 9 u M S 9 i b 2 x 0 X 2 h l b H B l c i 9 B d X R v U m V t b 3 Z l Z E N v b H V t b n M x L n t w Y X J 0 X 2 5 1 b W J l c l 9 t Y W 5 1 Z m F j d H V y Z X J f b W V 0 Y W x t Y X R l L D h 9 J n F 1 b 3 Q 7 L C Z x d W 9 0 O 1 N l Y 3 R p b 2 4 x L 2 J v b H R f a G V s c G V y L 0 F 1 d G 9 S Z W 1 v d m V k Q 2 9 s d W 1 u c z E u e 3 d l Y n B h Z 2 V f b W F u d W Z h Y 3 R 1 c m V y X 2 1 l d G F s b W F 0 Z S w 5 f S Z x d W 9 0 O y w m c X V v d D t T Z W N 0 a W 9 u M S 9 i b 2 x 0 X 2 h l b H B l c i 9 B d X R v U m V t b 3 Z l Z E N v b H V t b n M x L n t w c m l j Z V 9 j d X J y Z W 5 0 L D E w f S Z x d W 9 0 O y w m c X V v d D t T Z W N 0 a W 9 u M S 9 i b 2 x 0 X 2 h l b H B l c i 9 B d X R v U m V t b 3 Z l Z E N v b H V t b n M x L n t w c m l j Z V 8 x L D E x f S Z x d W 9 0 O y w m c X V v d D t T Z W N 0 a W 9 u M S 9 i b 2 x 0 X 2 h l b H B l c i 9 B d X R v U m V t b 3 Z l Z E N v b H V t b n M x L n t u Y W 1 l X 2 1 h b n V m Y W N 0 d X J l c l 9 t Z X R h b G 1 h d G U s M T J 9 J n F 1 b 3 Q 7 L C Z x d W 9 0 O 1 N l Y 3 R p b 2 4 x L 2 J v b H R f a G V s c G V y L 0 F 1 d G 9 S Z W 1 v d m V k Q 2 9 s d W 1 u c z E u e 3 B y b 2 p l Y 3 R f Y m 9 s d F 9 0 c m F 5 X 2 N h c G F j a X R 5 X 2 9 v Y m J f N l 9 3 a W R 0 a F 8 y X z V f b G V u Z 3 R o X z E 4 X 2 1 t X 2 R l c H R o L D E z f S Z x d W 9 0 O y w m c X V v d D t T Z W N 0 a W 9 u M S 9 i b 2 x 0 X 2 h l b H B l c i 9 B d X R v U m V t b 3 Z l Z E N v b H V t b n M x L n t w c m 9 q Z W N 0 X 2 J v b H R f d H J h e V 9 j Y X B h Y 2 l 0 e V 9 v b 2 J i X z Z f d 2 l k d G h f M l 8 1 X 2 x l b m d 0 a F 8 x O F 9 t b V 9 k Z X B 0 a F 9 3 Z W l n a H Q s M T R 9 J n F 1 b 3 Q 7 L C Z x d W 9 0 O 1 N l Y 3 R p b 2 4 x L 2 J v b H R f a G V s c G V y L 0 F 1 d G 9 S Z W 1 v d m V k Q 2 9 s d W 1 u c z E u e 3 B y b 2 p l Y 3 R f Y m 9 s d F 9 0 c m F 5 X 2 N h c G F j a X R 5 X 2 9 v Y m J f N F 9 3 a W R 0 a F 8 y X z V f b G V u Z 3 R o X z E 4 X 2 1 t X 2 R l c H R o L D E 1 f S Z x d W 9 0 O y w m c X V v d D t T Z W N 0 a W 9 u M S 9 i b 2 x 0 X 2 h l b H B l c i 9 B d X R v U m V t b 3 Z l Z E N v b H V t b n M x L n t w c m 9 q Z W N 0 X 2 J v b H R f d H J h e V 9 j Y X B h Y 2 l 0 e V 9 v b 2 J i X z R f d 2 l k d G h f M l 8 1 X 2 x l b m d 0 a F 8 x O F 9 t b V 9 k Z X B 0 a F 9 3 Z W l n a H Q s M T Z 9 J n F 1 b 3 Q 7 L C Z x d W 9 0 O 1 N l Y 3 R p b 2 4 x L 2 J v b H R f a G V s c G V y L 0 F 1 d G 9 S Z W 1 v d m V k Q 2 9 s d W 1 u c z E u e 3 B y b 2 p l Y 3 R f Y m 9 s d F 9 0 c m F 5 X 2 N h c G F j a X R 5 X 2 9 v Y m J f M l 8 1 X 3 d p Z H R o X z J f b G V u Z 3 R o X z E 4 X 2 1 t X 2 R l c H R o L D E 3 f S Z x d W 9 0 O y w m c X V v d D t T Z W N 0 a W 9 u M S 9 i b 2 x 0 X 2 h l b H B l c i 9 B d X R v U m V t b 3 Z l Z E N v b H V t b n M x L n t w c m 9 q Z W N 0 X 2 J v b H R f d H J h e V 9 j Y X B h Y 2 l 0 e V 9 v b 2 J i X z J f N V 9 3 a W R 0 a F 8 y X 2 x l b m d 0 a F 8 x O F 9 t b V 9 k Z X B 0 a F 9 3 Z W l n a H Q s M T h 9 J n F 1 b 3 Q 7 L C Z x d W 9 0 O 1 N l Y 3 R p b 2 4 x L 2 J v b H R f a G V s c G V y L 0 F 1 d G 9 S Z W 1 v d m V k Q 2 9 s d W 1 u c z E u e 3 d l a W d o d F 8 x M C w x O X 0 m c X V v d D s s J n F 1 b 3 Q 7 U 2 V j d G l v b j E v Y m 9 s d F 9 o Z W x w Z X I v Q X V 0 b 1 J l b W 9 2 Z W R D b 2 x 1 b W 5 z M S 5 7 d 2 V p Z 2 h 0 L D I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m 9 s d F 9 o Z W x w Z X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9 s d F 9 o Z W x w Z X I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9 s d F 9 o Z W x w Z X I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5 y C c Q C E v B U u l 0 4 B y + 9 9 J e A A A A A A C A A A A A A A Q Z g A A A A E A A C A A A A B 9 t a D J q 5 t Z S e 2 z p G n i d D R + f + 9 h t m M q Y K y A Y 3 Y 1 K v i u A g A A A A A O g A A A A A I A A C A A A A B 2 C R P B 6 W K u m J e h H b 3 l E s 7 V A E 7 0 Y l W 2 n w c n h J I h f p 6 b b 1 A A A A D 1 l H E 4 f e 7 n V x k S H N B N R v J W g y q E J 2 x S l J o v V d Z g 7 J D l Q S n Y 8 p W N X g q I 7 L G P L V L 0 k S 3 n F 7 m i t 3 z 7 C e v M y u V / k U i V Q u K c G v Q S M B d h w i w i l I v Q x U A A A A C 0 A 2 G U C K C F c J f 3 U 7 2 2 Y K F v H M 2 w G s v y F J T N Q F K x o G v S E Z b O L D l B O l N y 5 N E i P b S 7 w S W R J W h y 6 K D P R R G z + y 5 a b L j X < / D a t a M a s h u p > 
</file>

<file path=customXml/itemProps1.xml><?xml version="1.0" encoding="utf-8"?>
<ds:datastoreItem xmlns:ds="http://schemas.openxmlformats.org/officeDocument/2006/customXml" ds:itemID="{C11C35B7-567F-4A1B-A63E-498FFA20541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order_helper</vt:lpstr>
      <vt:lpstr>production_helper</vt:lpstr>
      <vt:lpstr>bolt_helper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oom lout</dc:creator>
  <cp:lastModifiedBy>oom lout</cp:lastModifiedBy>
  <cp:lastPrinted>2024-09-23T10:41:13Z</cp:lastPrinted>
  <dcterms:created xsi:type="dcterms:W3CDTF">2024-01-17T10:25:04Z</dcterms:created>
  <dcterms:modified xsi:type="dcterms:W3CDTF">2024-12-04T10:55:48Z</dcterms:modified>
</cp:coreProperties>
</file>