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h\oomlout_bolt_product_prototyping_tin_hardware_screw_countersunk_m3_black_hex_head_version_1\"/>
    </mc:Choice>
  </mc:AlternateContent>
  <xr:revisionPtr revIDLastSave="0" documentId="13_ncr:1_{EDAC3B15-72A2-45C7-A75F-EFD848F12313}" xr6:coauthVersionLast="47" xr6:coauthVersionMax="47" xr10:uidLastSave="{00000000-0000-0000-0000-000000000000}"/>
  <bookViews>
    <workbookView xWindow="-120" yWindow="-120" windowWidth="25440" windowHeight="15270" activeTab="1" xr2:uid="{DF6EE3A8-8F06-4FE7-8CEA-D84C56A86617}"/>
  </bookViews>
  <sheets>
    <sheet name="main" sheetId="1" r:id="rId1"/>
    <sheet name="production_helper" sheetId="5" r:id="rId2"/>
    <sheet name="bolt_helper" sheetId="4" r:id="rId3"/>
  </sheets>
  <definedNames>
    <definedName name="ExternalData_1" localSheetId="2" hidden="1">bolt_helper!$A$1:$U$12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E16" i="1" s="1"/>
  <c r="F16" i="1"/>
  <c r="G16" i="1" s="1"/>
  <c r="I16" i="1"/>
  <c r="B16" i="1"/>
  <c r="C14" i="5"/>
  <c r="B8" i="5"/>
  <c r="B9" i="5" s="1"/>
  <c r="B10" i="5" s="1"/>
  <c r="B11" i="5" s="1"/>
  <c r="B12" i="5" s="1"/>
  <c r="B13" i="5" s="1"/>
  <c r="C6" i="5"/>
  <c r="G15" i="5"/>
  <c r="E15" i="5"/>
  <c r="D15" i="5"/>
  <c r="G13" i="5"/>
  <c r="E13" i="5"/>
  <c r="D13" i="5"/>
  <c r="C13" i="5"/>
  <c r="G12" i="5"/>
  <c r="E12" i="5"/>
  <c r="D12" i="5"/>
  <c r="C12" i="5"/>
  <c r="G11" i="5"/>
  <c r="E11" i="5"/>
  <c r="D11" i="5"/>
  <c r="C11" i="5"/>
  <c r="G10" i="5"/>
  <c r="E10" i="5"/>
  <c r="D10" i="5"/>
  <c r="C10" i="5"/>
  <c r="G9" i="5"/>
  <c r="E9" i="5"/>
  <c r="D9" i="5"/>
  <c r="C9" i="5"/>
  <c r="G8" i="5"/>
  <c r="E8" i="5"/>
  <c r="D8" i="5"/>
  <c r="C8" i="5"/>
  <c r="G7" i="5"/>
  <c r="E7" i="5"/>
  <c r="D7" i="5"/>
  <c r="C7" i="5"/>
  <c r="I13" i="1"/>
  <c r="I12" i="1"/>
  <c r="I11" i="1"/>
  <c r="I10" i="1"/>
  <c r="I9" i="1"/>
  <c r="I8" i="1"/>
  <c r="I7" i="1"/>
  <c r="I6" i="1"/>
  <c r="I5" i="1"/>
  <c r="H15" i="1"/>
  <c r="F15" i="1"/>
  <c r="H14" i="1"/>
  <c r="F14" i="1"/>
  <c r="H13" i="1"/>
  <c r="E13" i="1" s="1"/>
  <c r="F13" i="1"/>
  <c r="G13" i="1" s="1"/>
  <c r="H12" i="1"/>
  <c r="E12" i="1" s="1"/>
  <c r="F13" i="5" s="1"/>
  <c r="F12" i="1"/>
  <c r="G12" i="1" s="1"/>
  <c r="H11" i="1"/>
  <c r="E11" i="1" s="1"/>
  <c r="F12" i="5" s="1"/>
  <c r="F11" i="1"/>
  <c r="G11" i="1" s="1"/>
  <c r="H10" i="1"/>
  <c r="E10" i="1" s="1"/>
  <c r="F11" i="5" s="1"/>
  <c r="F10" i="1"/>
  <c r="G10" i="1" s="1"/>
  <c r="H9" i="1"/>
  <c r="F9" i="1"/>
  <c r="G9" i="1" s="1"/>
  <c r="E9" i="1"/>
  <c r="F10" i="5" s="1"/>
  <c r="H8" i="1"/>
  <c r="E8" i="1" s="1"/>
  <c r="F9" i="5" s="1"/>
  <c r="F8" i="1"/>
  <c r="G8" i="1" s="1"/>
  <c r="H7" i="1"/>
  <c r="E7" i="1" s="1"/>
  <c r="F8" i="5" s="1"/>
  <c r="F7" i="1"/>
  <c r="G7" i="1" s="1"/>
  <c r="H6" i="1"/>
  <c r="E6" i="1" s="1"/>
  <c r="F7" i="5" s="1"/>
  <c r="F6" i="1"/>
  <c r="G6" i="1" s="1"/>
  <c r="B15" i="1"/>
  <c r="B14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H5" i="1"/>
  <c r="E5" i="1" s="1"/>
  <c r="F15" i="5" s="1"/>
  <c r="F5" i="1"/>
  <c r="G5" i="1" s="1"/>
  <c r="C5" i="1"/>
  <c r="B5" i="1"/>
  <c r="D15" i="1"/>
  <c r="I15" i="1" s="1"/>
  <c r="D14" i="1"/>
  <c r="I14" i="1" s="1"/>
  <c r="G14" i="1" l="1"/>
  <c r="E14" i="1"/>
  <c r="G15" i="1"/>
  <c r="E15" i="1"/>
  <c r="G17" i="1"/>
  <c r="I17" i="1"/>
  <c r="J17" i="1" s="1"/>
  <c r="G20" i="1" l="1"/>
  <c r="I20" i="1" s="1"/>
  <c r="G22" i="1"/>
  <c r="G19" i="1"/>
  <c r="I19" i="1" l="1"/>
  <c r="G25" i="1" l="1"/>
  <c r="G24" i="1"/>
  <c r="G28" i="1" s="1"/>
  <c r="G2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C291F7-6320-4445-AF70-7F9E77D081D6}" keepAlive="1" name="Query - bolt_helper" description="Connection to the 'bolt_helper' query in the workbook." type="5" refreshedVersion="8" background="1" saveData="1">
    <dbPr connection="Provider=Microsoft.Mashup.OleDb.1;Data Source=$Workbook$;Location=bolt_helper;Extended Properties=&quot;&quot;" command="SELECT * FROM [bolt_helper]"/>
  </connection>
</connections>
</file>

<file path=xl/sharedStrings.xml><?xml version="1.0" encoding="utf-8"?>
<sst xmlns="http://schemas.openxmlformats.org/spreadsheetml/2006/main" count="196" uniqueCount="132">
  <si>
    <t>id</t>
  </si>
  <si>
    <t>short_code</t>
  </si>
  <si>
    <t>name</t>
  </si>
  <si>
    <t>type</t>
  </si>
  <si>
    <t>description_main</t>
  </si>
  <si>
    <t>part_number_distributor_orbital_fasteners</t>
  </si>
  <si>
    <t>webpage_distributor_orbital_fasteners</t>
  </si>
  <si>
    <t>part_number_manufacturer_metalmate</t>
  </si>
  <si>
    <t>webpage_manufacturer_metalmate</t>
  </si>
  <si>
    <t>price_current</t>
  </si>
  <si>
    <t>name_manufacturer_metalmate</t>
  </si>
  <si>
    <t>project_bolt_tray_capacity_oobb_6_width_2_5_length_18_mm_depth</t>
  </si>
  <si>
    <t>project_bolt_tray_capacity_oobb_6_width_2_5_length_18_mm_depth_weight</t>
  </si>
  <si>
    <t>project_bolt_tray_capacity_oobb_4_width_2_5_length_18_mm_depth</t>
  </si>
  <si>
    <t>project_bolt_tray_capacity_oobb_4_width_2_5_length_18_mm_depth_weight</t>
  </si>
  <si>
    <t>project_bolt_tray_capacity_oobb_2_5_width_2_length_18_mm_depth</t>
  </si>
  <si>
    <t>project_bolt_tray_capacity_oobb_2_5_width_2_length_18_mm_depth_weight</t>
  </si>
  <si>
    <t>weight_10</t>
  </si>
  <si>
    <t>weight</t>
  </si>
  <si>
    <t>hardware_nut_m3</t>
  </si>
  <si>
    <t>Hardware Nut M3</t>
  </si>
  <si>
    <t>nut</t>
  </si>
  <si>
    <t>https://www.orbitalfasteners.co.uk/products/m3-mild-steel-hexagon-full-nuts-bright-zinc-plated</t>
  </si>
  <si>
    <t>Z0322M39</t>
  </si>
  <si>
    <t>https://www.harclob2b.com/m3-din934-gr-8-din267-full-nut-zinc-plated-boxed-z0322m39</t>
  </si>
  <si>
    <t>M3 DIN934 (GR.8 DIN267) FULL NUT ZINC PLATED BOXED</t>
  </si>
  <si>
    <t>hardware_screw_countersunk_m3_black_10_mm_length_hex_head</t>
  </si>
  <si>
    <t>Hardware Screw Countersunk M3 Black 10 mm Length Hex Head</t>
  </si>
  <si>
    <t>screw_countersunk</t>
  </si>
  <si>
    <t>10_mm_length</t>
  </si>
  <si>
    <t>https://www.orbitalfasteners.co.uk/products/m3-x-10-socket-screw-countersunk-high-tensile-grade-10-9-self-colour-din-7991</t>
  </si>
  <si>
    <t>1151M390010</t>
  </si>
  <si>
    <t>https://www.harclob2b.com/m3-x-10-socket-csk-screw-gr10-9-self-colour-din-79-1151m390010</t>
  </si>
  <si>
    <t>M3 X 10 SOCKET CSK SCREW GR10.9 SELF COLOUR DIN 7991 (165)</t>
  </si>
  <si>
    <t>hardware_screw_countersunk_m3_black_12_mm_length_hex_head</t>
  </si>
  <si>
    <t>Hardware Screw Countersunk M3 Black 12 mm Length Hex Head</t>
  </si>
  <si>
    <t>12_mm_length</t>
  </si>
  <si>
    <t>https://www.orbitalfasteners.co.uk/products/m3-x-12-socket-screw-countersunk-high-tensile-grade-10-9-self-colour-din-7991</t>
  </si>
  <si>
    <t>1151M390012</t>
  </si>
  <si>
    <t>https://www.harclob2b.com/m3-x-12-socket-csk-screw-gr10-9-self-colour-din-79-1151m390012</t>
  </si>
  <si>
    <t>M3 X 12 SOCKET CSK SCREW GR10.9 SELF COLOUR DIN 7991 (165)</t>
  </si>
  <si>
    <t>hardware_screw_countersunk_m3_black_16_mm_length_hex_head</t>
  </si>
  <si>
    <t>Hardware Screw Countersunk M3 Black 16 mm Length Hex Head</t>
  </si>
  <si>
    <t>16_mm_length</t>
  </si>
  <si>
    <t>https://www.orbitalfasteners.co.uk/products/m3-x-16-socket-screw-countersunk-high-tensile-grade-10-9-self-colour-din-7991</t>
  </si>
  <si>
    <t>1151M390016</t>
  </si>
  <si>
    <t>hardware_screw_countersunk_m3_black_20_mm_length_hex_head</t>
  </si>
  <si>
    <t>Hardware Screw Countersunk M3 Black 20 mm Length Hex Head</t>
  </si>
  <si>
    <t>20_mm_length</t>
  </si>
  <si>
    <t>https://www.orbitalfasteners.co.uk/products/m3-x-20-socket-screw-countersunk-high-tensile-grade-10-9-self-colour-din-7991</t>
  </si>
  <si>
    <t>1151M390020</t>
  </si>
  <si>
    <t>https://www.harclob2b.com/m3-x-20-socket-csk-screw-gr10-9-self-colour-din-79-1151m390020</t>
  </si>
  <si>
    <t>M3 X 20 SOCKET CSK SCREW GR10.9 SELF COLOUR DIN 7991 (165)</t>
  </si>
  <si>
    <t>hardware_screw_countersunk_m3_black_25_mm_length_hex_head</t>
  </si>
  <si>
    <t>Hardware Screw Countersunk M3 Black 25 mm Length Hex Head</t>
  </si>
  <si>
    <t>25_mm_length</t>
  </si>
  <si>
    <t>https://www.orbitalfasteners.co.uk/products/m3-x-25-socket-screw-countersunk-high-tensile-grade-10-9-self-colour-din-7991</t>
  </si>
  <si>
    <t>1151M390025</t>
  </si>
  <si>
    <t>https://www.harclob2b.com/m3-x-25-socket-csk-screw-gr10-9-self-colour-din-79-1151m390025</t>
  </si>
  <si>
    <t>M3 X 25 SOCKET CSK SCREW GR10.9 SELF COLOUR DIN 7991 (165)</t>
  </si>
  <si>
    <t>hardware_screw_countersunk_m3_black_6_mm_length_hex_head</t>
  </si>
  <si>
    <t>Hardware Screw Countersunk M3 Black 6 mm Length Hex Head</t>
  </si>
  <si>
    <t>6_mm_length</t>
  </si>
  <si>
    <t>https://www.orbitalfasteners.co.uk/products/m3-x-6-socket-screw-countersunk-high-tensile-grade-10-9-self-colour-din-7991</t>
  </si>
  <si>
    <t>1151M390006</t>
  </si>
  <si>
    <t>https://www.harclob2b.com/m3-x-6-socket-csk-screw-gr10-9-self-colour-din-799-1151m390006</t>
  </si>
  <si>
    <t>M3 X 6 SOCKET CSK SCREW GR10.9 SELF COLOUR DIN 7991 (165)</t>
  </si>
  <si>
    <t>hardware_screw_countersunk_m3_black_8_mm_length_hex_head</t>
  </si>
  <si>
    <t>Hardware Screw Countersunk M3 Black 8 mm Length Hex Head</t>
  </si>
  <si>
    <t>8_mm_length</t>
  </si>
  <si>
    <t>https://www.orbitalfasteners.co.uk/products/m3-x-8-socket-screw-countersunk-high-tensile-grade-10-9-self-colour-din-7991</t>
  </si>
  <si>
    <t>1151M390008</t>
  </si>
  <si>
    <t>https://www.harclob2b.com/m3-x-8-socket-csk-screw-gr10-9-self-colour-din-799-1151m390008</t>
  </si>
  <si>
    <t>M3 X 8 SOCKET CSK SCREW GR10.9 SELF COLOUR DIN 7991 (165)</t>
  </si>
  <si>
    <t>packaging_tin_hinged_lid_169_mm_width_130_mm_height_18_mm_depth_350_ml_tinware_direct_t4066</t>
  </si>
  <si>
    <t>Packaging Tin Hinged Lid 169 mm Width 130 mm Height 18 mm Depth 350 Ml Tinware Direct T4066</t>
  </si>
  <si>
    <t>tin_hinged_lid</t>
  </si>
  <si>
    <t>description_only_numbers</t>
  </si>
  <si>
    <t>oomlout_bolt_product_prototyping_tin_hardware_screw_countersunk_m3_black_hex_head_version_1</t>
  </si>
  <si>
    <t>oomp_id</t>
  </si>
  <si>
    <t>quantity</t>
  </si>
  <si>
    <t>cost_per</t>
  </si>
  <si>
    <t>cost</t>
  </si>
  <si>
    <t>40 percent</t>
  </si>
  <si>
    <t>40 twice</t>
  </si>
  <si>
    <t>vat</t>
  </si>
  <si>
    <t>cost_retail</t>
  </si>
  <si>
    <t>price_1</t>
  </si>
  <si>
    <t>quantity_max</t>
  </si>
  <si>
    <t>three_d_printer_filament_1_75_mm_pla_aqua_reel_3dqf</t>
  </si>
  <si>
    <t>Three D Printer Filament 1 75 mm Pla Aqua Reel 3Dqf</t>
  </si>
  <si>
    <t>filament</t>
  </si>
  <si>
    <t>reel</t>
  </si>
  <si>
    <t>three_d_printer_filament_1_75_mm_pla_plus_black_reel_3dqf</t>
  </si>
  <si>
    <t>Three D Printer Filament 1 75 mm Pla Plus Black Reel 3Dqf</t>
  </si>
  <si>
    <t>weight_per</t>
  </si>
  <si>
    <t>cost vat inc</t>
  </si>
  <si>
    <t>shipping</t>
  </si>
  <si>
    <t>fees</t>
  </si>
  <si>
    <t>multiple</t>
  </si>
  <si>
    <t>selling price</t>
  </si>
  <si>
    <t>list price</t>
  </si>
  <si>
    <t>net</t>
  </si>
  <si>
    <t>list price calc</t>
  </si>
  <si>
    <t>target_weight</t>
  </si>
  <si>
    <t>nu3</t>
  </si>
  <si>
    <t/>
  </si>
  <si>
    <t>cs3b10h</t>
  </si>
  <si>
    <t>cs3b12h</t>
  </si>
  <si>
    <t>cs3b16h</t>
  </si>
  <si>
    <t>cs3b20h</t>
  </si>
  <si>
    <t>cs3b25h</t>
  </si>
  <si>
    <t>cs3b6h</t>
  </si>
  <si>
    <t>cs3b8h</t>
  </si>
  <si>
    <t>project</t>
  </si>
  <si>
    <t>sheet</t>
  </si>
  <si>
    <t>production_helper</t>
  </si>
  <si>
    <t>size</t>
  </si>
  <si>
    <t>count</t>
  </si>
  <si>
    <t>short</t>
  </si>
  <si>
    <t>weight 10</t>
  </si>
  <si>
    <t>note</t>
  </si>
  <si>
    <t>position</t>
  </si>
  <si>
    <t>a1</t>
  </si>
  <si>
    <t>a2</t>
  </si>
  <si>
    <t>a3</t>
  </si>
  <si>
    <t>a4</t>
  </si>
  <si>
    <t>index</t>
  </si>
  <si>
    <t>b4</t>
  </si>
  <si>
    <t>b3</t>
  </si>
  <si>
    <t>b2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</si>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</sst>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"/>
    <numFmt numFmtId="165" formatCode="&quot;£&quot;#,##0.0000"/>
    <numFmt numFmtId="166" formatCode="0.00&quot; g&quot;"/>
  </numFmts>
  <fonts count="7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66" fontId="2" fillId="0" borderId="0" xfId="0" applyNumberFormat="1" applyFont="1"/>
    <xf numFmtId="0" fontId="6" fillId="3" borderId="2" xfId="0" applyFont="1" applyFill="1" applyBorder="1"/>
    <xf numFmtId="166" fontId="6" fillId="3" borderId="2" xfId="0" applyNumberFormat="1" applyFont="1" applyFill="1" applyBorder="1"/>
    <xf numFmtId="0" fontId="6" fillId="3" borderId="3" xfId="0" applyFont="1" applyFill="1" applyBorder="1"/>
    <xf numFmtId="0" fontId="3" fillId="2" borderId="2" xfId="0" applyFont="1" applyFill="1" applyBorder="1"/>
    <xf numFmtId="0" fontId="2" fillId="4" borderId="2" xfId="0" applyFont="1" applyFill="1" applyBorder="1"/>
    <xf numFmtId="166" fontId="3" fillId="4" borderId="2" xfId="0" applyNumberFormat="1" applyFont="1" applyFill="1" applyBorder="1"/>
    <xf numFmtId="166" fontId="5" fillId="4" borderId="2" xfId="0" applyNumberFormat="1" applyFont="1" applyFill="1" applyBorder="1"/>
    <xf numFmtId="0" fontId="3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2" borderId="4" xfId="0" applyFont="1" applyFill="1" applyBorder="1"/>
    <xf numFmtId="166" fontId="3" fillId="2" borderId="4" xfId="0" applyNumberFormat="1" applyFont="1" applyFill="1" applyBorder="1"/>
    <xf numFmtId="166" fontId="5" fillId="2" borderId="4" xfId="0" applyNumberFormat="1" applyFont="1" applyFill="1" applyBorder="1"/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/>
    <xf numFmtId="0" fontId="2" fillId="4" borderId="4" xfId="0" applyFont="1" applyFill="1" applyBorder="1"/>
    <xf numFmtId="166" fontId="3" fillId="4" borderId="4" xfId="0" applyNumberFormat="1" applyFont="1" applyFill="1" applyBorder="1"/>
    <xf numFmtId="166" fontId="5" fillId="4" borderId="4" xfId="0" applyNumberFormat="1" applyFont="1" applyFill="1" applyBorder="1"/>
    <xf numFmtId="0" fontId="3" fillId="4" borderId="5" xfId="0" applyFont="1" applyFill="1" applyBorder="1" applyAlignment="1">
      <alignment horizontal="center"/>
    </xf>
    <xf numFmtId="0" fontId="4" fillId="2" borderId="4" xfId="0" applyFont="1" applyFill="1" applyBorder="1"/>
    <xf numFmtId="166" fontId="2" fillId="2" borderId="4" xfId="0" applyNumberFormat="1" applyFont="1" applyFill="1" applyBorder="1"/>
    <xf numFmtId="0" fontId="3" fillId="2" borderId="6" xfId="0" applyFont="1" applyFill="1" applyBorder="1"/>
    <xf numFmtId="0" fontId="2" fillId="4" borderId="6" xfId="0" applyFont="1" applyFill="1" applyBorder="1"/>
    <xf numFmtId="166" fontId="3" fillId="4" borderId="6" xfId="0" applyNumberFormat="1" applyFont="1" applyFill="1" applyBorder="1"/>
    <xf numFmtId="166" fontId="5" fillId="4" borderId="6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6" fillId="3" borderId="7" xfId="0" applyFont="1" applyFill="1" applyBorder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66" formatCode="0.00&quot; g&quot;"/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166" formatCode="0.00&quot; g&quot;"/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019A5C-A0A2-4357-8434-4DC6B8FDC0BE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short_code" tableColumnId="2"/>
      <queryTableField id="3" name="name" tableColumnId="3"/>
      <queryTableField id="4" name="type" tableColumnId="4"/>
      <queryTableField id="5" name="description_main" tableColumnId="5"/>
      <queryTableField id="6" name="description_only_numbers" tableColumnId="6"/>
      <queryTableField id="7" name="part_number_distributor_orbital_fasteners" tableColumnId="7"/>
      <queryTableField id="8" name="webpage_distributor_orbital_fasteners" tableColumnId="8"/>
      <queryTableField id="9" name="part_number_manufacturer_metalmate" tableColumnId="9"/>
      <queryTableField id="10" name="webpage_manufacturer_metalmate" tableColumnId="10"/>
      <queryTableField id="11" name="price_current" tableColumnId="11"/>
      <queryTableField id="12" name="price_1" tableColumnId="12"/>
      <queryTableField id="13" name="name_manufacturer_metalmate" tableColumnId="13"/>
      <queryTableField id="14" name="project_bolt_tray_capacity_oobb_6_width_2_5_length_18_mm_depth" tableColumnId="14"/>
      <queryTableField id="15" name="project_bolt_tray_capacity_oobb_6_width_2_5_length_18_mm_depth_weight" tableColumnId="15"/>
      <queryTableField id="16" name="project_bolt_tray_capacity_oobb_4_width_2_5_length_18_mm_depth" tableColumnId="16"/>
      <queryTableField id="17" name="project_bolt_tray_capacity_oobb_4_width_2_5_length_18_mm_depth_weight" tableColumnId="17"/>
      <queryTableField id="18" name="project_bolt_tray_capacity_oobb_2_5_width_2_length_18_mm_depth" tableColumnId="18"/>
      <queryTableField id="19" name="project_bolt_tray_capacity_oobb_2_5_width_2_length_18_mm_depth_weight" tableColumnId="19"/>
      <queryTableField id="20" name="weight_10" tableColumnId="20"/>
      <queryTableField id="21" name="weight" tableColumnId="2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AD8860-D522-4D19-B34C-248E49D3CE92}" name="Table4" displayName="Table4" ref="B5:I15" totalsRowShown="0" headerRowDxfId="19">
  <autoFilter ref="B5:I15" xr:uid="{3AAD8860-D522-4D19-B34C-248E49D3CE92}"/>
  <tableColumns count="8">
    <tableColumn id="1" xr3:uid="{0F0CBD69-E894-4E9E-90B9-7DD9D1938721}" name="index" dataDxfId="18"/>
    <tableColumn id="2" xr3:uid="{87E6612D-6B92-4356-9646-0C2010031DE5}" name="size" dataDxfId="17"/>
    <tableColumn id="3" xr3:uid="{87E4505D-D2C8-45D4-86F2-7736C0E66175}" name="short" dataDxfId="16"/>
    <tableColumn id="4" xr3:uid="{99F172FE-4F35-444F-A4DA-9B042157CE02}" name="count" dataDxfId="15"/>
    <tableColumn id="5" xr3:uid="{E6A552B4-26E4-4560-9E5D-2716182553C6}" name="weight" dataDxfId="14"/>
    <tableColumn id="6" xr3:uid="{E3166F03-D9E4-495C-968D-6796DB670C48}" name="weight 10" dataDxfId="13"/>
    <tableColumn id="7" xr3:uid="{C8E8C864-1C73-40D3-9E71-6004298F8AE4}" name="position" dataDxfId="12"/>
    <tableColumn id="8" xr3:uid="{D38BADE7-C230-49B3-9452-25E6C6491D25}" name="not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46233-2C79-4685-92CA-4E4350F735C6}" name="bolt_helper" displayName="bolt_helper" ref="A1:U12" tableType="queryTable" totalsRowShown="0">
  <autoFilter ref="A1:U12" xr:uid="{82F46233-2C79-4685-92CA-4E4350F735C6}"/>
  <tableColumns count="21">
    <tableColumn id="1" xr3:uid="{35D9E0CE-D00C-4B64-AD7A-2FBEDE5C2BA5}" uniqueName="1" name="id" queryTableFieldId="1" dataDxfId="11"/>
    <tableColumn id="2" xr3:uid="{E676F14A-4DC4-4279-A640-D91CDF18A6A7}" uniqueName="2" name="short_code" queryTableFieldId="2" dataDxfId="10"/>
    <tableColumn id="3" xr3:uid="{9FB860EC-4489-478C-BFA0-AEEDF8EB6C26}" uniqueName="3" name="name" queryTableFieldId="3" dataDxfId="9"/>
    <tableColumn id="4" xr3:uid="{7030FAA1-1BAC-4AF6-83E4-A5C46189D14E}" uniqueName="4" name="type" queryTableFieldId="4" dataDxfId="8"/>
    <tableColumn id="5" xr3:uid="{44ABD850-7DCB-4C0E-8FAD-49DADE823D02}" uniqueName="5" name="description_main" queryTableFieldId="5" dataDxfId="7"/>
    <tableColumn id="6" xr3:uid="{FF0EF04A-717E-4945-AFF8-FC710E2367A5}" uniqueName="6" name="description_only_numbers" queryTableFieldId="6"/>
    <tableColumn id="7" xr3:uid="{6296AF44-6CD8-4DE2-BB90-A8C738FE1551}" uniqueName="7" name="part_number_distributor_orbital_fasteners" queryTableFieldId="7"/>
    <tableColumn id="8" xr3:uid="{3B8725C0-2DA3-439D-80A2-54259439B9FC}" uniqueName="8" name="webpage_distributor_orbital_fasteners" queryTableFieldId="8" dataDxfId="6"/>
    <tableColumn id="9" xr3:uid="{379C8B43-4485-45EC-9614-3D8832401649}" uniqueName="9" name="part_number_manufacturer_metalmate" queryTableFieldId="9" dataDxfId="5"/>
    <tableColumn id="10" xr3:uid="{D0B94907-01F6-4E70-9DFF-D508DD6B770F}" uniqueName="10" name="webpage_manufacturer_metalmate" queryTableFieldId="10" dataDxfId="4"/>
    <tableColumn id="11" xr3:uid="{53CBE4DC-3369-4B3B-998E-11B6278C927C}" uniqueName="11" name="price_current" queryTableFieldId="11"/>
    <tableColumn id="12" xr3:uid="{C23C05A4-31FF-4611-8A0A-3F5447B13EF5}" uniqueName="12" name="price_1" queryTableFieldId="12"/>
    <tableColumn id="13" xr3:uid="{89E0192F-5360-43FB-A4A1-14CC013EE4C6}" uniqueName="13" name="name_manufacturer_metalmate" queryTableFieldId="13" dataDxfId="3"/>
    <tableColumn id="14" xr3:uid="{5DD5877A-18ED-4628-92A7-A599BB113E42}" uniqueName="14" name="project_bolt_tray_capacity_oobb_6_width_2_5_length_18_mm_depth" queryTableFieldId="14" dataDxfId="2"/>
    <tableColumn id="15" xr3:uid="{041136AC-17AD-4009-9DE3-8B2FF54CFF55}" uniqueName="15" name="project_bolt_tray_capacity_oobb_6_width_2_5_length_18_mm_depth_weight" queryTableFieldId="15" dataDxfId="1"/>
    <tableColumn id="16" xr3:uid="{28A59031-D2ED-4484-94E5-95F63D9F4AD0}" uniqueName="16" name="project_bolt_tray_capacity_oobb_4_width_2_5_length_18_mm_depth" queryTableFieldId="16"/>
    <tableColumn id="17" xr3:uid="{60893594-2567-4E49-B6A3-436FF1D20517}" uniqueName="17" name="project_bolt_tray_capacity_oobb_4_width_2_5_length_18_mm_depth_weight" queryTableFieldId="17"/>
    <tableColumn id="18" xr3:uid="{B9B7BB35-A29B-436C-8928-10539733EE95}" uniqueName="18" name="project_bolt_tray_capacity_oobb_2_5_width_2_length_18_mm_depth" queryTableFieldId="18"/>
    <tableColumn id="19" xr3:uid="{682D85E0-929C-4A31-9663-D6CF3E11765E}" uniqueName="19" name="project_bolt_tray_capacity_oobb_2_5_width_2_length_18_mm_depth_weight" queryTableFieldId="19" dataDxfId="0"/>
    <tableColumn id="20" xr3:uid="{39EEA27C-7D89-4393-BD16-53A35C493752}" uniqueName="20" name="weight_10" queryTableFieldId="20"/>
    <tableColumn id="21" xr3:uid="{71D6E5B0-B837-423E-9A7B-04EA75F39C73}" uniqueName="21" name="weight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92ABE-8D5B-4FF9-A249-4CFED1FD40B1}">
  <dimension ref="B2:J28"/>
  <sheetViews>
    <sheetView workbookViewId="0">
      <selection activeCell="D16" sqref="D16"/>
    </sheetView>
  </sheetViews>
  <sheetFormatPr defaultRowHeight="15" x14ac:dyDescent="0.25"/>
  <cols>
    <col min="2" max="2" width="91.85546875" customWidth="1"/>
    <col min="5" max="5" width="12.140625" style="4" customWidth="1"/>
    <col min="6" max="6" width="17.85546875" customWidth="1"/>
    <col min="7" max="7" width="10.42578125" customWidth="1"/>
    <col min="8" max="8" width="10.42578125" style="4" customWidth="1"/>
  </cols>
  <sheetData>
    <row r="2" spans="2:10" ht="18.75" x14ac:dyDescent="0.3">
      <c r="B2" s="1" t="s">
        <v>78</v>
      </c>
    </row>
    <row r="4" spans="2:10" x14ac:dyDescent="0.25">
      <c r="B4" t="s">
        <v>79</v>
      </c>
      <c r="C4" t="s">
        <v>88</v>
      </c>
      <c r="D4" t="s">
        <v>80</v>
      </c>
      <c r="E4" s="4" t="s">
        <v>104</v>
      </c>
      <c r="F4" t="s">
        <v>81</v>
      </c>
      <c r="G4" t="s">
        <v>82</v>
      </c>
      <c r="H4" s="4" t="s">
        <v>95</v>
      </c>
      <c r="I4" t="s">
        <v>86</v>
      </c>
    </row>
    <row r="5" spans="2:10" x14ac:dyDescent="0.25">
      <c r="B5" t="str">
        <f>bolt_helper!A2</f>
        <v>hardware_nut_m3</v>
      </c>
      <c r="C5">
        <f>bolt_helper!P2</f>
        <v>250</v>
      </c>
      <c r="D5">
        <v>350</v>
      </c>
      <c r="E5" s="4">
        <f>H5*D5</f>
        <v>111.53333345</v>
      </c>
      <c r="F5" s="3">
        <f>bolt_helper!K2</f>
        <v>1.6000000000000001E-3</v>
      </c>
      <c r="G5" s="2">
        <f>F5*D5</f>
        <v>0.56000000000000005</v>
      </c>
      <c r="H5" s="4">
        <f>bolt_helper!U2</f>
        <v>0.31866666700000001</v>
      </c>
      <c r="I5" s="2">
        <f>bolt_helper!L2*D5</f>
        <v>0.56000000000000005</v>
      </c>
    </row>
    <row r="6" spans="2:10" x14ac:dyDescent="0.25">
      <c r="B6" t="str">
        <f>bolt_helper!A3</f>
        <v>hardware_screw_countersunk_m3_black_10_mm_length_hex_head</v>
      </c>
      <c r="C6">
        <f>bolt_helper!P3</f>
        <v>110</v>
      </c>
      <c r="D6">
        <v>40</v>
      </c>
      <c r="E6" s="4">
        <f t="shared" ref="E6:E12" si="0">H6*D6</f>
        <v>20.96</v>
      </c>
      <c r="F6" s="3">
        <f>bolt_helper!K3</f>
        <v>2.0400000000000001E-2</v>
      </c>
      <c r="G6" s="2">
        <f t="shared" ref="G6:G12" si="1">F6*D6</f>
        <v>0.81600000000000006</v>
      </c>
      <c r="H6" s="4">
        <f>bolt_helper!U3</f>
        <v>0.52400000000000002</v>
      </c>
      <c r="I6" s="2">
        <f>bolt_helper!L3*D6</f>
        <v>1.4680000000000002</v>
      </c>
    </row>
    <row r="7" spans="2:10" x14ac:dyDescent="0.25">
      <c r="B7" t="str">
        <f>bolt_helper!A4</f>
        <v>hardware_screw_countersunk_m3_black_12_mm_length_hex_head</v>
      </c>
      <c r="C7">
        <f>bolt_helper!P4</f>
        <v>90</v>
      </c>
      <c r="D7">
        <v>40</v>
      </c>
      <c r="E7" s="4">
        <f t="shared" si="0"/>
        <v>24.32</v>
      </c>
      <c r="F7" s="3">
        <f>bolt_helper!K4</f>
        <v>2.1000000000000001E-2</v>
      </c>
      <c r="G7" s="2">
        <f t="shared" si="1"/>
        <v>0.84000000000000008</v>
      </c>
      <c r="H7" s="4">
        <f>bolt_helper!U4</f>
        <v>0.60799999999999998</v>
      </c>
      <c r="I7" s="2">
        <f>bolt_helper!L4*D7</f>
        <v>1.512</v>
      </c>
    </row>
    <row r="8" spans="2:10" x14ac:dyDescent="0.25">
      <c r="B8" t="str">
        <f>bolt_helper!A5</f>
        <v>hardware_screw_countersunk_m3_black_16_mm_length_hex_head</v>
      </c>
      <c r="C8">
        <f>bolt_helper!P5</f>
        <v>70</v>
      </c>
      <c r="D8">
        <v>40</v>
      </c>
      <c r="E8" s="4">
        <f t="shared" si="0"/>
        <v>27.519999999999996</v>
      </c>
      <c r="F8" s="3">
        <f>bolt_helper!K5</f>
        <v>2.4899999999999999E-2</v>
      </c>
      <c r="G8" s="2">
        <f t="shared" si="1"/>
        <v>0.996</v>
      </c>
      <c r="H8" s="4">
        <f>bolt_helper!U5</f>
        <v>0.68799999999999994</v>
      </c>
      <c r="I8" s="2">
        <f>bolt_helper!L5*D8</f>
        <v>1.792</v>
      </c>
    </row>
    <row r="9" spans="2:10" x14ac:dyDescent="0.25">
      <c r="B9" t="str">
        <f>bolt_helper!A6</f>
        <v>hardware_screw_countersunk_m3_black_20_mm_length_hex_head</v>
      </c>
      <c r="C9">
        <f>bolt_helper!P6</f>
        <v>50</v>
      </c>
      <c r="D9">
        <v>40</v>
      </c>
      <c r="E9" s="4">
        <f t="shared" si="0"/>
        <v>38.6</v>
      </c>
      <c r="F9" s="3">
        <f>bolt_helper!K6</f>
        <v>2.8799999999999999E-2</v>
      </c>
      <c r="G9" s="2">
        <f t="shared" si="1"/>
        <v>1.1519999999999999</v>
      </c>
      <c r="H9" s="4">
        <f>bolt_helper!U6</f>
        <v>0.96499999999999997</v>
      </c>
      <c r="I9" s="2">
        <f>bolt_helper!L6*D9</f>
        <v>2.0720000000000001</v>
      </c>
    </row>
    <row r="10" spans="2:10" x14ac:dyDescent="0.25">
      <c r="B10" t="str">
        <f>bolt_helper!A7</f>
        <v>hardware_screw_countersunk_m3_black_25_mm_length_hex_head</v>
      </c>
      <c r="C10">
        <f>bolt_helper!P7</f>
        <v>40</v>
      </c>
      <c r="D10">
        <v>40</v>
      </c>
      <c r="E10" s="4">
        <f t="shared" si="0"/>
        <v>47.839999999999996</v>
      </c>
      <c r="F10" s="3">
        <f>bolt_helper!K7</f>
        <v>2.9399999999999999E-2</v>
      </c>
      <c r="G10" s="2">
        <f t="shared" si="1"/>
        <v>1.1759999999999999</v>
      </c>
      <c r="H10" s="4">
        <f>bolt_helper!U7</f>
        <v>1.196</v>
      </c>
      <c r="I10" s="2">
        <f>bolt_helper!L7*D10</f>
        <v>2.1160000000000001</v>
      </c>
    </row>
    <row r="11" spans="2:10" x14ac:dyDescent="0.25">
      <c r="B11" t="str">
        <f>bolt_helper!A8</f>
        <v>hardware_screw_countersunk_m3_black_6_mm_length_hex_head</v>
      </c>
      <c r="C11">
        <f>bolt_helper!P8</f>
        <v>150</v>
      </c>
      <c r="D11">
        <v>40</v>
      </c>
      <c r="E11" s="4">
        <f t="shared" si="0"/>
        <v>14.32</v>
      </c>
      <c r="F11" s="3">
        <f>bolt_helper!K8</f>
        <v>1.95E-2</v>
      </c>
      <c r="G11" s="2">
        <f t="shared" si="1"/>
        <v>0.78</v>
      </c>
      <c r="H11" s="4">
        <f>bolt_helper!U8</f>
        <v>0.35799999999999998</v>
      </c>
      <c r="I11" s="2">
        <f>bolt_helper!L8*D11</f>
        <v>1.4039999999999999</v>
      </c>
    </row>
    <row r="12" spans="2:10" x14ac:dyDescent="0.25">
      <c r="B12" t="str">
        <f>bolt_helper!A9</f>
        <v>hardware_screw_countersunk_m3_black_8_mm_length_hex_head</v>
      </c>
      <c r="C12">
        <f>bolt_helper!P9</f>
        <v>120</v>
      </c>
      <c r="D12">
        <v>40</v>
      </c>
      <c r="E12" s="4">
        <f t="shared" si="0"/>
        <v>17.8</v>
      </c>
      <c r="F12" s="3">
        <f>bolt_helper!K9</f>
        <v>1.9800000000000002E-2</v>
      </c>
      <c r="G12" s="2">
        <f t="shared" si="1"/>
        <v>0.79200000000000004</v>
      </c>
      <c r="H12" s="4">
        <f>bolt_helper!U9</f>
        <v>0.44500000000000001</v>
      </c>
      <c r="I12" s="2">
        <f>bolt_helper!L9*D12</f>
        <v>1.4239999999999999</v>
      </c>
    </row>
    <row r="13" spans="2:10" x14ac:dyDescent="0.25">
      <c r="B13" t="str">
        <f>bolt_helper!A10</f>
        <v>packaging_tin_hinged_lid_169_mm_width_130_mm_height_18_mm_depth_350_ml_tinware_direct_t4066</v>
      </c>
      <c r="D13">
        <v>1</v>
      </c>
      <c r="E13" s="4">
        <f>H13*D13</f>
        <v>0</v>
      </c>
      <c r="F13" s="3">
        <f>bolt_helper!K10</f>
        <v>0.79</v>
      </c>
      <c r="G13" s="2">
        <f>F13*D13</f>
        <v>0.79</v>
      </c>
      <c r="H13" s="4">
        <f>bolt_helper!U10</f>
        <v>0</v>
      </c>
      <c r="I13" s="2">
        <f>bolt_helper!L10*D13</f>
        <v>0.79</v>
      </c>
    </row>
    <row r="14" spans="2:10" x14ac:dyDescent="0.25">
      <c r="B14" t="str">
        <f>bolt_helper!A11</f>
        <v>three_d_printer_filament_1_75_mm_pla_aqua_reel_3dqf</v>
      </c>
      <c r="D14">
        <f>8.5*8</f>
        <v>68</v>
      </c>
      <c r="E14" s="4">
        <f>H14*D14</f>
        <v>68</v>
      </c>
      <c r="F14" s="3">
        <f>bolt_helper!K11</f>
        <v>1.5825000000000002E-2</v>
      </c>
      <c r="G14" s="2">
        <f>F14*D14</f>
        <v>1.0761000000000001</v>
      </c>
      <c r="H14" s="4">
        <f>bolt_helper!U11</f>
        <v>1</v>
      </c>
      <c r="I14" s="2">
        <f>bolt_helper!L11*D14</f>
        <v>0</v>
      </c>
    </row>
    <row r="15" spans="2:10" x14ac:dyDescent="0.25">
      <c r="B15" t="str">
        <f>bolt_helper!A12</f>
        <v>three_d_printer_filament_1_75_mm_pla_plus_black_reel_3dqf</v>
      </c>
      <c r="D15">
        <f>13.75*2</f>
        <v>27.5</v>
      </c>
      <c r="E15" s="4">
        <f>H15*D15</f>
        <v>27.5</v>
      </c>
      <c r="F15" s="3">
        <f>bolt_helper!K12</f>
        <v>1.7491666666666666E-2</v>
      </c>
      <c r="G15" s="2">
        <f>F15*D15</f>
        <v>0.48102083333333329</v>
      </c>
      <c r="H15" s="4">
        <f>bolt_helper!U12</f>
        <v>1</v>
      </c>
      <c r="I15" s="2">
        <f>bolt_helper!L12*D15</f>
        <v>0</v>
      </c>
      <c r="J15" s="2" t="s">
        <v>85</v>
      </c>
    </row>
    <row r="16" spans="2:10" x14ac:dyDescent="0.25">
      <c r="B16">
        <f>bolt_helper!A13</f>
        <v>0</v>
      </c>
      <c r="E16" s="4">
        <f>H16*D16</f>
        <v>0</v>
      </c>
      <c r="F16" s="3">
        <f>bolt_helper!K13</f>
        <v>0</v>
      </c>
      <c r="G16" s="2">
        <f>F16*D16</f>
        <v>0</v>
      </c>
      <c r="H16" s="4">
        <f>bolt_helper!U13</f>
        <v>0</v>
      </c>
      <c r="I16" s="2">
        <f>bolt_helper!L13*D16</f>
        <v>0</v>
      </c>
      <c r="J16" s="2"/>
    </row>
    <row r="17" spans="4:10" x14ac:dyDescent="0.25">
      <c r="G17" s="2">
        <f>SUM(G5:G15)</f>
        <v>9.4591208333333334</v>
      </c>
      <c r="I17" s="2">
        <f>SUM(I5:I13)</f>
        <v>13.138000000000002</v>
      </c>
      <c r="J17" s="2">
        <f>I17*1.2</f>
        <v>15.765600000000001</v>
      </c>
    </row>
    <row r="18" spans="4:10" x14ac:dyDescent="0.25">
      <c r="G18" s="2"/>
      <c r="I18" s="2" t="s">
        <v>85</v>
      </c>
    </row>
    <row r="19" spans="4:10" x14ac:dyDescent="0.25">
      <c r="F19" t="s">
        <v>83</v>
      </c>
      <c r="G19" s="2">
        <f>G17/0.6</f>
        <v>15.76520138888889</v>
      </c>
      <c r="I19" s="2">
        <f>G19*1.2</f>
        <v>18.918241666666667</v>
      </c>
    </row>
    <row r="20" spans="4:10" x14ac:dyDescent="0.25">
      <c r="F20" t="s">
        <v>84</v>
      </c>
      <c r="G20" s="2">
        <f>G17/0.36</f>
        <v>26.27533564814815</v>
      </c>
      <c r="I20" s="2">
        <f>G20*1.2</f>
        <v>31.53040277777778</v>
      </c>
    </row>
    <row r="22" spans="4:10" x14ac:dyDescent="0.25">
      <c r="F22" t="s">
        <v>96</v>
      </c>
      <c r="G22" s="2">
        <f>G17*1.2</f>
        <v>11.350944999999999</v>
      </c>
    </row>
    <row r="23" spans="4:10" x14ac:dyDescent="0.25">
      <c r="F23" t="s">
        <v>97</v>
      </c>
      <c r="G23">
        <v>2</v>
      </c>
    </row>
    <row r="24" spans="4:10" x14ac:dyDescent="0.25">
      <c r="F24" t="s">
        <v>98</v>
      </c>
      <c r="G24" s="2">
        <f>G22*0.1</f>
        <v>1.1350944999999999</v>
      </c>
    </row>
    <row r="25" spans="4:10" x14ac:dyDescent="0.25">
      <c r="D25" t="s">
        <v>99</v>
      </c>
      <c r="E25" s="4">
        <v>1.5</v>
      </c>
      <c r="F25" t="s">
        <v>100</v>
      </c>
      <c r="G25" s="2">
        <f>G22*E25</f>
        <v>17.026417500000001</v>
      </c>
    </row>
    <row r="26" spans="4:10" x14ac:dyDescent="0.25">
      <c r="F26" t="s">
        <v>103</v>
      </c>
      <c r="G26" s="2">
        <f>G25+G24+G23</f>
        <v>20.161512000000002</v>
      </c>
    </row>
    <row r="27" spans="4:10" x14ac:dyDescent="0.25">
      <c r="F27" t="s">
        <v>101</v>
      </c>
      <c r="G27">
        <v>20</v>
      </c>
    </row>
    <row r="28" spans="4:10" x14ac:dyDescent="0.25">
      <c r="F28" t="s">
        <v>102</v>
      </c>
      <c r="G28" s="2">
        <f>G27-G22-G23-G24</f>
        <v>5.5139605000000005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93FA-73B1-4BA7-91AD-CCDA8688D4A2}">
  <sheetPr>
    <pageSetUpPr fitToPage="1"/>
  </sheetPr>
  <dimension ref="B2:I15"/>
  <sheetViews>
    <sheetView tabSelected="1" workbookViewId="0">
      <selection activeCell="H12" sqref="H12"/>
    </sheetView>
  </sheetViews>
  <sheetFormatPr defaultRowHeight="15" x14ac:dyDescent="0.25"/>
  <cols>
    <col min="2" max="2" width="14.28515625" customWidth="1"/>
    <col min="3" max="3" width="14.5703125" customWidth="1"/>
    <col min="4" max="4" width="13.7109375" customWidth="1"/>
    <col min="5" max="5" width="14.7109375" style="4" customWidth="1"/>
    <col min="6" max="6" width="15.140625" style="4" customWidth="1"/>
    <col min="7" max="7" width="15.140625" customWidth="1"/>
    <col min="8" max="8" width="13.28515625" customWidth="1"/>
    <col min="9" max="9" width="42" customWidth="1"/>
  </cols>
  <sheetData>
    <row r="2" spans="2:9" ht="21" x14ac:dyDescent="0.35">
      <c r="B2" s="5" t="s">
        <v>114</v>
      </c>
      <c r="C2" s="6" t="s">
        <v>78</v>
      </c>
      <c r="D2" s="5"/>
      <c r="E2" s="8"/>
      <c r="F2" s="8"/>
      <c r="G2" s="5"/>
    </row>
    <row r="3" spans="2:9" ht="21" x14ac:dyDescent="0.35">
      <c r="B3" s="5" t="s">
        <v>115</v>
      </c>
      <c r="C3" s="6" t="s">
        <v>116</v>
      </c>
      <c r="D3" s="5"/>
      <c r="E3" s="8"/>
      <c r="F3" s="8"/>
      <c r="G3" s="5"/>
    </row>
    <row r="4" spans="2:9" ht="21.75" thickBot="1" x14ac:dyDescent="0.4">
      <c r="B4" s="5"/>
      <c r="C4" s="5"/>
      <c r="D4" s="5"/>
      <c r="E4" s="8"/>
      <c r="F4" s="8"/>
      <c r="G4" s="5"/>
    </row>
    <row r="5" spans="2:9" ht="21" x14ac:dyDescent="0.35">
      <c r="B5" s="9" t="s">
        <v>127</v>
      </c>
      <c r="C5" s="9" t="s">
        <v>117</v>
      </c>
      <c r="D5" s="9" t="s">
        <v>119</v>
      </c>
      <c r="E5" s="9" t="s">
        <v>118</v>
      </c>
      <c r="F5" s="10" t="s">
        <v>18</v>
      </c>
      <c r="G5" s="10" t="s">
        <v>120</v>
      </c>
      <c r="H5" s="11" t="s">
        <v>122</v>
      </c>
      <c r="I5" s="34" t="s">
        <v>121</v>
      </c>
    </row>
    <row r="6" spans="2:9" ht="29.25" customHeight="1" thickBot="1" x14ac:dyDescent="0.4">
      <c r="B6" s="7" t="s">
        <v>3</v>
      </c>
      <c r="C6" s="6" t="str">
        <f>SUBSTITUTE(bolt_helper!A3,"_10_mm_length_hex_head","")</f>
        <v>hardware_screw_countersunk_m3_black</v>
      </c>
      <c r="D6" s="5"/>
      <c r="E6" s="8"/>
      <c r="F6" s="8"/>
      <c r="G6" s="5"/>
    </row>
    <row r="7" spans="2:9" ht="29.25" customHeight="1" x14ac:dyDescent="0.35">
      <c r="B7" s="12">
        <v>1</v>
      </c>
      <c r="C7" s="13" t="str">
        <f>SUBSTITUTE(SUBSTITUTE(bolt_helper!A3,"hardware_screw_countersunk_m3_black_",""),"_length_hex_head","")</f>
        <v>10_mm</v>
      </c>
      <c r="D7" s="13" t="str">
        <f>bolt_helper!B3</f>
        <v>cs3b10h</v>
      </c>
      <c r="E7" s="13">
        <f>main!D6</f>
        <v>40</v>
      </c>
      <c r="F7" s="14">
        <f>main!E6</f>
        <v>20.96</v>
      </c>
      <c r="G7" s="15">
        <f>bolt_helper!T3</f>
        <v>5.24</v>
      </c>
      <c r="H7" s="16" t="s">
        <v>125</v>
      </c>
    </row>
    <row r="8" spans="2:9" ht="29.25" customHeight="1" x14ac:dyDescent="0.35">
      <c r="B8" s="17">
        <f>B7+1</f>
        <v>2</v>
      </c>
      <c r="C8" s="18" t="str">
        <f>SUBSTITUTE(SUBSTITUTE(bolt_helper!A4,"hardware_screw_countersunk_m3_black_",""),"_length_hex_head","")</f>
        <v>12_mm</v>
      </c>
      <c r="D8" s="18" t="str">
        <f>bolt_helper!B4</f>
        <v>cs3b12h</v>
      </c>
      <c r="E8" s="18">
        <f>main!D7</f>
        <v>40</v>
      </c>
      <c r="F8" s="19">
        <f>main!E7</f>
        <v>24.32</v>
      </c>
      <c r="G8" s="20">
        <f>bolt_helper!T4</f>
        <v>6.08</v>
      </c>
      <c r="H8" s="21" t="s">
        <v>126</v>
      </c>
    </row>
    <row r="9" spans="2:9" ht="29.25" customHeight="1" x14ac:dyDescent="0.35">
      <c r="B9" s="22">
        <f t="shared" ref="B9:B13" si="0">B8+1</f>
        <v>3</v>
      </c>
      <c r="C9" s="23" t="str">
        <f>SUBSTITUTE(SUBSTITUTE(bolt_helper!A5,"hardware_screw_countersunk_m3_black_",""),"_length_hex_head","")</f>
        <v>16_mm</v>
      </c>
      <c r="D9" s="23" t="str">
        <f>bolt_helper!B5</f>
        <v>cs3b16h</v>
      </c>
      <c r="E9" s="23">
        <f>main!D8</f>
        <v>40</v>
      </c>
      <c r="F9" s="24">
        <f>main!E8</f>
        <v>27.519999999999996</v>
      </c>
      <c r="G9" s="25">
        <f>bolt_helper!T5</f>
        <v>6.88</v>
      </c>
      <c r="H9" s="26" t="s">
        <v>129</v>
      </c>
    </row>
    <row r="10" spans="2:9" ht="29.25" customHeight="1" x14ac:dyDescent="0.35">
      <c r="B10" s="17">
        <f t="shared" si="0"/>
        <v>4</v>
      </c>
      <c r="C10" s="18" t="str">
        <f>SUBSTITUTE(SUBSTITUTE(bolt_helper!A6,"hardware_screw_countersunk_m3_black_",""),"_length_hex_head","")</f>
        <v>20_mm</v>
      </c>
      <c r="D10" s="18" t="str">
        <f>bolt_helper!B6</f>
        <v>cs3b20h</v>
      </c>
      <c r="E10" s="18">
        <f>main!D9</f>
        <v>40</v>
      </c>
      <c r="F10" s="19">
        <f>main!E9</f>
        <v>38.6</v>
      </c>
      <c r="G10" s="20">
        <f>bolt_helper!T6</f>
        <v>9.65</v>
      </c>
      <c r="H10" s="21" t="s">
        <v>130</v>
      </c>
    </row>
    <row r="11" spans="2:9" ht="29.25" customHeight="1" x14ac:dyDescent="0.35">
      <c r="B11" s="22">
        <f t="shared" si="0"/>
        <v>5</v>
      </c>
      <c r="C11" s="23" t="str">
        <f>SUBSTITUTE(SUBSTITUTE(bolt_helper!A7,"hardware_screw_countersunk_m3_black_",""),"_length_hex_head","")</f>
        <v>25_mm</v>
      </c>
      <c r="D11" s="23" t="str">
        <f>bolt_helper!B7</f>
        <v>cs3b25h</v>
      </c>
      <c r="E11" s="23">
        <f>main!D10</f>
        <v>40</v>
      </c>
      <c r="F11" s="24">
        <f>main!E10</f>
        <v>47.839999999999996</v>
      </c>
      <c r="G11" s="25">
        <f>bolt_helper!T7</f>
        <v>11.96</v>
      </c>
      <c r="H11" s="26" t="s">
        <v>131</v>
      </c>
    </row>
    <row r="12" spans="2:9" ht="29.25" customHeight="1" x14ac:dyDescent="0.35">
      <c r="B12" s="17">
        <f t="shared" si="0"/>
        <v>6</v>
      </c>
      <c r="C12" s="18" t="str">
        <f>SUBSTITUTE(SUBSTITUTE(bolt_helper!A8,"hardware_screw_countersunk_m3_black_",""),"_length_hex_head","")</f>
        <v>6_mm</v>
      </c>
      <c r="D12" s="18" t="str">
        <f>bolt_helper!B8</f>
        <v>cs3b6h</v>
      </c>
      <c r="E12" s="18">
        <f>main!D11</f>
        <v>40</v>
      </c>
      <c r="F12" s="19">
        <f>main!E11</f>
        <v>14.32</v>
      </c>
      <c r="G12" s="20">
        <f>bolt_helper!T8</f>
        <v>3.58</v>
      </c>
      <c r="H12" s="21" t="s">
        <v>123</v>
      </c>
    </row>
    <row r="13" spans="2:9" ht="29.25" customHeight="1" x14ac:dyDescent="0.35">
      <c r="B13" s="22">
        <f t="shared" si="0"/>
        <v>7</v>
      </c>
      <c r="C13" s="23" t="str">
        <f>SUBSTITUTE(SUBSTITUTE(bolt_helper!A9,"hardware_screw_countersunk_m3_black_",""),"_length_hex_head","")</f>
        <v>8_mm</v>
      </c>
      <c r="D13" s="23" t="str">
        <f>bolt_helper!B9</f>
        <v>cs3b8h</v>
      </c>
      <c r="E13" s="23">
        <f>main!D12</f>
        <v>40</v>
      </c>
      <c r="F13" s="24">
        <f>main!E12</f>
        <v>17.8</v>
      </c>
      <c r="G13" s="25">
        <f>bolt_helper!T9</f>
        <v>4.45</v>
      </c>
      <c r="H13" s="26" t="s">
        <v>124</v>
      </c>
    </row>
    <row r="14" spans="2:9" ht="29.25" customHeight="1" x14ac:dyDescent="0.35">
      <c r="B14" s="27" t="s">
        <v>3</v>
      </c>
      <c r="C14" s="6" t="str">
        <f>SUBSTITUTE(bolt_helper!A2,"_10_mm_length_hex_head","")</f>
        <v>hardware_nut_m3</v>
      </c>
      <c r="E14" s="18"/>
      <c r="F14" s="28"/>
      <c r="G14" s="20"/>
      <c r="H14" s="21"/>
    </row>
    <row r="15" spans="2:9" ht="29.25" customHeight="1" thickBot="1" x14ac:dyDescent="0.4">
      <c r="B15" s="29">
        <v>8</v>
      </c>
      <c r="C15" s="30"/>
      <c r="D15" s="30" t="str">
        <f>bolt_helper!B2</f>
        <v>nu3</v>
      </c>
      <c r="E15" s="30">
        <f>main!D5</f>
        <v>350</v>
      </c>
      <c r="F15" s="31">
        <f>main!E5</f>
        <v>111.53333345</v>
      </c>
      <c r="G15" s="32">
        <f>bolt_helper!T2</f>
        <v>3.1866666669999999</v>
      </c>
      <c r="H15" s="33" t="s">
        <v>128</v>
      </c>
    </row>
  </sheetData>
  <pageMargins left="0.7" right="0.7" top="0.75" bottom="0.75" header="0.3" footer="0.3"/>
  <pageSetup paperSize="9" scale="86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734A-39CB-4399-A4DD-C7868A5EB5D8}">
  <dimension ref="A1:U12"/>
  <sheetViews>
    <sheetView workbookViewId="0">
      <selection activeCell="A9" sqref="A9"/>
    </sheetView>
  </sheetViews>
  <sheetFormatPr defaultRowHeight="15" x14ac:dyDescent="0.25"/>
  <cols>
    <col min="1" max="1" width="81.140625" bestFit="1" customWidth="1"/>
    <col min="2" max="2" width="13.28515625" bestFit="1" customWidth="1"/>
    <col min="3" max="3" width="81.140625" bestFit="1" customWidth="1"/>
    <col min="4" max="4" width="18.28515625" bestFit="1" customWidth="1"/>
    <col min="5" max="5" width="19" bestFit="1" customWidth="1"/>
    <col min="6" max="6" width="27.5703125" bestFit="1" customWidth="1"/>
    <col min="7" max="7" width="42.28515625" bestFit="1" customWidth="1"/>
    <col min="8" max="8" width="81.140625" bestFit="1" customWidth="1"/>
    <col min="9" max="9" width="39.140625" bestFit="1" customWidth="1"/>
    <col min="10" max="10" width="81.140625" bestFit="1" customWidth="1"/>
    <col min="11" max="11" width="15.42578125" bestFit="1" customWidth="1"/>
    <col min="12" max="12" width="9.7109375" bestFit="1" customWidth="1"/>
    <col min="13" max="13" width="57.85546875" bestFit="1" customWidth="1"/>
    <col min="14" max="14" width="65.28515625" bestFit="1" customWidth="1"/>
    <col min="15" max="15" width="72.28515625" bestFit="1" customWidth="1"/>
    <col min="16" max="16" width="65.28515625" bestFit="1" customWidth="1"/>
    <col min="17" max="17" width="72.28515625" bestFit="1" customWidth="1"/>
    <col min="18" max="18" width="65.28515625" bestFit="1" customWidth="1"/>
    <col min="19" max="19" width="72.28515625" bestFit="1" customWidth="1"/>
    <col min="20" max="20" width="12.140625" bestFit="1" customWidth="1"/>
    <col min="21" max="21" width="12" bestFit="1" customWidth="1"/>
    <col min="22" max="23" width="11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87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5">
      <c r="A2" t="s">
        <v>19</v>
      </c>
      <c r="B2" t="s">
        <v>105</v>
      </c>
      <c r="C2" t="s">
        <v>20</v>
      </c>
      <c r="D2" t="s">
        <v>21</v>
      </c>
      <c r="E2" t="s">
        <v>106</v>
      </c>
      <c r="G2">
        <v>1771000</v>
      </c>
      <c r="H2" t="s">
        <v>22</v>
      </c>
      <c r="I2" t="s">
        <v>23</v>
      </c>
      <c r="J2" t="s">
        <v>24</v>
      </c>
      <c r="K2">
        <v>1.6000000000000001E-3</v>
      </c>
      <c r="L2">
        <v>1.6000000000000001E-3</v>
      </c>
      <c r="M2" t="s">
        <v>25</v>
      </c>
      <c r="N2" t="s">
        <v>106</v>
      </c>
      <c r="O2" t="s">
        <v>106</v>
      </c>
      <c r="P2">
        <v>250</v>
      </c>
      <c r="Q2">
        <v>79.666666669999998</v>
      </c>
      <c r="R2">
        <v>125</v>
      </c>
      <c r="S2" t="s">
        <v>106</v>
      </c>
      <c r="T2">
        <v>3.1866666669999999</v>
      </c>
      <c r="U2">
        <v>0.31866666700000001</v>
      </c>
    </row>
    <row r="3" spans="1:21" x14ac:dyDescent="0.25">
      <c r="A3" t="s">
        <v>26</v>
      </c>
      <c r="B3" t="s">
        <v>107</v>
      </c>
      <c r="C3" t="s">
        <v>27</v>
      </c>
      <c r="D3" t="s">
        <v>28</v>
      </c>
      <c r="E3" t="s">
        <v>29</v>
      </c>
      <c r="F3">
        <v>10</v>
      </c>
      <c r="G3">
        <v>1901020</v>
      </c>
      <c r="H3" t="s">
        <v>30</v>
      </c>
      <c r="I3" t="s">
        <v>31</v>
      </c>
      <c r="J3" t="s">
        <v>32</v>
      </c>
      <c r="K3">
        <v>2.0400000000000001E-2</v>
      </c>
      <c r="L3">
        <v>3.6700000000000003E-2</v>
      </c>
      <c r="M3" t="s">
        <v>33</v>
      </c>
      <c r="N3" t="s">
        <v>106</v>
      </c>
      <c r="O3" t="s">
        <v>106</v>
      </c>
      <c r="P3">
        <v>110</v>
      </c>
      <c r="Q3">
        <v>57.64</v>
      </c>
      <c r="R3">
        <v>55</v>
      </c>
      <c r="S3" t="s">
        <v>106</v>
      </c>
      <c r="T3">
        <v>5.24</v>
      </c>
      <c r="U3">
        <v>0.52400000000000002</v>
      </c>
    </row>
    <row r="4" spans="1:21" x14ac:dyDescent="0.25">
      <c r="A4" t="s">
        <v>34</v>
      </c>
      <c r="B4" t="s">
        <v>108</v>
      </c>
      <c r="C4" t="s">
        <v>35</v>
      </c>
      <c r="D4" t="s">
        <v>28</v>
      </c>
      <c r="E4" t="s">
        <v>36</v>
      </c>
      <c r="F4">
        <v>12</v>
      </c>
      <c r="G4">
        <v>1901030</v>
      </c>
      <c r="H4" t="s">
        <v>37</v>
      </c>
      <c r="I4" t="s">
        <v>38</v>
      </c>
      <c r="J4" t="s">
        <v>39</v>
      </c>
      <c r="K4">
        <v>2.1000000000000001E-2</v>
      </c>
      <c r="L4">
        <v>3.78E-2</v>
      </c>
      <c r="M4" t="s">
        <v>40</v>
      </c>
      <c r="N4" t="s">
        <v>106</v>
      </c>
      <c r="O4" t="s">
        <v>106</v>
      </c>
      <c r="P4">
        <v>90</v>
      </c>
      <c r="Q4">
        <v>54.72</v>
      </c>
      <c r="R4">
        <v>45</v>
      </c>
      <c r="S4" t="s">
        <v>106</v>
      </c>
      <c r="T4">
        <v>6.08</v>
      </c>
      <c r="U4">
        <v>0.60799999999999998</v>
      </c>
    </row>
    <row r="5" spans="1:21" x14ac:dyDescent="0.25">
      <c r="A5" t="s">
        <v>41</v>
      </c>
      <c r="B5" t="s">
        <v>109</v>
      </c>
      <c r="C5" t="s">
        <v>42</v>
      </c>
      <c r="D5" t="s">
        <v>28</v>
      </c>
      <c r="E5" t="s">
        <v>43</v>
      </c>
      <c r="F5">
        <v>16</v>
      </c>
      <c r="G5">
        <v>1901040</v>
      </c>
      <c r="H5" t="s">
        <v>44</v>
      </c>
      <c r="I5" t="s">
        <v>45</v>
      </c>
      <c r="J5" t="s">
        <v>106</v>
      </c>
      <c r="K5">
        <v>2.4899999999999999E-2</v>
      </c>
      <c r="L5">
        <v>4.48E-2</v>
      </c>
      <c r="M5" t="s">
        <v>106</v>
      </c>
      <c r="N5" t="s">
        <v>106</v>
      </c>
      <c r="O5" t="s">
        <v>106</v>
      </c>
      <c r="P5">
        <v>70</v>
      </c>
      <c r="Q5">
        <v>48.16</v>
      </c>
      <c r="R5">
        <v>35</v>
      </c>
      <c r="S5" t="s">
        <v>106</v>
      </c>
      <c r="T5">
        <v>6.88</v>
      </c>
      <c r="U5">
        <v>0.68799999999999994</v>
      </c>
    </row>
    <row r="6" spans="1:21" x14ac:dyDescent="0.25">
      <c r="A6" t="s">
        <v>46</v>
      </c>
      <c r="B6" t="s">
        <v>110</v>
      </c>
      <c r="C6" t="s">
        <v>47</v>
      </c>
      <c r="D6" t="s">
        <v>28</v>
      </c>
      <c r="E6" t="s">
        <v>48</v>
      </c>
      <c r="F6">
        <v>20</v>
      </c>
      <c r="G6">
        <v>1901050</v>
      </c>
      <c r="H6" t="s">
        <v>49</v>
      </c>
      <c r="I6" t="s">
        <v>50</v>
      </c>
      <c r="J6" t="s">
        <v>51</v>
      </c>
      <c r="K6">
        <v>2.8799999999999999E-2</v>
      </c>
      <c r="L6">
        <v>5.1799999999999999E-2</v>
      </c>
      <c r="M6" t="s">
        <v>52</v>
      </c>
      <c r="N6" t="s">
        <v>106</v>
      </c>
      <c r="O6" t="s">
        <v>106</v>
      </c>
      <c r="P6">
        <v>50</v>
      </c>
      <c r="Q6">
        <v>48.25</v>
      </c>
      <c r="R6">
        <v>25</v>
      </c>
      <c r="S6" t="s">
        <v>106</v>
      </c>
      <c r="T6">
        <v>9.65</v>
      </c>
      <c r="U6">
        <v>0.96499999999999997</v>
      </c>
    </row>
    <row r="7" spans="1:21" x14ac:dyDescent="0.25">
      <c r="A7" t="s">
        <v>53</v>
      </c>
      <c r="B7" t="s">
        <v>111</v>
      </c>
      <c r="C7" t="s">
        <v>54</v>
      </c>
      <c r="D7" t="s">
        <v>28</v>
      </c>
      <c r="E7" t="s">
        <v>55</v>
      </c>
      <c r="F7">
        <v>25</v>
      </c>
      <c r="G7">
        <v>1901051</v>
      </c>
      <c r="H7" t="s">
        <v>56</v>
      </c>
      <c r="I7" t="s">
        <v>57</v>
      </c>
      <c r="J7" t="s">
        <v>58</v>
      </c>
      <c r="K7">
        <v>2.9399999999999999E-2</v>
      </c>
      <c r="L7">
        <v>5.2900000000000003E-2</v>
      </c>
      <c r="M7" t="s">
        <v>59</v>
      </c>
      <c r="N7" t="s">
        <v>106</v>
      </c>
      <c r="O7" t="s">
        <v>106</v>
      </c>
      <c r="P7">
        <v>40</v>
      </c>
      <c r="Q7">
        <v>47.84</v>
      </c>
      <c r="R7">
        <v>20</v>
      </c>
      <c r="S7" t="s">
        <v>106</v>
      </c>
      <c r="T7">
        <v>11.96</v>
      </c>
      <c r="U7">
        <v>1.196</v>
      </c>
    </row>
    <row r="8" spans="1:21" x14ac:dyDescent="0.25">
      <c r="A8" t="s">
        <v>60</v>
      </c>
      <c r="B8" t="s">
        <v>112</v>
      </c>
      <c r="C8" t="s">
        <v>61</v>
      </c>
      <c r="D8" t="s">
        <v>28</v>
      </c>
      <c r="E8" t="s">
        <v>62</v>
      </c>
      <c r="F8">
        <v>6</v>
      </c>
      <c r="G8">
        <v>1901000</v>
      </c>
      <c r="H8" t="s">
        <v>63</v>
      </c>
      <c r="I8" t="s">
        <v>64</v>
      </c>
      <c r="J8" t="s">
        <v>65</v>
      </c>
      <c r="K8">
        <v>1.95E-2</v>
      </c>
      <c r="L8">
        <v>3.5099999999999999E-2</v>
      </c>
      <c r="M8" t="s">
        <v>66</v>
      </c>
      <c r="N8" t="s">
        <v>106</v>
      </c>
      <c r="O8" t="s">
        <v>106</v>
      </c>
      <c r="P8">
        <v>150</v>
      </c>
      <c r="Q8">
        <v>53.7</v>
      </c>
      <c r="R8">
        <v>75</v>
      </c>
      <c r="S8" t="s">
        <v>106</v>
      </c>
      <c r="T8">
        <v>3.58</v>
      </c>
      <c r="U8">
        <v>0.35799999999999998</v>
      </c>
    </row>
    <row r="9" spans="1:21" x14ac:dyDescent="0.25">
      <c r="A9" t="s">
        <v>67</v>
      </c>
      <c r="B9" t="s">
        <v>113</v>
      </c>
      <c r="C9" t="s">
        <v>68</v>
      </c>
      <c r="D9" t="s">
        <v>28</v>
      </c>
      <c r="E9" t="s">
        <v>69</v>
      </c>
      <c r="F9">
        <v>8</v>
      </c>
      <c r="G9">
        <v>1901010</v>
      </c>
      <c r="H9" t="s">
        <v>70</v>
      </c>
      <c r="I9" t="s">
        <v>71</v>
      </c>
      <c r="J9" t="s">
        <v>72</v>
      </c>
      <c r="K9">
        <v>1.9800000000000002E-2</v>
      </c>
      <c r="L9">
        <v>3.56E-2</v>
      </c>
      <c r="M9" t="s">
        <v>73</v>
      </c>
      <c r="N9" t="s">
        <v>106</v>
      </c>
      <c r="O9" t="s">
        <v>106</v>
      </c>
      <c r="P9">
        <v>120</v>
      </c>
      <c r="Q9">
        <v>53.4</v>
      </c>
      <c r="R9">
        <v>60</v>
      </c>
      <c r="S9" t="s">
        <v>106</v>
      </c>
      <c r="T9">
        <v>4.45</v>
      </c>
      <c r="U9">
        <v>0.44500000000000001</v>
      </c>
    </row>
    <row r="10" spans="1:21" x14ac:dyDescent="0.25">
      <c r="A10" t="s">
        <v>74</v>
      </c>
      <c r="B10" t="s">
        <v>106</v>
      </c>
      <c r="C10" t="s">
        <v>75</v>
      </c>
      <c r="D10" t="s">
        <v>76</v>
      </c>
      <c r="E10" t="s">
        <v>106</v>
      </c>
      <c r="H10" t="s">
        <v>106</v>
      </c>
      <c r="I10" t="s">
        <v>106</v>
      </c>
      <c r="J10" t="s">
        <v>106</v>
      </c>
      <c r="K10">
        <v>0.79</v>
      </c>
      <c r="L10">
        <v>0.79</v>
      </c>
      <c r="M10" t="s">
        <v>106</v>
      </c>
      <c r="N10" t="s">
        <v>106</v>
      </c>
      <c r="O10" t="s">
        <v>106</v>
      </c>
      <c r="S10" t="s">
        <v>106</v>
      </c>
    </row>
    <row r="11" spans="1:21" x14ac:dyDescent="0.25">
      <c r="A11" t="s">
        <v>89</v>
      </c>
      <c r="B11" t="s">
        <v>106</v>
      </c>
      <c r="C11" t="s">
        <v>90</v>
      </c>
      <c r="D11" t="s">
        <v>91</v>
      </c>
      <c r="E11" t="s">
        <v>92</v>
      </c>
      <c r="H11" t="s">
        <v>106</v>
      </c>
      <c r="I11" t="s">
        <v>106</v>
      </c>
      <c r="J11" t="s">
        <v>106</v>
      </c>
      <c r="K11">
        <v>1.5825000000000002E-2</v>
      </c>
      <c r="M11" t="s">
        <v>106</v>
      </c>
      <c r="N11" t="s">
        <v>106</v>
      </c>
      <c r="O11" t="s">
        <v>106</v>
      </c>
      <c r="S11" t="s">
        <v>106</v>
      </c>
      <c r="U11">
        <v>1</v>
      </c>
    </row>
    <row r="12" spans="1:21" x14ac:dyDescent="0.25">
      <c r="A12" t="s">
        <v>93</v>
      </c>
      <c r="B12" t="s">
        <v>106</v>
      </c>
      <c r="C12" t="s">
        <v>94</v>
      </c>
      <c r="D12" t="s">
        <v>91</v>
      </c>
      <c r="E12" t="s">
        <v>92</v>
      </c>
      <c r="H12" t="s">
        <v>106</v>
      </c>
      <c r="I12" t="s">
        <v>106</v>
      </c>
      <c r="J12" t="s">
        <v>106</v>
      </c>
      <c r="K12">
        <v>1.7491666666666666E-2</v>
      </c>
      <c r="M12" t="s">
        <v>106</v>
      </c>
      <c r="N12" t="s">
        <v>106</v>
      </c>
      <c r="O12" t="s">
        <v>106</v>
      </c>
      <c r="S12" t="s">
        <v>106</v>
      </c>
      <c r="U12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4 d f 1 8 b - 7 a f d - 4 3 2 5 - 9 f a 5 - c 5 8 a d 3 9 b b 0 5 4 "   x m l n s = " h t t p : / / s c h e m a s . m i c r o s o f t . c o m / D a t a M a s h u p " > A A A A A B s F A A B Q S w M E F A A C A A g A e V c 3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H l X N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V z d Z 2 z u P k B Q C A A D U B Q A A E w A c A E Z v c m 1 1 b G F z L 1 N l Y 3 R p b 2 4 x L m 0 g o h g A K K A U A A A A A A A A A A A A A A A A A A A A A A A A A A A A r V T f a 9 s w E H 4 P 5 H 8 Q 3 k s K J s x Z W 8 Z K H k a 6 s b 2 M j e S t K Y c s X 2 K t + m G k U 9 N Q + r / v H L c 0 b b K 0 Y z U Y S / d J 3 / f d 6 e S I i r R 3 Y t p 9 i 7 N + r 9 + L t Q x Y i d I b g h p N g 0 G M h U H q 9 w Q / U 5 + C Q o 5 M 4 v X w 3 K t k 0 d H g q z Y 4 n H h H P I m D b P J p v q z n 3 l v j E 8 G G q Q m + S m r z J U / r R r s l k H b A Y t W K B S G q g C t Q P j F J i M l d g f 0 A p Z H q i l 3 c 8 C s r u G a E f U I x D 9 j 4 Q P M t k 0 M V r 7 O j / O I c j b a a O c Z Z n u V i 4 k 2 y L o 5 H R S 6 + O O U r F h 4 X o 5 N R L n 4 l T z i l t c H x 4 3 D 4 w z u 8 P M q 7 b N 9 l P 4 O 3 j F X i G x t g + Y x T n 8 m S F 9 4 j 9 / F B V 5 h c X N z H P x s z V d L I E M c U 0 j b l p J Z u y Y y z d Y O P d L M g X V z 4 Y D v H L R g H e / T z 2 9 t M V 5 w Z F x E F 4 Q 3 d 5 e I 2 i z X X g 8 t X 4 Q 7 k p N 0 N t r O d Y I V 8 C r p p e w G s 1 O 7 g A u / M G l y y 5 c a V + O 7 o 9 H j Y 2 t 6 s b C T b 6 V C o d K S g y 0 Q + g A + l J m l g I S M 3 y 9 6 t K y w b u c Q X t z 2 1 t i 1 o p U s L q S i F d o K 8 0 U r a T f d B 6 J X L m 6 A V g k o h c J c / o J 3 i F l 7 s Q d o T e L 2 K / 8 3 X s b s 1 F O Q a l G y k 0 r Q G 7 8 s S T m G l K 6 p h B C d g 0 C 1 5 W H w E a 6 H C h u o 3 p o M V 6 m V N / 8 x 6 / J L J 5 9 3 y X 3 z P X D 4 5 k s O 8 L d 8 D 8 1 v 4 P M z 3 t 2 p 2 Y S j e 7 8 l g b 2 p 3 R / 2 e d n v / J 2 d / A F B L A Q I t A B Q A A g A I A H l X N 1 n 2 F m t z p Q A A A P Y A A A A S A A A A A A A A A A A A A A A A A A A A A A B D b 2 5 m a W c v U G F j a 2 F n Z S 5 4 b W x Q S w E C L Q A U A A I A C A B 5 V z d Z D 8 r p q 6 Q A A A D p A A A A E w A A A A A A A A A A A A A A A A D x A A A A W 0 N v b n R l b n R f V H l w Z X N d L n h t b F B L A Q I t A B Q A A g A I A H l X N 1 n b O 4 + Q F A I A A N Q F A A A T A A A A A A A A A A A A A A A A A O I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a A A A A A A A A Z h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x 0 X 2 h l b H B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0 Z W R j Z j V i L T d j M z M t N G I 4 M S 1 h Y z B k L W M 5 Z G Q 5 O D E w M j M 5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2 x 0 X 2 h l b H B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s d F 9 o Z W x w Z X I v Q X V 0 b 1 J l b W 9 2 Z W R D b 2 x 1 b W 5 z M S 5 7 a W Q s M H 0 m c X V v d D s s J n F 1 b 3 Q 7 U 2 V j d G l v b j E v Y m 9 s d F 9 o Z W x w Z X I v Q X V 0 b 1 J l b W 9 2 Z W R D b 2 x 1 b W 5 z M S 5 7 c 2 h v c n R f Y 2 9 k Z S w x f S Z x d W 9 0 O y w m c X V v d D t T Z W N 0 a W 9 u M S 9 i b 2 x 0 X 2 h l b H B l c i 9 B d X R v U m V t b 3 Z l Z E N v b H V t b n M x L n t u Y W 1 l L D J 9 J n F 1 b 3 Q 7 L C Z x d W 9 0 O 1 N l Y 3 R p b 2 4 x L 2 J v b H R f a G V s c G V y L 0 F 1 d G 9 S Z W 1 v d m V k Q 2 9 s d W 1 u c z E u e 3 R 5 c G U s M 3 0 m c X V v d D s s J n F 1 b 3 Q 7 U 2 V j d G l v b j E v Y m 9 s d F 9 o Z W x w Z X I v Q X V 0 b 1 J l b W 9 2 Z W R D b 2 x 1 b W 5 z M S 5 7 Z G V z Y 3 J p c H R p b 2 5 f b W F p b i w 0 f S Z x d W 9 0 O y w m c X V v d D t T Z W N 0 a W 9 u M S 9 i b 2 x 0 X 2 h l b H B l c i 9 B d X R v U m V t b 3 Z l Z E N v b H V t b n M x L n t k Z X N j c m l w d G l v b l 9 v b m x 5 X 2 5 1 b W J l c n M s N X 0 m c X V v d D s s J n F 1 b 3 Q 7 U 2 V j d G l v b j E v Y m 9 s d F 9 o Z W x w Z X I v Q X V 0 b 1 J l b W 9 2 Z W R D b 2 x 1 b W 5 z M S 5 7 c G F y d F 9 u d W 1 i Z X J f Z G l z d H J p Y n V 0 b 3 J f b 3 J i a X R h b F 9 m Y X N 0 Z W 5 l c n M s N n 0 m c X V v d D s s J n F 1 b 3 Q 7 U 2 V j d G l v b j E v Y m 9 s d F 9 o Z W x w Z X I v Q X V 0 b 1 J l b W 9 2 Z W R D b 2 x 1 b W 5 z M S 5 7 d 2 V i c G F n Z V 9 k a X N 0 c m l i d X R v c l 9 v c m J p d G F s X 2 Z h c 3 R l b m V y c y w 3 f S Z x d W 9 0 O y w m c X V v d D t T Z W N 0 a W 9 u M S 9 i b 2 x 0 X 2 h l b H B l c i 9 B d X R v U m V t b 3 Z l Z E N v b H V t b n M x L n t w Y X J 0 X 2 5 1 b W J l c l 9 t Y W 5 1 Z m F j d H V y Z X J f b W V 0 Y W x t Y X R l L D h 9 J n F 1 b 3 Q 7 L C Z x d W 9 0 O 1 N l Y 3 R p b 2 4 x L 2 J v b H R f a G V s c G V y L 0 F 1 d G 9 S Z W 1 v d m V k Q 2 9 s d W 1 u c z E u e 3 d l Y n B h Z 2 V f b W F u d W Z h Y 3 R 1 c m V y X 2 1 l d G F s b W F 0 Z S w 5 f S Z x d W 9 0 O y w m c X V v d D t T Z W N 0 a W 9 u M S 9 i b 2 x 0 X 2 h l b H B l c i 9 B d X R v U m V t b 3 Z l Z E N v b H V t b n M x L n t w c m l j Z V 9 j d X J y Z W 5 0 L D E w f S Z x d W 9 0 O y w m c X V v d D t T Z W N 0 a W 9 u M S 9 i b 2 x 0 X 2 h l b H B l c i 9 B d X R v U m V t b 3 Z l Z E N v b H V t b n M x L n t w c m l j Z V 8 x L D E x f S Z x d W 9 0 O y w m c X V v d D t T Z W N 0 a W 9 u M S 9 i b 2 x 0 X 2 h l b H B l c i 9 B d X R v U m V t b 3 Z l Z E N v b H V t b n M x L n t u Y W 1 l X 2 1 h b n V m Y W N 0 d X J l c l 9 t Z X R h b G 1 h d G U s M T J 9 J n F 1 b 3 Q 7 L C Z x d W 9 0 O 1 N l Y 3 R p b 2 4 x L 2 J v b H R f a G V s c G V y L 0 F 1 d G 9 S Z W 1 v d m V k Q 2 9 s d W 1 u c z E u e 3 B y b 2 p l Y 3 R f Y m 9 s d F 9 0 c m F 5 X 2 N h c G F j a X R 5 X 2 9 v Y m J f N l 9 3 a W R 0 a F 8 y X z V f b G V u Z 3 R o X z E 4 X 2 1 t X 2 R l c H R o L D E z f S Z x d W 9 0 O y w m c X V v d D t T Z W N 0 a W 9 u M S 9 i b 2 x 0 X 2 h l b H B l c i 9 B d X R v U m V t b 3 Z l Z E N v b H V t b n M x L n t w c m 9 q Z W N 0 X 2 J v b H R f d H J h e V 9 j Y X B h Y 2 l 0 e V 9 v b 2 J i X z Z f d 2 l k d G h f M l 8 1 X 2 x l b m d 0 a F 8 x O F 9 t b V 9 k Z X B 0 a F 9 3 Z W l n a H Q s M T R 9 J n F 1 b 3 Q 7 L C Z x d W 9 0 O 1 N l Y 3 R p b 2 4 x L 2 J v b H R f a G V s c G V y L 0 F 1 d G 9 S Z W 1 v d m V k Q 2 9 s d W 1 u c z E u e 3 B y b 2 p l Y 3 R f Y m 9 s d F 9 0 c m F 5 X 2 N h c G F j a X R 5 X 2 9 v Y m J f N F 9 3 a W R 0 a F 8 y X z V f b G V u Z 3 R o X z E 4 X 2 1 t X 2 R l c H R o L D E 1 f S Z x d W 9 0 O y w m c X V v d D t T Z W N 0 a W 9 u M S 9 i b 2 x 0 X 2 h l b H B l c i 9 B d X R v U m V t b 3 Z l Z E N v b H V t b n M x L n t w c m 9 q Z W N 0 X 2 J v b H R f d H J h e V 9 j Y X B h Y 2 l 0 e V 9 v b 2 J i X z R f d 2 l k d G h f M l 8 1 X 2 x l b m d 0 a F 8 x O F 9 t b V 9 k Z X B 0 a F 9 3 Z W l n a H Q s M T Z 9 J n F 1 b 3 Q 7 L C Z x d W 9 0 O 1 N l Y 3 R p b 2 4 x L 2 J v b H R f a G V s c G V y L 0 F 1 d G 9 S Z W 1 v d m V k Q 2 9 s d W 1 u c z E u e 3 B y b 2 p l Y 3 R f Y m 9 s d F 9 0 c m F 5 X 2 N h c G F j a X R 5 X 2 9 v Y m J f M l 8 1 X 3 d p Z H R o X z J f b G V u Z 3 R o X z E 4 X 2 1 t X 2 R l c H R o L D E 3 f S Z x d W 9 0 O y w m c X V v d D t T Z W N 0 a W 9 u M S 9 i b 2 x 0 X 2 h l b H B l c i 9 B d X R v U m V t b 3 Z l Z E N v b H V t b n M x L n t w c m 9 q Z W N 0 X 2 J v b H R f d H J h e V 9 j Y X B h Y 2 l 0 e V 9 v b 2 J i X z J f N V 9 3 a W R 0 a F 8 y X 2 x l b m d 0 a F 8 x O F 9 t b V 9 k Z X B 0 a F 9 3 Z W l n a H Q s M T h 9 J n F 1 b 3 Q 7 L C Z x d W 9 0 O 1 N l Y 3 R p b 2 4 x L 2 J v b H R f a G V s c G V y L 0 F 1 d G 9 S Z W 1 v d m V k Q 2 9 s d W 1 u c z E u e 3 d l a W d o d F 8 x M C w x O X 0 m c X V v d D s s J n F 1 b 3 Q 7 U 2 V j d G l v b j E v Y m 9 s d F 9 o Z W x w Z X I v Q X V 0 b 1 J l b W 9 2 Z W R D b 2 x 1 b W 5 z M S 5 7 d 2 V p Z 2 h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m 9 s d F 9 o Z W x w Z X I v Q X V 0 b 1 J l b W 9 2 Z W R D b 2 x 1 b W 5 z M S 5 7 a W Q s M H 0 m c X V v d D s s J n F 1 b 3 Q 7 U 2 V j d G l v b j E v Y m 9 s d F 9 o Z W x w Z X I v Q X V 0 b 1 J l b W 9 2 Z W R D b 2 x 1 b W 5 z M S 5 7 c 2 h v c n R f Y 2 9 k Z S w x f S Z x d W 9 0 O y w m c X V v d D t T Z W N 0 a W 9 u M S 9 i b 2 x 0 X 2 h l b H B l c i 9 B d X R v U m V t b 3 Z l Z E N v b H V t b n M x L n t u Y W 1 l L D J 9 J n F 1 b 3 Q 7 L C Z x d W 9 0 O 1 N l Y 3 R p b 2 4 x L 2 J v b H R f a G V s c G V y L 0 F 1 d G 9 S Z W 1 v d m V k Q 2 9 s d W 1 u c z E u e 3 R 5 c G U s M 3 0 m c X V v d D s s J n F 1 b 3 Q 7 U 2 V j d G l v b j E v Y m 9 s d F 9 o Z W x w Z X I v Q X V 0 b 1 J l b W 9 2 Z W R D b 2 x 1 b W 5 z M S 5 7 Z G V z Y 3 J p c H R p b 2 5 f b W F p b i w 0 f S Z x d W 9 0 O y w m c X V v d D t T Z W N 0 a W 9 u M S 9 i b 2 x 0 X 2 h l b H B l c i 9 B d X R v U m V t b 3 Z l Z E N v b H V t b n M x L n t k Z X N j c m l w d G l v b l 9 v b m x 5 X 2 5 1 b W J l c n M s N X 0 m c X V v d D s s J n F 1 b 3 Q 7 U 2 V j d G l v b j E v Y m 9 s d F 9 o Z W x w Z X I v Q X V 0 b 1 J l b W 9 2 Z W R D b 2 x 1 b W 5 z M S 5 7 c G F y d F 9 u d W 1 i Z X J f Z G l z d H J p Y n V 0 b 3 J f b 3 J i a X R h b F 9 m Y X N 0 Z W 5 l c n M s N n 0 m c X V v d D s s J n F 1 b 3 Q 7 U 2 V j d G l v b j E v Y m 9 s d F 9 o Z W x w Z X I v Q X V 0 b 1 J l b W 9 2 Z W R D b 2 x 1 b W 5 z M S 5 7 d 2 V i c G F n Z V 9 k a X N 0 c m l i d X R v c l 9 v c m J p d G F s X 2 Z h c 3 R l b m V y c y w 3 f S Z x d W 9 0 O y w m c X V v d D t T Z W N 0 a W 9 u M S 9 i b 2 x 0 X 2 h l b H B l c i 9 B d X R v U m V t b 3 Z l Z E N v b H V t b n M x L n t w Y X J 0 X 2 5 1 b W J l c l 9 t Y W 5 1 Z m F j d H V y Z X J f b W V 0 Y W x t Y X R l L D h 9 J n F 1 b 3 Q 7 L C Z x d W 9 0 O 1 N l Y 3 R p b 2 4 x L 2 J v b H R f a G V s c G V y L 0 F 1 d G 9 S Z W 1 v d m V k Q 2 9 s d W 1 u c z E u e 3 d l Y n B h Z 2 V f b W F u d W Z h Y 3 R 1 c m V y X 2 1 l d G F s b W F 0 Z S w 5 f S Z x d W 9 0 O y w m c X V v d D t T Z W N 0 a W 9 u M S 9 i b 2 x 0 X 2 h l b H B l c i 9 B d X R v U m V t b 3 Z l Z E N v b H V t b n M x L n t w c m l j Z V 9 j d X J y Z W 5 0 L D E w f S Z x d W 9 0 O y w m c X V v d D t T Z W N 0 a W 9 u M S 9 i b 2 x 0 X 2 h l b H B l c i 9 B d X R v U m V t b 3 Z l Z E N v b H V t b n M x L n t w c m l j Z V 8 x L D E x f S Z x d W 9 0 O y w m c X V v d D t T Z W N 0 a W 9 u M S 9 i b 2 x 0 X 2 h l b H B l c i 9 B d X R v U m V t b 3 Z l Z E N v b H V t b n M x L n t u Y W 1 l X 2 1 h b n V m Y W N 0 d X J l c l 9 t Z X R h b G 1 h d G U s M T J 9 J n F 1 b 3 Q 7 L C Z x d W 9 0 O 1 N l Y 3 R p b 2 4 x L 2 J v b H R f a G V s c G V y L 0 F 1 d G 9 S Z W 1 v d m V k Q 2 9 s d W 1 u c z E u e 3 B y b 2 p l Y 3 R f Y m 9 s d F 9 0 c m F 5 X 2 N h c G F j a X R 5 X 2 9 v Y m J f N l 9 3 a W R 0 a F 8 y X z V f b G V u Z 3 R o X z E 4 X 2 1 t X 2 R l c H R o L D E z f S Z x d W 9 0 O y w m c X V v d D t T Z W N 0 a W 9 u M S 9 i b 2 x 0 X 2 h l b H B l c i 9 B d X R v U m V t b 3 Z l Z E N v b H V t b n M x L n t w c m 9 q Z W N 0 X 2 J v b H R f d H J h e V 9 j Y X B h Y 2 l 0 e V 9 v b 2 J i X z Z f d 2 l k d G h f M l 8 1 X 2 x l b m d 0 a F 8 x O F 9 t b V 9 k Z X B 0 a F 9 3 Z W l n a H Q s M T R 9 J n F 1 b 3 Q 7 L C Z x d W 9 0 O 1 N l Y 3 R p b 2 4 x L 2 J v b H R f a G V s c G V y L 0 F 1 d G 9 S Z W 1 v d m V k Q 2 9 s d W 1 u c z E u e 3 B y b 2 p l Y 3 R f Y m 9 s d F 9 0 c m F 5 X 2 N h c G F j a X R 5 X 2 9 v Y m J f N F 9 3 a W R 0 a F 8 y X z V f b G V u Z 3 R o X z E 4 X 2 1 t X 2 R l c H R o L D E 1 f S Z x d W 9 0 O y w m c X V v d D t T Z W N 0 a W 9 u M S 9 i b 2 x 0 X 2 h l b H B l c i 9 B d X R v U m V t b 3 Z l Z E N v b H V t b n M x L n t w c m 9 q Z W N 0 X 2 J v b H R f d H J h e V 9 j Y X B h Y 2 l 0 e V 9 v b 2 J i X z R f d 2 l k d G h f M l 8 1 X 2 x l b m d 0 a F 8 x O F 9 t b V 9 k Z X B 0 a F 9 3 Z W l n a H Q s M T Z 9 J n F 1 b 3 Q 7 L C Z x d W 9 0 O 1 N l Y 3 R p b 2 4 x L 2 J v b H R f a G V s c G V y L 0 F 1 d G 9 S Z W 1 v d m V k Q 2 9 s d W 1 u c z E u e 3 B y b 2 p l Y 3 R f Y m 9 s d F 9 0 c m F 5 X 2 N h c G F j a X R 5 X 2 9 v Y m J f M l 8 1 X 3 d p Z H R o X z J f b G V u Z 3 R o X z E 4 X 2 1 t X 2 R l c H R o L D E 3 f S Z x d W 9 0 O y w m c X V v d D t T Z W N 0 a W 9 u M S 9 i b 2 x 0 X 2 h l b H B l c i 9 B d X R v U m V t b 3 Z l Z E N v b H V t b n M x L n t w c m 9 q Z W N 0 X 2 J v b H R f d H J h e V 9 j Y X B h Y 2 l 0 e V 9 v b 2 J i X z J f N V 9 3 a W R 0 a F 8 y X 2 x l b m d 0 a F 8 x O F 9 t b V 9 k Z X B 0 a F 9 3 Z W l n a H Q s M T h 9 J n F 1 b 3 Q 7 L C Z x d W 9 0 O 1 N l Y 3 R p b 2 4 x L 2 J v b H R f a G V s c G V y L 0 F 1 d G 9 S Z W 1 v d m V k Q 2 9 s d W 1 u c z E u e 3 d l a W d o d F 8 x M C w x O X 0 m c X V v d D s s J n F 1 b 3 Q 7 U 2 V j d G l v b j E v Y m 9 s d F 9 o Z W x w Z X I v Q X V 0 b 1 J l b W 9 2 Z W R D b 2 x 1 b W 5 z M S 5 7 d 2 V p Z 2 h 0 L D I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c 2 h v c n R f Y 2 9 k Z S Z x d W 9 0 O y w m c X V v d D t u Y W 1 l J n F 1 b 3 Q 7 L C Z x d W 9 0 O 3 R 5 c G U m c X V v d D s s J n F 1 b 3 Q 7 Z G V z Y 3 J p c H R p b 2 5 f b W F p b i Z x d W 9 0 O y w m c X V v d D t k Z X N j c m l w d G l v b l 9 v b m x 5 X 2 5 1 b W J l c n M m c X V v d D s s J n F 1 b 3 Q 7 c G F y d F 9 u d W 1 i Z X J f Z G l z d H J p Y n V 0 b 3 J f b 3 J i a X R h b F 9 m Y X N 0 Z W 5 l c n M m c X V v d D s s J n F 1 b 3 Q 7 d 2 V i c G F n Z V 9 k a X N 0 c m l i d X R v c l 9 v c m J p d G F s X 2 Z h c 3 R l b m V y c y Z x d W 9 0 O y w m c X V v d D t w Y X J 0 X 2 5 1 b W J l c l 9 t Y W 5 1 Z m F j d H V y Z X J f b W V 0 Y W x t Y X R l J n F 1 b 3 Q 7 L C Z x d W 9 0 O 3 d l Y n B h Z 2 V f b W F u d W Z h Y 3 R 1 c m V y X 2 1 l d G F s b W F 0 Z S Z x d W 9 0 O y w m c X V v d D t w c m l j Z V 9 j d X J y Z W 5 0 J n F 1 b 3 Q 7 L C Z x d W 9 0 O 3 B y a W N l X z E m c X V v d D s s J n F 1 b 3 Q 7 b m F t Z V 9 t Y W 5 1 Z m F j d H V y Z X J f b W V 0 Y W x t Y X R l J n F 1 b 3 Q 7 L C Z x d W 9 0 O 3 B y b 2 p l Y 3 R f Y m 9 s d F 9 0 c m F 5 X 2 N h c G F j a X R 5 X 2 9 v Y m J f N l 9 3 a W R 0 a F 8 y X z V f b G V u Z 3 R o X z E 4 X 2 1 t X 2 R l c H R o J n F 1 b 3 Q 7 L C Z x d W 9 0 O 3 B y b 2 p l Y 3 R f Y m 9 s d F 9 0 c m F 5 X 2 N h c G F j a X R 5 X 2 9 v Y m J f N l 9 3 a W R 0 a F 8 y X z V f b G V u Z 3 R o X z E 4 X 2 1 t X 2 R l c H R o X 3 d l a W d o d C Z x d W 9 0 O y w m c X V v d D t w c m 9 q Z W N 0 X 2 J v b H R f d H J h e V 9 j Y X B h Y 2 l 0 e V 9 v b 2 J i X z R f d 2 l k d G h f M l 8 1 X 2 x l b m d 0 a F 8 x O F 9 t b V 9 k Z X B 0 a C Z x d W 9 0 O y w m c X V v d D t w c m 9 q Z W N 0 X 2 J v b H R f d H J h e V 9 j Y X B h Y 2 l 0 e V 9 v b 2 J i X z R f d 2 l k d G h f M l 8 1 X 2 x l b m d 0 a F 8 x O F 9 t b V 9 k Z X B 0 a F 9 3 Z W l n a H Q m c X V v d D s s J n F 1 b 3 Q 7 c H J v a m V j d F 9 i b 2 x 0 X 3 R y Y X l f Y 2 F w Y W N p d H l f b 2 9 i Y l 8 y X z V f d 2 l k d G h f M l 9 s Z W 5 n d G h f M T h f b W 1 f Z G V w d G g m c X V v d D s s J n F 1 b 3 Q 7 c H J v a m V j d F 9 i b 2 x 0 X 3 R y Y X l f Y 2 F w Y W N p d H l f b 2 9 i Y l 8 y X z V f d 2 l k d G h f M l 9 s Z W 5 n d G h f M T h f b W 1 f Z G V w d G h f d 2 V p Z 2 h 0 J n F 1 b 3 Q 7 L C Z x d W 9 0 O 3 d l a W d o d F 8 x M C Z x d W 9 0 O y w m c X V v d D t 3 Z W l n a H Q m c X V v d D t d I i A v P j x F b n R y e S B U e X B l P S J G a W x s Q 2 9 s d W 1 u V H l w Z X M i I F Z h b H V l P S J z Q m d Z R 0 J n W U R B d 1 l H Q m d V R k J n W U d B d 1 V E Q m d V R i I g L z 4 8 R W 5 0 c n k g V H l w Z T 0 i R m l s b E x h c 3 R V c G R h d G V k I i B W Y W x 1 Z T 0 i Z D I w M j Q t M D k t M j N U M D k 6 N T k 6 N T A u M j I 1 M j c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9 s d F 9 o Z W x w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s d F 9 o Z W x w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s d F 9 o Z W x w Z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I m 6 R / B z + 0 C O b h 4 e w U a A a g A A A A A C A A A A A A A Q Z g A A A A E A A C A A A A B c V 9 x h 4 D m / P x e 5 q n / D o D n 6 c l m E E y r i N / O J F 1 Z H 1 J 3 H V g A A A A A O g A A A A A I A A C A A A A A S Q V a Y Z J u 7 s Z a K Z x z L i 2 9 f 8 y 0 f 3 4 o t C y P 6 b 5 f L + I 6 o M l A A A A B c P 9 z f M p 8 p c 4 A F V D h z A M s 7 3 j Z a F m n o 9 C O q A e D h 2 P p Q q T 8 k a h i d p m 8 u 4 E o 1 N X u n Q s / 3 p B c P L y q B R t M + r L 3 d K n J G M C 0 J f E j L H T m J / K W 9 4 i G d s 0 A A A A D P V H F z C P q R i H r r k s c N a M T I d o d b L K P t P 3 B f X H U k M 2 i 4 O / r y P J h M Z j v 4 E N o L G N 2 z D H C p 8 0 r + + U H y B C P 0 A g e W 2 W e A < / D a t a M a s h u p > 
</file>

<file path=customXml/itemProps1.xml><?xml version="1.0" encoding="utf-8"?>
<ds:datastoreItem xmlns:ds="http://schemas.openxmlformats.org/officeDocument/2006/customXml" ds:itemID="{C11C35B7-567F-4A1B-A63E-498FFA2054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production_helper</vt:lpstr>
      <vt:lpstr>bolt_helper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 lout</dc:creator>
  <cp:lastModifiedBy>oom lout</cp:lastModifiedBy>
  <cp:lastPrinted>2024-09-23T10:41:13Z</cp:lastPrinted>
  <dcterms:created xsi:type="dcterms:W3CDTF">2024-01-17T10:25:04Z</dcterms:created>
  <dcterms:modified xsi:type="dcterms:W3CDTF">2024-09-23T13:14:32Z</dcterms:modified>
</cp:coreProperties>
</file>