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4on238\Desktop\"/>
    </mc:Choice>
  </mc:AlternateContent>
  <bookViews>
    <workbookView xWindow="-24" yWindow="60" windowWidth="2184" windowHeight="1176" tabRatio="540" activeTab="1"/>
  </bookViews>
  <sheets>
    <sheet name="Savings-20" sheetId="8" r:id="rId1"/>
    <sheet name="Budgets" sheetId="2" r:id="rId2"/>
    <sheet name="Wish Lists" sheetId="5" r:id="rId3"/>
    <sheet name="Savings-19" sheetId="7" r:id="rId4"/>
    <sheet name="Savings-18" sheetId="6" r:id="rId5"/>
    <sheet name="Savings-17" sheetId="4" r:id="rId6"/>
    <sheet name="Savings-16" sheetId="1" r:id="rId7"/>
  </sheets>
  <calcPr calcId="162913"/>
</workbook>
</file>

<file path=xl/calcChain.xml><?xml version="1.0" encoding="utf-8"?>
<calcChain xmlns="http://schemas.openxmlformats.org/spreadsheetml/2006/main">
  <c r="C27" i="2" l="1"/>
  <c r="F3" i="2"/>
  <c r="E3" i="2"/>
  <c r="C26" i="2" l="1"/>
  <c r="E25" i="2" l="1"/>
  <c r="E24" i="2" l="1"/>
  <c r="E23" i="2" l="1"/>
  <c r="H9" i="5" l="1"/>
  <c r="H7" i="5" l="1"/>
  <c r="H8" i="5" l="1"/>
  <c r="E22" i="2"/>
  <c r="E21" i="2" l="1"/>
  <c r="D21" i="8" l="1"/>
  <c r="C21" i="8"/>
  <c r="E20" i="8"/>
  <c r="F20" i="8" s="1"/>
  <c r="E19" i="8"/>
  <c r="C15" i="8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I5" i="8"/>
  <c r="J5" i="8" s="1"/>
  <c r="I4" i="8"/>
  <c r="J4" i="8" s="1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I3" i="8"/>
  <c r="E21" i="8" l="1"/>
  <c r="F21" i="8" s="1"/>
  <c r="I15" i="8"/>
  <c r="K19" i="8" s="1"/>
  <c r="J3" i="8"/>
  <c r="J15" i="8" s="1"/>
  <c r="K3" i="8"/>
  <c r="Y47" i="2"/>
  <c r="M3" i="8" l="1"/>
  <c r="K4" i="8"/>
  <c r="W48" i="2"/>
  <c r="Y46" i="2"/>
  <c r="Y45" i="2"/>
  <c r="Y44" i="2"/>
  <c r="Y43" i="2"/>
  <c r="Y42" i="2"/>
  <c r="Y41" i="2"/>
  <c r="Y40" i="2"/>
  <c r="Y39" i="2"/>
  <c r="Y38" i="2"/>
  <c r="Y37" i="2"/>
  <c r="Y36" i="2"/>
  <c r="K5" i="8" l="1"/>
  <c r="M4" i="8"/>
  <c r="H31" i="2"/>
  <c r="K6" i="8" l="1"/>
  <c r="M5" i="8"/>
  <c r="I12" i="7"/>
  <c r="K7" i="8" l="1"/>
  <c r="M6" i="8"/>
  <c r="I13" i="7"/>
  <c r="M7" i="8" l="1"/>
  <c r="K8" i="8"/>
  <c r="H13" i="2"/>
  <c r="M8" i="8" l="1"/>
  <c r="K9" i="8"/>
  <c r="K10" i="8" l="1"/>
  <c r="M9" i="8"/>
  <c r="I13" i="2"/>
  <c r="M10" i="8" l="1"/>
  <c r="K11" i="8"/>
  <c r="C15" i="7"/>
  <c r="I14" i="7"/>
  <c r="J14" i="7" s="1"/>
  <c r="J13" i="7"/>
  <c r="J12" i="7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I4" i="7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I3" i="7"/>
  <c r="J3" i="7" s="1"/>
  <c r="K12" i="8" l="1"/>
  <c r="M11" i="8"/>
  <c r="K3" i="7"/>
  <c r="M3" i="7" s="1"/>
  <c r="I15" i="7"/>
  <c r="K19" i="7" s="1"/>
  <c r="J4" i="7"/>
  <c r="J15" i="7" s="1"/>
  <c r="K13" i="8" l="1"/>
  <c r="M12" i="8"/>
  <c r="K4" i="7"/>
  <c r="T47" i="2"/>
  <c r="K14" i="8" l="1"/>
  <c r="M14" i="8" s="1"/>
  <c r="M13" i="8"/>
  <c r="K5" i="7"/>
  <c r="M4" i="7"/>
  <c r="S48" i="2"/>
  <c r="R48" i="2"/>
  <c r="T46" i="2"/>
  <c r="T45" i="2"/>
  <c r="T44" i="2"/>
  <c r="T43" i="2"/>
  <c r="T42" i="2"/>
  <c r="T41" i="2"/>
  <c r="T40" i="2"/>
  <c r="T39" i="2"/>
  <c r="T38" i="2"/>
  <c r="T37" i="2"/>
  <c r="T36" i="2"/>
  <c r="M5" i="7" l="1"/>
  <c r="K6" i="7"/>
  <c r="M6" i="7" l="1"/>
  <c r="K7" i="7"/>
  <c r="D51" i="2"/>
  <c r="D48" i="2"/>
  <c r="D49" i="2" s="1"/>
  <c r="M7" i="7" l="1"/>
  <c r="K8" i="7"/>
  <c r="K9" i="7" l="1"/>
  <c r="M8" i="7"/>
  <c r="O18" i="2"/>
  <c r="P17" i="2"/>
  <c r="P16" i="2"/>
  <c r="P15" i="2"/>
  <c r="P14" i="2"/>
  <c r="P12" i="2"/>
  <c r="P11" i="2"/>
  <c r="P10" i="2"/>
  <c r="P9" i="2"/>
  <c r="P8" i="2"/>
  <c r="P7" i="2"/>
  <c r="P6" i="2"/>
  <c r="P5" i="2"/>
  <c r="P4" i="2"/>
  <c r="P3" i="2"/>
  <c r="M9" i="7" l="1"/>
  <c r="K10" i="7"/>
  <c r="P18" i="2"/>
  <c r="M10" i="7" l="1"/>
  <c r="K11" i="7"/>
  <c r="M11" i="7" l="1"/>
  <c r="K12" i="7"/>
  <c r="C15" i="6"/>
  <c r="K13" i="7" l="1"/>
  <c r="M12" i="7"/>
  <c r="E55" i="2"/>
  <c r="M13" i="7" l="1"/>
  <c r="K14" i="7"/>
  <c r="M14" i="7" s="1"/>
  <c r="G45" i="4" l="1"/>
  <c r="G35" i="4"/>
  <c r="H35" i="4" s="1"/>
  <c r="J35" i="4" s="1"/>
  <c r="L18" i="2" l="1"/>
  <c r="O48" i="2" l="1"/>
  <c r="C68" i="4" l="1"/>
  <c r="G30" i="5" l="1"/>
  <c r="G29" i="5"/>
  <c r="G28" i="5"/>
  <c r="G25" i="5"/>
  <c r="G24" i="5"/>
  <c r="G23" i="5"/>
  <c r="F27" i="5"/>
  <c r="F22" i="5"/>
  <c r="F32" i="5" l="1"/>
  <c r="L3" i="6"/>
  <c r="L4" i="6" s="1"/>
  <c r="L5" i="6" s="1"/>
  <c r="I14" i="6"/>
  <c r="J14" i="6" s="1"/>
  <c r="I13" i="6"/>
  <c r="J13" i="6" s="1"/>
  <c r="I12" i="6"/>
  <c r="J1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5" i="6"/>
  <c r="J5" i="6" s="1"/>
  <c r="I4" i="6"/>
  <c r="J4" i="6" s="1"/>
  <c r="I3" i="6"/>
  <c r="K3" i="6" s="1"/>
  <c r="L7" i="6" l="1"/>
  <c r="L8" i="6" s="1"/>
  <c r="L9" i="6" s="1"/>
  <c r="L10" i="6" s="1"/>
  <c r="L11" i="6" s="1"/>
  <c r="L12" i="6" s="1"/>
  <c r="L13" i="6" s="1"/>
  <c r="L14" i="6" s="1"/>
  <c r="L6" i="6"/>
  <c r="I15" i="6"/>
  <c r="K19" i="6" s="1"/>
  <c r="K4" i="6"/>
  <c r="M4" i="6" s="1"/>
  <c r="J3" i="6"/>
  <c r="J15" i="6" s="1"/>
  <c r="M3" i="6" l="1"/>
  <c r="K5" i="6"/>
  <c r="K6" i="6" s="1"/>
  <c r="M5" i="6" l="1"/>
  <c r="M6" i="6"/>
  <c r="K7" i="6"/>
  <c r="K8" i="6" l="1"/>
  <c r="M7" i="6"/>
  <c r="E22" i="5"/>
  <c r="D22" i="5"/>
  <c r="E27" i="5"/>
  <c r="G27" i="5" s="1"/>
  <c r="D27" i="5"/>
  <c r="D32" i="5" l="1"/>
  <c r="G22" i="5"/>
  <c r="G32" i="5" s="1"/>
  <c r="E32" i="5"/>
  <c r="M8" i="6"/>
  <c r="K9" i="6"/>
  <c r="M9" i="6" l="1"/>
  <c r="K10" i="6"/>
  <c r="D55" i="2"/>
  <c r="M10" i="6" l="1"/>
  <c r="K11" i="6"/>
  <c r="E15" i="5"/>
  <c r="K12" i="6" l="1"/>
  <c r="M11" i="6"/>
  <c r="D15" i="5"/>
  <c r="M12" i="6" l="1"/>
  <c r="K13" i="6"/>
  <c r="K14" i="6" s="1"/>
  <c r="M13" i="6" l="1"/>
  <c r="M14" i="6"/>
  <c r="L48" i="2"/>
  <c r="C69" i="1" l="1"/>
  <c r="C15" i="4" l="1"/>
  <c r="C48" i="2"/>
  <c r="C49" i="2" s="1"/>
  <c r="E48" i="2"/>
  <c r="E49" i="2" s="1"/>
  <c r="F48" i="2"/>
  <c r="F49" i="2" s="1"/>
  <c r="D16" i="2" l="1"/>
  <c r="I14" i="4" l="1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I3" i="4"/>
  <c r="J3" i="4" l="1"/>
  <c r="J15" i="4" s="1"/>
  <c r="I15" i="4"/>
  <c r="I14" i="1"/>
  <c r="J14" i="1" s="1"/>
  <c r="D17" i="1" l="1"/>
  <c r="C17" i="4" l="1"/>
  <c r="D17" i="4" s="1"/>
  <c r="D8" i="2" l="1"/>
  <c r="L3" i="1" l="1"/>
  <c r="L4" i="1" s="1"/>
  <c r="L5" i="1" s="1"/>
  <c r="L6" i="1" s="1"/>
  <c r="L7" i="1" s="1"/>
  <c r="L8" i="1" s="1"/>
  <c r="I12" i="1"/>
  <c r="J12" i="1" s="1"/>
  <c r="C15" i="1"/>
  <c r="I10" i="1"/>
  <c r="J10" i="1" s="1"/>
  <c r="I11" i="1"/>
  <c r="J11" i="1" s="1"/>
  <c r="I9" i="1"/>
  <c r="C18" i="2"/>
  <c r="F4" i="2" s="1"/>
  <c r="I13" i="1"/>
  <c r="L9" i="1" l="1"/>
  <c r="L10" i="1" s="1"/>
  <c r="L11" i="1" s="1"/>
  <c r="L12" i="1" s="1"/>
  <c r="L13" i="1" s="1"/>
  <c r="L14" i="1" s="1"/>
  <c r="J13" i="1"/>
  <c r="J9" i="1"/>
  <c r="D6" i="2"/>
  <c r="D17" i="2" l="1"/>
  <c r="D15" i="2"/>
  <c r="D14" i="2"/>
  <c r="D11" i="2"/>
  <c r="D10" i="2"/>
  <c r="D9" i="2"/>
  <c r="D7" i="2"/>
  <c r="D5" i="2"/>
  <c r="D4" i="2"/>
  <c r="D3" i="2"/>
  <c r="D18" i="2" l="1"/>
  <c r="I3" i="1" l="1"/>
  <c r="I4" i="1"/>
  <c r="J4" i="1" s="1"/>
  <c r="I5" i="1"/>
  <c r="I6" i="1"/>
  <c r="I7" i="1"/>
  <c r="J7" i="1" s="1"/>
  <c r="I8" i="1"/>
  <c r="I15" i="1" l="1"/>
  <c r="J3" i="1"/>
  <c r="K3" i="1"/>
  <c r="J5" i="1"/>
  <c r="J6" i="1"/>
  <c r="J8" i="1"/>
  <c r="J15" i="1" l="1"/>
  <c r="K4" i="1"/>
  <c r="K5" i="1" s="1"/>
  <c r="K6" i="1" s="1"/>
  <c r="K7" i="1" s="1"/>
  <c r="K8" i="1" s="1"/>
  <c r="K9" i="1" s="1"/>
  <c r="K10" i="1" s="1"/>
  <c r="K11" i="1" s="1"/>
  <c r="K12" i="1" s="1"/>
  <c r="M12" i="1" s="1"/>
  <c r="M3" i="1"/>
  <c r="M4" i="1"/>
  <c r="M9" i="1" l="1"/>
  <c r="K13" i="1"/>
  <c r="K14" i="1" s="1"/>
  <c r="M10" i="1"/>
  <c r="M5" i="1"/>
  <c r="K16" i="4" l="1"/>
  <c r="K19" i="1"/>
  <c r="M14" i="1"/>
  <c r="M6" i="1"/>
  <c r="M11" i="1"/>
  <c r="K3" i="4" l="1"/>
  <c r="K19" i="4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M7" i="1"/>
  <c r="M3" i="4" l="1"/>
  <c r="K4" i="4"/>
  <c r="M8" i="1"/>
  <c r="M13" i="1"/>
  <c r="M4" i="4" l="1"/>
  <c r="K5" i="4"/>
  <c r="M5" i="4" l="1"/>
  <c r="K6" i="4"/>
  <c r="K7" i="4" l="1"/>
  <c r="M6" i="4"/>
  <c r="K8" i="4" l="1"/>
  <c r="M7" i="4"/>
  <c r="M8" i="4" l="1"/>
  <c r="K9" i="4"/>
  <c r="M9" i="4" l="1"/>
  <c r="K10" i="4"/>
  <c r="K11" i="4" l="1"/>
  <c r="M10" i="4"/>
  <c r="M11" i="4" l="1"/>
  <c r="K12" i="4"/>
  <c r="M12" i="4" l="1"/>
  <c r="K13" i="4"/>
  <c r="M13" i="4" l="1"/>
  <c r="K14" i="4"/>
  <c r="M14" i="4" s="1"/>
  <c r="C33" i="2"/>
</calcChain>
</file>

<file path=xl/comments1.xml><?xml version="1.0" encoding="utf-8"?>
<comments xmlns="http://schemas.openxmlformats.org/spreadsheetml/2006/main">
  <authors>
    <author>SCIF</author>
  </authors>
  <commentList>
    <comment ref="D19" authorId="0" shapeId="0">
      <text>
        <r>
          <rPr>
            <b/>
            <sz val="9"/>
            <color indexed="81"/>
            <rFont val="Tahoma"/>
            <charset val="1"/>
          </rPr>
          <t>12/24/2019 - $1700</t>
        </r>
      </text>
    </comment>
  </commentList>
</comments>
</file>

<file path=xl/comments2.xml><?xml version="1.0" encoding="utf-8"?>
<comments xmlns="http://schemas.openxmlformats.org/spreadsheetml/2006/main">
  <authors>
    <author>Oleh Olekshii</author>
    <author>SCIF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 xml:space="preserve">- Internet (Suddenlink);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- Water &amp; Garbage - $85
- Electricity (Infuse Energy) - $75
- Gas (Atmos Energy) - $40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T-Mobile ($123)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T-Mobile ($121) +
SpeedTalk ($5)</t>
        </r>
      </text>
    </comment>
    <comment ref="C10" authorId="1" shapeId="0">
      <text>
        <r>
          <rPr>
            <sz val="9"/>
            <color indexed="81"/>
            <rFont val="Tahoma"/>
            <charset val="1"/>
          </rPr>
          <t xml:space="preserve">$1860 + $400
</t>
        </r>
      </text>
    </comment>
    <comment ref="L10" authorId="1" shapeId="0">
      <text>
        <r>
          <rPr>
            <sz val="9"/>
            <color indexed="81"/>
            <rFont val="Tahoma"/>
            <charset val="1"/>
          </rPr>
          <t xml:space="preserve">$1860 + $400
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$200 *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$550* 2</t>
        </r>
      </text>
    </comment>
    <comment ref="N13" authorId="0" shapeId="0">
      <text>
        <r>
          <rPr>
            <sz val="9"/>
            <color indexed="81"/>
            <rFont val="Tahoma"/>
            <family val="2"/>
          </rPr>
          <t>$504* 2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 xml:space="preserve">$28 (Oleg) + $13 (Ira) 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 xml:space="preserve">$30 (Oleg) + $15 (Ira) 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$515</t>
        </r>
      </text>
    </comment>
    <comment ref="H21" authorId="0" shapeId="0">
      <text>
        <r>
          <rPr>
            <sz val="9"/>
            <color indexed="81"/>
            <rFont val="Tahoma"/>
            <family val="2"/>
          </rPr>
          <t>279000 * 10% - 
- 5000 - 150 - 900 = 21850</t>
        </r>
      </text>
    </comment>
    <comment ref="H23" authorId="0" shapeId="0">
      <text>
        <r>
          <rPr>
            <sz val="9"/>
            <color indexed="81"/>
            <rFont val="Tahoma"/>
            <family val="2"/>
          </rPr>
          <t xml:space="preserve">26499.83 + 30 - 21850 = 4679.83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0" shapeId="0">
      <text>
        <r>
          <rPr>
            <sz val="9"/>
            <color indexed="81"/>
            <rFont val="Tahoma"/>
            <family val="2"/>
          </rPr>
          <t>1800 miles / 40.2 mpg * $3.60</t>
        </r>
      </text>
    </comment>
    <comment ref="B53" authorId="0" shapeId="0">
      <text>
        <r>
          <rPr>
            <sz val="9"/>
            <color indexed="81"/>
            <rFont val="Tahoma"/>
            <family val="2"/>
          </rPr>
          <t>VW: 4 changes per year:
20 000 miles / 5 000:
$50 * 4 / 12 months
MB ML: 1 change
5 000 miles
$120/12</t>
        </r>
      </text>
    </comment>
    <comment ref="B54" authorId="0" shapeId="0">
      <text>
        <r>
          <rPr>
            <sz val="9"/>
            <color indexed="81"/>
            <rFont val="Tahoma"/>
            <family val="2"/>
          </rPr>
          <t>$20 - tires ($800/3 years/12 months)
$10 other</t>
        </r>
      </text>
    </comment>
  </commentList>
</comments>
</file>

<file path=xl/comments3.xml><?xml version="1.0" encoding="utf-8"?>
<comments xmlns="http://schemas.openxmlformats.org/spreadsheetml/2006/main">
  <authors>
    <author>Oleh Olekshii</author>
  </authors>
  <commentList>
    <comment ref="G34" authorId="0" shapeId="0">
      <text>
        <r>
          <rPr>
            <sz val="9"/>
            <color indexed="81"/>
            <rFont val="Tahoma"/>
            <family val="2"/>
          </rPr>
          <t>Federal income tax from W2 and 1099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Oleh Olekshii</author>
    <author>SCIF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To Oleh's Roth IRA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>To Ira's &amp; Oleh's 
Roth IRAs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+ $3500 Paycheck
+ $5000 Tax return
= $8500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To Ira's &amp; Oleh's 
Roth IRAs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To Ira's IRA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To Oleh's IRA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To Oleh's IRA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To Ira's IRA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To Oleh's IRA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To Oleh's loan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sz val="9"/>
            <color indexed="81"/>
            <rFont val="Tahoma"/>
            <family val="2"/>
          </rPr>
          <t>To Oleh's Credit Card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Viva Las Vegas!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>Back To Serge</t>
        </r>
      </text>
    </comment>
    <comment ref="E11" authorId="1" shapeId="0">
      <text>
        <r>
          <rPr>
            <sz val="9"/>
            <color indexed="81"/>
            <rFont val="Tahoma"/>
            <family val="2"/>
          </rPr>
          <t>to Ira's IRA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4" authorId="1" shapeId="0">
      <text>
        <r>
          <rPr>
            <sz val="9"/>
            <color indexed="81"/>
            <rFont val="Tahoma"/>
            <family val="2"/>
          </rPr>
          <t>To Ira's credit card balance</t>
        </r>
      </text>
    </comment>
    <comment ref="F14" authorId="1" shapeId="0">
      <text>
        <r>
          <rPr>
            <sz val="9"/>
            <color indexed="81"/>
            <rFont val="Tahoma"/>
            <family val="2"/>
          </rPr>
          <t>To Oleh's credit card</t>
        </r>
      </text>
    </comment>
  </commentList>
</comments>
</file>

<file path=xl/comments5.xml><?xml version="1.0" encoding="utf-8"?>
<comments xmlns="http://schemas.openxmlformats.org/spreadsheetml/2006/main">
  <authors>
    <author>Oleh Olekshii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+ $0 Wage
+ $4 200 Tax return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Oleg's credit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VW Passat SEL TDI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VW Tinting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To Loans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Uliia for Coins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Natasha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Coins from France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Fidelity - Ira's acc.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Pasports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to Oleh's Roth IRA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to Ira's Roth IRA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to Ira's Roth IRA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Oleh Olekshii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cash for Liza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Oleg's credit line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+ Salary $200
VW buyback $19,200:
+ $10,700
- Audi Q7 loan $8,500
= $10,900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Ira's credit line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Oleg's credit line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credit lines:
- $1000 - Oleg's;
- $500 - Ira's.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$2000 + $1000 (Liza)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Oleh's loan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Oleg's Credit card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Escrow for car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MB registration (use tax)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 
+ $47,000 (Audi Q7)
- $27,000 (new car)
- $18,000 (Serg)
- $2.000 (credit cards)
-$11,000 (Roth IRAs)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Oleg's Credit card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Oleg's &amp; Ira's Roth IRAs ($5,500 * 2)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To Serge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WU - Yulia</t>
        </r>
      </text>
    </comment>
  </commentList>
</comments>
</file>

<file path=xl/comments7.xml><?xml version="1.0" encoding="utf-8"?>
<comments xmlns="http://schemas.openxmlformats.org/spreadsheetml/2006/main">
  <authors>
    <author>Oleh Olekshii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+tax return - $3,000.00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tax return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tax return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Oleh Olekshii:
Credit (Ira's teeth)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Credit Oleg ($244 BayQA class + $384 other)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Gift to Luda (WU)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transfer to checking for Audi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Credit line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Gift to Natasha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Artem brackets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Smart Watches</t>
        </r>
      </text>
    </comment>
  </commentList>
</comments>
</file>

<file path=xl/sharedStrings.xml><?xml version="1.0" encoding="utf-8"?>
<sst xmlns="http://schemas.openxmlformats.org/spreadsheetml/2006/main" count="320" uniqueCount="178">
  <si>
    <t>Month</t>
  </si>
  <si>
    <t>Must add $</t>
  </si>
  <si>
    <t>"+" 1</t>
  </si>
  <si>
    <t>"+" 2</t>
  </si>
  <si>
    <t>"+" 3</t>
  </si>
  <si>
    <t>"+" 4</t>
  </si>
  <si>
    <t>"+" 5</t>
  </si>
  <si>
    <t>Delta</t>
  </si>
  <si>
    <t>Total</t>
  </si>
  <si>
    <t>01/01/2016 Input balance</t>
  </si>
  <si>
    <t>To Goal</t>
  </si>
  <si>
    <t>Current Balance</t>
  </si>
  <si>
    <t>Planned Balance</t>
  </si>
  <si>
    <t>Balance Difference</t>
  </si>
  <si>
    <t>Amazon credit line</t>
  </si>
  <si>
    <t>plus Loans</t>
  </si>
  <si>
    <t>KBB</t>
  </si>
  <si>
    <t>Price</t>
  </si>
  <si>
    <t>Year</t>
  </si>
  <si>
    <t>Car</t>
  </si>
  <si>
    <t>Model</t>
  </si>
  <si>
    <t>milage</t>
  </si>
  <si>
    <t>Certified</t>
  </si>
  <si>
    <t>Fair Market</t>
  </si>
  <si>
    <t>Private</t>
  </si>
  <si>
    <t>Honda</t>
  </si>
  <si>
    <t>spendings</t>
  </si>
  <si>
    <t>monthly</t>
  </si>
  <si>
    <t>yearly</t>
  </si>
  <si>
    <t>Balance</t>
  </si>
  <si>
    <t>Date</t>
  </si>
  <si>
    <t>T-mobile</t>
  </si>
  <si>
    <t>Amount</t>
  </si>
  <si>
    <t>Loans goal</t>
  </si>
  <si>
    <t>Amazon</t>
  </si>
  <si>
    <t>Total Loans</t>
  </si>
  <si>
    <t>Goal at 12/31/2016</t>
  </si>
  <si>
    <t>01/01/2017 Input balance</t>
  </si>
  <si>
    <t>Goal at 12/31/2017</t>
  </si>
  <si>
    <t>Paycheck</t>
  </si>
  <si>
    <t>Bank of Stockton car loan - 800-941-1494</t>
  </si>
  <si>
    <t>Acc. #5750080717; Rout. #121101037; Sec. code 1005</t>
  </si>
  <si>
    <t>Refund</t>
  </si>
  <si>
    <t>Balans</t>
  </si>
  <si>
    <t>Savings</t>
  </si>
  <si>
    <t>Plan date</t>
  </si>
  <si>
    <t>Plan</t>
  </si>
  <si>
    <t>Kids</t>
  </si>
  <si>
    <t>Real</t>
  </si>
  <si>
    <t>Interest</t>
  </si>
  <si>
    <t>Hybrid</t>
  </si>
  <si>
    <t>miles/month</t>
  </si>
  <si>
    <t>mpg</t>
  </si>
  <si>
    <t>year cost</t>
  </si>
  <si>
    <t>gal price, $</t>
  </si>
  <si>
    <t>Car ins</t>
  </si>
  <si>
    <t>Fuel</t>
  </si>
  <si>
    <t>Food</t>
  </si>
  <si>
    <t>Car Wash</t>
  </si>
  <si>
    <t xml:space="preserve">Rent </t>
  </si>
  <si>
    <t>Life ins</t>
  </si>
  <si>
    <t xml:space="preserve">VW </t>
  </si>
  <si>
    <t>Device</t>
  </si>
  <si>
    <t>#</t>
  </si>
  <si>
    <t>Bought</t>
  </si>
  <si>
    <t>Power Conditioner Monster Power 5100</t>
  </si>
  <si>
    <t>interest</t>
  </si>
  <si>
    <t>Internet</t>
  </si>
  <si>
    <t>Medical</t>
  </si>
  <si>
    <t>Open on-ear headphones HD-650</t>
  </si>
  <si>
    <t>GUSTARD A20H HIFI DAC/Headphone Amplifier</t>
  </si>
  <si>
    <t>Audioengine D1 DAC/headphone amp</t>
  </si>
  <si>
    <t>Sennheiser CH 650 S Balanced cable for Sennheiser HD650 headphones</t>
  </si>
  <si>
    <t>B&amp;W P7 Headphones</t>
  </si>
  <si>
    <t>Audioengine A5+ active speakers</t>
  </si>
  <si>
    <t>Artem's Gamer PC</t>
  </si>
  <si>
    <t>4K display</t>
  </si>
  <si>
    <t>Loan</t>
  </si>
  <si>
    <t>Car exps</t>
  </si>
  <si>
    <t>ins</t>
  </si>
  <si>
    <t>per/year</t>
  </si>
  <si>
    <t>oil change</t>
  </si>
  <si>
    <t>other</t>
  </si>
  <si>
    <t>iFi Audio iSilencer 3.0 - USB Noise Filter</t>
  </si>
  <si>
    <t>AudioQuest Forest USB cable (Type A to Type B) (1.5 meters)</t>
  </si>
  <si>
    <t>Bodily Injury Liability</t>
  </si>
  <si>
    <t>Uninsured Motorist Bodily</t>
  </si>
  <si>
    <t>Unisured Motorist Property</t>
  </si>
  <si>
    <t xml:space="preserve">Car Ins </t>
  </si>
  <si>
    <t>1HY 2017</t>
  </si>
  <si>
    <t>2HY 2017</t>
  </si>
  <si>
    <t>Monthly</t>
  </si>
  <si>
    <t>Ins</t>
  </si>
  <si>
    <t>Total:</t>
  </si>
  <si>
    <t>Tax</t>
  </si>
  <si>
    <t>Registration</t>
  </si>
  <si>
    <t>Shipping</t>
  </si>
  <si>
    <t>2012 MB ML350 BlueTEC Budget ($27,000)</t>
  </si>
  <si>
    <t>fuel</t>
  </si>
  <si>
    <t>01/01/2018 Input balance</t>
  </si>
  <si>
    <t>Goal at 12/31/2018</t>
  </si>
  <si>
    <t>1HY 2018</t>
  </si>
  <si>
    <t>SCIF Salary 2016</t>
  </si>
  <si>
    <t>SCIF Salary 2017</t>
  </si>
  <si>
    <t>SCIF Salary 2018</t>
  </si>
  <si>
    <t>TDI 2.0</t>
  </si>
  <si>
    <t>Passat TDI SEL</t>
  </si>
  <si>
    <t>Sennheiser HD 800 S</t>
  </si>
  <si>
    <t>Hi-Res in-ear headphones</t>
  </si>
  <si>
    <t>Hi-Res Audio Player</t>
  </si>
  <si>
    <t>Planned spendings</t>
  </si>
  <si>
    <t>BMW</t>
  </si>
  <si>
    <t>328d RWD</t>
  </si>
  <si>
    <t>535d</t>
  </si>
  <si>
    <t>3.0d</t>
  </si>
  <si>
    <t>Hours</t>
  </si>
  <si>
    <t>VW Passat</t>
  </si>
  <si>
    <t>MB ML350</t>
  </si>
  <si>
    <t>$/hour</t>
  </si>
  <si>
    <t>Oleg Credit line</t>
  </si>
  <si>
    <t>BlueTec</t>
  </si>
  <si>
    <t>Gross income</t>
  </si>
  <si>
    <t>Taxable income</t>
  </si>
  <si>
    <t>Fidelity Roth IRA</t>
  </si>
  <si>
    <t>Oleg</t>
  </si>
  <si>
    <t>Ira</t>
  </si>
  <si>
    <t>Nominal</t>
  </si>
  <si>
    <t>To Date</t>
  </si>
  <si>
    <t>Profit</t>
  </si>
  <si>
    <t>SCIF Salary 2019</t>
  </si>
  <si>
    <t>01/01/2019 Input balance</t>
  </si>
  <si>
    <t>%</t>
  </si>
  <si>
    <t>Toyota</t>
  </si>
  <si>
    <t>2011 Camry</t>
  </si>
  <si>
    <t>2012 Corola</t>
  </si>
  <si>
    <t>2012 Accord EX</t>
  </si>
  <si>
    <t>2015 WV Passat Total</t>
  </si>
  <si>
    <t>2012 MB ML350 Total</t>
  </si>
  <si>
    <t>Spotify</t>
  </si>
  <si>
    <t>Mortgage</t>
  </si>
  <si>
    <t>Utilities</t>
  </si>
  <si>
    <t>Home buying expences</t>
  </si>
  <si>
    <t>Earnest money</t>
  </si>
  <si>
    <t>Option Fee</t>
  </si>
  <si>
    <t>Inspection</t>
  </si>
  <si>
    <t>Container</t>
  </si>
  <si>
    <t>Appraisal</t>
  </si>
  <si>
    <t>Serge</t>
  </si>
  <si>
    <t>Closing cost</t>
  </si>
  <si>
    <t>Downpayment</t>
  </si>
  <si>
    <t>House stuff</t>
  </si>
  <si>
    <t>Health ins</t>
  </si>
  <si>
    <t>Credit cards</t>
  </si>
  <si>
    <t>Goal at 01/01/2020</t>
  </si>
  <si>
    <t>PayPal</t>
  </si>
  <si>
    <t>SCIF Salary 2020</t>
  </si>
  <si>
    <t>Tax return</t>
  </si>
  <si>
    <t>To add $</t>
  </si>
  <si>
    <t>01/01/2020 input balance</t>
  </si>
  <si>
    <t>Goal at 01/01/2021</t>
  </si>
  <si>
    <t>Essentials</t>
  </si>
  <si>
    <t>PayPal fee</t>
  </si>
  <si>
    <t>Ebay fee</t>
  </si>
  <si>
    <t>To Oleg</t>
  </si>
  <si>
    <t>Clean $$</t>
  </si>
  <si>
    <t xml:space="preserve">Sold Price </t>
  </si>
  <si>
    <t>Total $$ from Buyer</t>
  </si>
  <si>
    <t>Shipping charged</t>
  </si>
  <si>
    <t>Next period</t>
  </si>
  <si>
    <t>Debts/Creds</t>
  </si>
  <si>
    <t>T-Mobile</t>
  </si>
  <si>
    <t>1/100 F-104 #5070</t>
  </si>
  <si>
    <t>3.85+0.6 (10%)</t>
  </si>
  <si>
    <t>USPS First Class Package</t>
  </si>
  <si>
    <t xml:space="preserve">                                                                                              </t>
  </si>
  <si>
    <t>Cash Wise VISA</t>
  </si>
  <si>
    <t>1.5% earning</t>
  </si>
  <si>
    <t>Chase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</si>
</sst>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;[Red]&quot;$&quot;#,##0.00"/>
    <numFmt numFmtId="165" formatCode="&quot;$&quot;#,##0.00"/>
    <numFmt numFmtId="166" formatCode="[$-409]mmm\-yy;@"/>
    <numFmt numFmtId="167" formatCode="&quot;$&quot;#,##0"/>
    <numFmt numFmtId="168" formatCode="mm/dd/yy;@"/>
    <numFmt numFmtId="169" formatCode="&quot;$&quot;#,##0;[Red]&quot;$&quot;#,##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6">
    <xf numFmtId="0" fontId="0" fillId="0" borderId="0" xfId="0"/>
    <xf numFmtId="17" fontId="0" fillId="0" borderId="3" xfId="0" applyNumberFormat="1" applyBorder="1"/>
    <xf numFmtId="17" fontId="0" fillId="0" borderId="4" xfId="0" applyNumberFormat="1" applyBorder="1"/>
    <xf numFmtId="17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164" fontId="1" fillId="0" borderId="15" xfId="0" applyNumberFormat="1" applyFont="1" applyBorder="1"/>
    <xf numFmtId="164" fontId="1" fillId="0" borderId="11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3" borderId="2" xfId="0" applyNumberFormat="1" applyFont="1" applyFill="1" applyBorder="1"/>
    <xf numFmtId="164" fontId="0" fillId="3" borderId="7" xfId="0" applyNumberFormat="1" applyFill="1" applyBorder="1"/>
    <xf numFmtId="164" fontId="0" fillId="3" borderId="10" xfId="0" applyNumberFormat="1" applyFill="1" applyBorder="1"/>
    <xf numFmtId="164" fontId="4" fillId="4" borderId="2" xfId="0" applyNumberFormat="1" applyFont="1" applyFill="1" applyBorder="1"/>
    <xf numFmtId="164" fontId="1" fillId="5" borderId="2" xfId="0" applyNumberFormat="1" applyFont="1" applyFill="1" applyBorder="1"/>
    <xf numFmtId="164" fontId="1" fillId="6" borderId="2" xfId="0" applyNumberFormat="1" applyFont="1" applyFill="1" applyBorder="1"/>
    <xf numFmtId="0" fontId="0" fillId="2" borderId="6" xfId="0" applyFill="1" applyBorder="1"/>
    <xf numFmtId="0" fontId="1" fillId="6" borderId="18" xfId="0" applyFont="1" applyFill="1" applyBorder="1" applyAlignment="1">
      <alignment horizontal="right"/>
    </xf>
    <xf numFmtId="0" fontId="1" fillId="0" borderId="2" xfId="0" applyFont="1" applyBorder="1" applyAlignment="1">
      <alignment horizontal="center" wrapText="1"/>
    </xf>
    <xf numFmtId="164" fontId="5" fillId="0" borderId="2" xfId="0" applyNumberFormat="1" applyFont="1" applyBorder="1"/>
    <xf numFmtId="0" fontId="1" fillId="6" borderId="2" xfId="0" applyFont="1" applyFill="1" applyBorder="1" applyAlignment="1">
      <alignment horizontal="right"/>
    </xf>
    <xf numFmtId="164" fontId="0" fillId="7" borderId="1" xfId="0" applyNumberFormat="1" applyFill="1" applyBorder="1"/>
    <xf numFmtId="0" fontId="0" fillId="10" borderId="1" xfId="0" applyFill="1" applyBorder="1"/>
    <xf numFmtId="0" fontId="0" fillId="6" borderId="1" xfId="0" applyFill="1" applyBorder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164" fontId="1" fillId="11" borderId="15" xfId="0" applyNumberFormat="1" applyFont="1" applyFill="1" applyBorder="1"/>
    <xf numFmtId="14" fontId="0" fillId="0" borderId="0" xfId="0" applyNumberFormat="1" applyAlignment="1">
      <alignment horizontal="right"/>
    </xf>
    <xf numFmtId="167" fontId="0" fillId="10" borderId="1" xfId="0" applyNumberFormat="1" applyFill="1" applyBorder="1"/>
    <xf numFmtId="167" fontId="0" fillId="6" borderId="1" xfId="0" applyNumberFormat="1" applyFill="1" applyBorder="1"/>
    <xf numFmtId="167" fontId="0" fillId="10" borderId="25" xfId="0" applyNumberFormat="1" applyFill="1" applyBorder="1"/>
    <xf numFmtId="167" fontId="0" fillId="6" borderId="29" xfId="0" applyNumberFormat="1" applyFill="1" applyBorder="1"/>
    <xf numFmtId="167" fontId="0" fillId="10" borderId="33" xfId="0" applyNumberFormat="1" applyFill="1" applyBorder="1"/>
    <xf numFmtId="0" fontId="1" fillId="9" borderId="2" xfId="0" applyFont="1" applyFill="1" applyBorder="1" applyAlignment="1">
      <alignment horizontal="center" vertical="center"/>
    </xf>
    <xf numFmtId="167" fontId="0" fillId="6" borderId="25" xfId="0" applyNumberFormat="1" applyFill="1" applyBorder="1"/>
    <xf numFmtId="0" fontId="1" fillId="9" borderId="6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6" fillId="0" borderId="0" xfId="0" applyFont="1"/>
    <xf numFmtId="164" fontId="1" fillId="0" borderId="15" xfId="0" applyNumberFormat="1" applyFont="1" applyFill="1" applyBorder="1"/>
    <xf numFmtId="165" fontId="0" fillId="10" borderId="25" xfId="0" applyNumberFormat="1" applyFill="1" applyBorder="1"/>
    <xf numFmtId="165" fontId="0" fillId="6" borderId="25" xfId="0" applyNumberFormat="1" applyFill="1" applyBorder="1"/>
    <xf numFmtId="165" fontId="0" fillId="10" borderId="33" xfId="0" applyNumberFormat="1" applyFill="1" applyBorder="1"/>
    <xf numFmtId="165" fontId="0" fillId="6" borderId="29" xfId="0" applyNumberFormat="1" applyFill="1" applyBorder="1"/>
    <xf numFmtId="0" fontId="1" fillId="12" borderId="6" xfId="0" applyFont="1" applyFill="1" applyBorder="1" applyAlignment="1">
      <alignment horizontal="center"/>
    </xf>
    <xf numFmtId="165" fontId="1" fillId="12" borderId="35" xfId="0" applyNumberFormat="1" applyFont="1" applyFill="1" applyBorder="1"/>
    <xf numFmtId="166" fontId="0" fillId="10" borderId="12" xfId="0" applyNumberFormat="1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166" fontId="0" fillId="10" borderId="3" xfId="0" applyNumberFormat="1" applyFill="1" applyBorder="1" applyAlignment="1">
      <alignment horizontal="center"/>
    </xf>
    <xf numFmtId="166" fontId="0" fillId="6" borderId="4" xfId="0" applyNumberFormat="1" applyFill="1" applyBorder="1" applyAlignment="1">
      <alignment horizontal="center"/>
    </xf>
    <xf numFmtId="168" fontId="0" fillId="10" borderId="12" xfId="0" applyNumberFormat="1" applyFill="1" applyBorder="1" applyAlignment="1">
      <alignment horizontal="center"/>
    </xf>
    <xf numFmtId="168" fontId="0" fillId="6" borderId="3" xfId="0" applyNumberFormat="1" applyFill="1" applyBorder="1" applyAlignment="1">
      <alignment horizontal="center"/>
    </xf>
    <xf numFmtId="168" fontId="0" fillId="10" borderId="3" xfId="0" applyNumberFormat="1" applyFill="1" applyBorder="1" applyAlignment="1">
      <alignment horizontal="center"/>
    </xf>
    <xf numFmtId="168" fontId="0" fillId="6" borderId="4" xfId="0" applyNumberFormat="1" applyFill="1" applyBorder="1" applyAlignment="1">
      <alignment horizontal="center"/>
    </xf>
    <xf numFmtId="0" fontId="0" fillId="6" borderId="27" xfId="0" applyFill="1" applyBorder="1"/>
    <xf numFmtId="167" fontId="0" fillId="6" borderId="27" xfId="0" applyNumberFormat="1" applyFill="1" applyBorder="1"/>
    <xf numFmtId="167" fontId="0" fillId="6" borderId="28" xfId="0" applyNumberFormat="1" applyFill="1" applyBorder="1"/>
    <xf numFmtId="167" fontId="1" fillId="12" borderId="35" xfId="0" applyNumberFormat="1" applyFont="1" applyFill="1" applyBorder="1"/>
    <xf numFmtId="0" fontId="7" fillId="0" borderId="0" xfId="0" applyFont="1"/>
    <xf numFmtId="0" fontId="1" fillId="0" borderId="0" xfId="0" applyFont="1" applyFill="1" applyBorder="1"/>
    <xf numFmtId="167" fontId="5" fillId="6" borderId="2" xfId="0" applyNumberFormat="1" applyFont="1" applyFill="1" applyBorder="1"/>
    <xf numFmtId="0" fontId="1" fillId="9" borderId="17" xfId="0" applyFont="1" applyFill="1" applyBorder="1" applyAlignment="1">
      <alignment horizontal="center" vertical="center"/>
    </xf>
    <xf numFmtId="167" fontId="0" fillId="10" borderId="24" xfId="0" applyNumberFormat="1" applyFill="1" applyBorder="1"/>
    <xf numFmtId="167" fontId="0" fillId="10" borderId="28" xfId="0" applyNumberFormat="1" applyFill="1" applyBorder="1"/>
    <xf numFmtId="0" fontId="1" fillId="6" borderId="2" xfId="0" applyFont="1" applyFill="1" applyBorder="1" applyAlignment="1">
      <alignment horizontal="left"/>
    </xf>
    <xf numFmtId="167" fontId="8" fillId="6" borderId="25" xfId="0" applyNumberFormat="1" applyFont="1" applyFill="1" applyBorder="1"/>
    <xf numFmtId="0" fontId="1" fillId="13" borderId="2" xfId="0" applyFont="1" applyFill="1" applyBorder="1" applyAlignment="1">
      <alignment horizontal="center" vertical="center"/>
    </xf>
    <xf numFmtId="167" fontId="0" fillId="10" borderId="8" xfId="0" applyNumberFormat="1" applyFill="1" applyBorder="1"/>
    <xf numFmtId="167" fontId="0" fillId="6" borderId="8" xfId="0" applyNumberFormat="1" applyFill="1" applyBorder="1"/>
    <xf numFmtId="168" fontId="0" fillId="10" borderId="32" xfId="0" applyNumberFormat="1" applyFill="1" applyBorder="1" applyAlignment="1">
      <alignment horizontal="center"/>
    </xf>
    <xf numFmtId="168" fontId="0" fillId="6" borderId="36" xfId="0" applyNumberFormat="1" applyFill="1" applyBorder="1" applyAlignment="1">
      <alignment horizontal="center"/>
    </xf>
    <xf numFmtId="168" fontId="0" fillId="10" borderId="36" xfId="0" applyNumberFormat="1" applyFill="1" applyBorder="1" applyAlignment="1">
      <alignment horizontal="center"/>
    </xf>
    <xf numFmtId="168" fontId="0" fillId="10" borderId="37" xfId="0" applyNumberFormat="1" applyFill="1" applyBorder="1" applyAlignment="1">
      <alignment horizontal="center"/>
    </xf>
    <xf numFmtId="169" fontId="9" fillId="6" borderId="38" xfId="0" applyNumberFormat="1" applyFont="1" applyFill="1" applyBorder="1"/>
    <xf numFmtId="169" fontId="9" fillId="6" borderId="11" xfId="0" applyNumberFormat="1" applyFont="1" applyFill="1" applyBorder="1"/>
    <xf numFmtId="169" fontId="9" fillId="6" borderId="39" xfId="0" applyNumberFormat="1" applyFont="1" applyFill="1" applyBorder="1"/>
    <xf numFmtId="0" fontId="1" fillId="0" borderId="30" xfId="0" applyFont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164" fontId="0" fillId="0" borderId="38" xfId="0" applyNumberFormat="1" applyBorder="1"/>
    <xf numFmtId="164" fontId="0" fillId="0" borderId="11" xfId="0" applyNumberFormat="1" applyBorder="1"/>
    <xf numFmtId="164" fontId="0" fillId="0" borderId="11" xfId="0" applyNumberFormat="1" applyFill="1" applyBorder="1"/>
    <xf numFmtId="164" fontId="0" fillId="0" borderId="34" xfId="0" applyNumberFormat="1" applyFill="1" applyBorder="1"/>
    <xf numFmtId="164" fontId="0" fillId="0" borderId="39" xfId="0" applyNumberFormat="1" applyFill="1" applyBorder="1"/>
    <xf numFmtId="0" fontId="1" fillId="9" borderId="39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167" fontId="1" fillId="9" borderId="46" xfId="0" applyNumberFormat="1" applyFont="1" applyFill="1" applyBorder="1" applyAlignment="1">
      <alignment horizontal="right" vertical="center"/>
    </xf>
    <xf numFmtId="167" fontId="1" fillId="9" borderId="47" xfId="0" applyNumberFormat="1" applyFont="1" applyFill="1" applyBorder="1" applyAlignment="1">
      <alignment horizontal="right" vertical="center"/>
    </xf>
    <xf numFmtId="167" fontId="1" fillId="9" borderId="48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9" borderId="49" xfId="0" applyFont="1" applyFill="1" applyBorder="1" applyAlignment="1">
      <alignment horizontal="center" vertical="center"/>
    </xf>
    <xf numFmtId="165" fontId="1" fillId="12" borderId="2" xfId="0" applyNumberFormat="1" applyFont="1" applyFill="1" applyBorder="1"/>
    <xf numFmtId="0" fontId="1" fillId="9" borderId="16" xfId="0" applyFont="1" applyFill="1" applyBorder="1" applyAlignment="1">
      <alignment horizontal="center" vertical="center"/>
    </xf>
    <xf numFmtId="164" fontId="0" fillId="0" borderId="50" xfId="0" applyNumberFormat="1" applyBorder="1"/>
    <xf numFmtId="164" fontId="0" fillId="0" borderId="51" xfId="0" applyNumberFormat="1" applyBorder="1"/>
    <xf numFmtId="164" fontId="0" fillId="0" borderId="52" xfId="0" applyNumberFormat="1" applyBorder="1"/>
    <xf numFmtId="164" fontId="0" fillId="0" borderId="53" xfId="0" applyNumberFormat="1" applyBorder="1"/>
    <xf numFmtId="0" fontId="1" fillId="12" borderId="16" xfId="0" applyFont="1" applyFill="1" applyBorder="1" applyAlignment="1">
      <alignment horizontal="center"/>
    </xf>
    <xf numFmtId="167" fontId="1" fillId="12" borderId="2" xfId="0" applyNumberFormat="1" applyFont="1" applyFill="1" applyBorder="1"/>
    <xf numFmtId="0" fontId="0" fillId="0" borderId="0" xfId="0" applyFont="1" applyAlignment="1"/>
    <xf numFmtId="0" fontId="1" fillId="9" borderId="11" xfId="0" applyFont="1" applyFill="1" applyBorder="1" applyAlignment="1">
      <alignment horizontal="center" vertical="center"/>
    </xf>
    <xf numFmtId="14" fontId="0" fillId="11" borderId="0" xfId="0" applyNumberFormat="1" applyFill="1" applyAlignment="1">
      <alignment horizontal="right"/>
    </xf>
    <xf numFmtId="0" fontId="1" fillId="9" borderId="38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54" xfId="0" applyFont="1" applyFill="1" applyBorder="1" applyAlignment="1">
      <alignment horizontal="center" vertical="center"/>
    </xf>
    <xf numFmtId="167" fontId="0" fillId="6" borderId="55" xfId="0" applyNumberFormat="1" applyFont="1" applyFill="1" applyBorder="1"/>
    <xf numFmtId="167" fontId="0" fillId="10" borderId="55" xfId="0" applyNumberFormat="1" applyFont="1" applyFill="1" applyBorder="1"/>
    <xf numFmtId="167" fontId="10" fillId="6" borderId="55" xfId="1" applyNumberFormat="1" applyFill="1" applyBorder="1"/>
    <xf numFmtId="167" fontId="10" fillId="10" borderId="55" xfId="1" applyNumberFormat="1" applyFill="1" applyBorder="1"/>
    <xf numFmtId="0" fontId="0" fillId="10" borderId="50" xfId="0" applyFont="1" applyFill="1" applyBorder="1"/>
    <xf numFmtId="0" fontId="0" fillId="6" borderId="51" xfId="0" applyFont="1" applyFill="1" applyBorder="1"/>
    <xf numFmtId="0" fontId="0" fillId="10" borderId="51" xfId="0" applyFont="1" applyFill="1" applyBorder="1"/>
    <xf numFmtId="0" fontId="0" fillId="0" borderId="0" xfId="0" applyFont="1" applyFill="1" applyBorder="1" applyAlignment="1"/>
    <xf numFmtId="167" fontId="0" fillId="0" borderId="11" xfId="0" applyNumberFormat="1" applyFont="1" applyBorder="1" applyAlignment="1"/>
    <xf numFmtId="0" fontId="0" fillId="0" borderId="3" xfId="0" applyFont="1" applyBorder="1" applyAlignment="1"/>
    <xf numFmtId="0" fontId="0" fillId="0" borderId="26" xfId="0" applyFont="1" applyBorder="1" applyAlignment="1"/>
    <xf numFmtId="0" fontId="0" fillId="0" borderId="56" xfId="0" applyFont="1" applyBorder="1" applyAlignment="1"/>
    <xf numFmtId="165" fontId="1" fillId="0" borderId="23" xfId="0" applyNumberFormat="1" applyFont="1" applyBorder="1" applyAlignment="1"/>
    <xf numFmtId="165" fontId="1" fillId="0" borderId="24" xfId="0" applyNumberFormat="1" applyFont="1" applyBorder="1" applyAlignment="1"/>
    <xf numFmtId="165" fontId="0" fillId="0" borderId="1" xfId="0" applyNumberFormat="1" applyFont="1" applyBorder="1" applyAlignment="1"/>
    <xf numFmtId="165" fontId="0" fillId="0" borderId="25" xfId="0" applyNumberFormat="1" applyFont="1" applyBorder="1" applyAlignment="1"/>
    <xf numFmtId="165" fontId="0" fillId="0" borderId="27" xfId="0" applyNumberFormat="1" applyFont="1" applyBorder="1" applyAlignment="1"/>
    <xf numFmtId="165" fontId="0" fillId="0" borderId="28" xfId="0" applyNumberFormat="1" applyFont="1" applyBorder="1" applyAlignment="1"/>
    <xf numFmtId="165" fontId="0" fillId="0" borderId="57" xfId="0" applyNumberFormat="1" applyFont="1" applyBorder="1" applyAlignment="1"/>
    <xf numFmtId="165" fontId="0" fillId="0" borderId="58" xfId="0" applyNumberFormat="1" applyFont="1" applyBorder="1" applyAlignment="1"/>
    <xf numFmtId="0" fontId="1" fillId="10" borderId="43" xfId="0" applyFont="1" applyFill="1" applyBorder="1" applyAlignment="1"/>
    <xf numFmtId="0" fontId="1" fillId="10" borderId="44" xfId="0" applyFont="1" applyFill="1" applyBorder="1" applyAlignment="1">
      <alignment horizontal="center"/>
    </xf>
    <xf numFmtId="0" fontId="1" fillId="10" borderId="45" xfId="0" applyFont="1" applyFill="1" applyBorder="1" applyAlignment="1">
      <alignment horizontal="center"/>
    </xf>
    <xf numFmtId="0" fontId="1" fillId="10" borderId="6" xfId="0" applyFont="1" applyFill="1" applyBorder="1" applyAlignment="1"/>
    <xf numFmtId="165" fontId="1" fillId="10" borderId="7" xfId="0" applyNumberFormat="1" applyFont="1" applyFill="1" applyBorder="1" applyAlignment="1"/>
    <xf numFmtId="165" fontId="1" fillId="10" borderId="35" xfId="0" applyNumberFormat="1" applyFont="1" applyFill="1" applyBorder="1" applyAlignment="1"/>
    <xf numFmtId="0" fontId="0" fillId="0" borderId="0" xfId="0" applyFill="1"/>
    <xf numFmtId="166" fontId="0" fillId="6" borderId="3" xfId="0" applyNumberFormat="1" applyFill="1" applyBorder="1" applyAlignment="1">
      <alignment horizontal="left"/>
    </xf>
    <xf numFmtId="166" fontId="0" fillId="10" borderId="3" xfId="0" applyNumberFormat="1" applyFill="1" applyBorder="1" applyAlignment="1">
      <alignment horizontal="left"/>
    </xf>
    <xf numFmtId="166" fontId="0" fillId="10" borderId="22" xfId="0" applyNumberFormat="1" applyFill="1" applyBorder="1" applyAlignment="1">
      <alignment horizontal="left"/>
    </xf>
    <xf numFmtId="165" fontId="0" fillId="10" borderId="24" xfId="0" applyNumberFormat="1" applyFill="1" applyBorder="1"/>
    <xf numFmtId="0" fontId="1" fillId="0" borderId="2" xfId="0" applyFont="1" applyFill="1" applyBorder="1"/>
    <xf numFmtId="0" fontId="0" fillId="10" borderId="13" xfId="0" applyFill="1" applyBorder="1"/>
    <xf numFmtId="167" fontId="0" fillId="10" borderId="13" xfId="0" applyNumberFormat="1" applyFill="1" applyBorder="1"/>
    <xf numFmtId="0" fontId="0" fillId="0" borderId="0" xfId="0" applyFill="1" applyBorder="1"/>
    <xf numFmtId="0" fontId="0" fillId="0" borderId="0" xfId="0" applyFont="1" applyFill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5" fontId="8" fillId="6" borderId="25" xfId="0" applyNumberFormat="1" applyFont="1" applyFill="1" applyBorder="1"/>
    <xf numFmtId="0" fontId="1" fillId="9" borderId="59" xfId="0" applyFont="1" applyFill="1" applyBorder="1" applyAlignment="1">
      <alignment horizontal="center" vertical="center"/>
    </xf>
    <xf numFmtId="0" fontId="1" fillId="9" borderId="47" xfId="0" applyFont="1" applyFill="1" applyBorder="1" applyAlignment="1">
      <alignment horizontal="center" vertical="center"/>
    </xf>
    <xf numFmtId="0" fontId="1" fillId="9" borderId="48" xfId="0" applyFont="1" applyFill="1" applyBorder="1" applyAlignment="1">
      <alignment horizontal="center" vertical="center"/>
    </xf>
    <xf numFmtId="0" fontId="0" fillId="0" borderId="61" xfId="0" applyBorder="1"/>
    <xf numFmtId="166" fontId="0" fillId="10" borderId="4" xfId="0" applyNumberFormat="1" applyFill="1" applyBorder="1" applyAlignment="1">
      <alignment horizontal="left"/>
    </xf>
    <xf numFmtId="165" fontId="0" fillId="10" borderId="29" xfId="0" applyNumberFormat="1" applyFill="1" applyBorder="1"/>
    <xf numFmtId="0" fontId="1" fillId="0" borderId="6" xfId="0" applyFont="1" applyBorder="1"/>
    <xf numFmtId="165" fontId="1" fillId="0" borderId="35" xfId="0" applyNumberFormat="1" applyFont="1" applyBorder="1"/>
    <xf numFmtId="167" fontId="0" fillId="11" borderId="31" xfId="0" applyNumberFormat="1" applyFont="1" applyFill="1" applyBorder="1"/>
    <xf numFmtId="0" fontId="0" fillId="0" borderId="0" xfId="0" applyFont="1" applyFill="1" applyBorder="1"/>
    <xf numFmtId="17" fontId="0" fillId="0" borderId="0" xfId="0" applyNumberFormat="1"/>
    <xf numFmtId="167" fontId="1" fillId="12" borderId="21" xfId="0" applyNumberFormat="1" applyFont="1" applyFill="1" applyBorder="1"/>
    <xf numFmtId="0" fontId="0" fillId="6" borderId="52" xfId="0" applyFont="1" applyFill="1" applyBorder="1"/>
    <xf numFmtId="167" fontId="10" fillId="6" borderId="62" xfId="1" applyNumberFormat="1" applyFill="1" applyBorder="1"/>
    <xf numFmtId="167" fontId="0" fillId="0" borderId="34" xfId="0" applyNumberFormat="1" applyFont="1" applyBorder="1" applyAlignment="1"/>
    <xf numFmtId="0" fontId="1" fillId="12" borderId="2" xfId="0" applyFont="1" applyFill="1" applyBorder="1" applyAlignment="1">
      <alignment horizontal="right"/>
    </xf>
    <xf numFmtId="167" fontId="1" fillId="12" borderId="17" xfId="0" applyNumberFormat="1" applyFont="1" applyFill="1" applyBorder="1"/>
    <xf numFmtId="3" fontId="0" fillId="10" borderId="33" xfId="0" applyNumberFormat="1" applyFill="1" applyBorder="1"/>
    <xf numFmtId="3" fontId="0" fillId="6" borderId="25" xfId="0" applyNumberFormat="1" applyFill="1" applyBorder="1"/>
    <xf numFmtId="3" fontId="0" fillId="10" borderId="25" xfId="0" applyNumberFormat="1" applyFill="1" applyBorder="1"/>
    <xf numFmtId="3" fontId="8" fillId="6" borderId="25" xfId="0" applyNumberFormat="1" applyFont="1" applyFill="1" applyBorder="1"/>
    <xf numFmtId="165" fontId="0" fillId="10" borderId="38" xfId="0" applyNumberFormat="1" applyFill="1" applyBorder="1"/>
    <xf numFmtId="165" fontId="0" fillId="6" borderId="11" xfId="0" applyNumberFormat="1" applyFill="1" applyBorder="1"/>
    <xf numFmtId="165" fontId="0" fillId="10" borderId="11" xfId="0" applyNumberFormat="1" applyFill="1" applyBorder="1"/>
    <xf numFmtId="165" fontId="8" fillId="6" borderId="39" xfId="0" applyNumberFormat="1" applyFont="1" applyFill="1" applyBorder="1"/>
    <xf numFmtId="3" fontId="1" fillId="12" borderId="2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164" fontId="0" fillId="0" borderId="0" xfId="0" applyNumberFormat="1" applyBorder="1"/>
    <xf numFmtId="14" fontId="0" fillId="0" borderId="0" xfId="0" applyNumberFormat="1" applyBorder="1"/>
    <xf numFmtId="164" fontId="1" fillId="0" borderId="0" xfId="0" applyNumberFormat="1" applyFont="1" applyBorder="1"/>
    <xf numFmtId="17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9" xfId="0" applyNumberFormat="1" applyBorder="1"/>
    <xf numFmtId="164" fontId="0" fillId="3" borderId="35" xfId="0" applyNumberFormat="1" applyFill="1" applyBorder="1"/>
    <xf numFmtId="0" fontId="0" fillId="10" borderId="1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7" fontId="0" fillId="0" borderId="25" xfId="0" applyNumberFormat="1" applyBorder="1"/>
    <xf numFmtId="167" fontId="0" fillId="0" borderId="28" xfId="0" applyNumberFormat="1" applyBorder="1"/>
    <xf numFmtId="167" fontId="1" fillId="0" borderId="0" xfId="0" applyNumberFormat="1" applyFont="1"/>
    <xf numFmtId="167" fontId="0" fillId="0" borderId="21" xfId="0" applyNumberForma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7" fontId="0" fillId="0" borderId="0" xfId="0" applyNumberFormat="1"/>
    <xf numFmtId="169" fontId="0" fillId="0" borderId="23" xfId="0" applyNumberFormat="1" applyBorder="1"/>
    <xf numFmtId="169" fontId="0" fillId="0" borderId="1" xfId="0" applyNumberFormat="1" applyBorder="1"/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4" fontId="1" fillId="0" borderId="64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164" fontId="11" fillId="0" borderId="22" xfId="0" applyNumberFormat="1" applyFont="1" applyBorder="1"/>
    <xf numFmtId="0" fontId="1" fillId="0" borderId="43" xfId="0" applyFont="1" applyBorder="1" applyAlignment="1">
      <alignment horizontal="center" vertical="center"/>
    </xf>
    <xf numFmtId="0" fontId="0" fillId="2" borderId="59" xfId="0" applyFill="1" applyBorder="1"/>
    <xf numFmtId="17" fontId="0" fillId="0" borderId="38" xfId="0" applyNumberFormat="1" applyBorder="1"/>
    <xf numFmtId="17" fontId="0" fillId="0" borderId="11" xfId="0" applyNumberFormat="1" applyBorder="1"/>
    <xf numFmtId="17" fontId="0" fillId="0" borderId="39" xfId="0" applyNumberFormat="1" applyBorder="1"/>
    <xf numFmtId="169" fontId="0" fillId="0" borderId="25" xfId="0" applyNumberFormat="1" applyBorder="1"/>
    <xf numFmtId="169" fontId="0" fillId="0" borderId="28" xfId="0" applyNumberFormat="1" applyBorder="1"/>
    <xf numFmtId="0" fontId="12" fillId="0" borderId="0" xfId="0" applyFont="1"/>
    <xf numFmtId="0" fontId="13" fillId="0" borderId="0" xfId="0" applyFont="1"/>
    <xf numFmtId="0" fontId="0" fillId="0" borderId="38" xfId="0" applyBorder="1"/>
    <xf numFmtId="2" fontId="0" fillId="0" borderId="11" xfId="0" applyNumberFormat="1" applyBorder="1"/>
    <xf numFmtId="2" fontId="0" fillId="0" borderId="39" xfId="0" applyNumberFormat="1" applyBorder="1"/>
    <xf numFmtId="164" fontId="11" fillId="0" borderId="4" xfId="0" applyNumberFormat="1" applyFont="1" applyBorder="1"/>
    <xf numFmtId="164" fontId="0" fillId="0" borderId="6" xfId="0" applyNumberFormat="1" applyBorder="1" applyAlignment="1">
      <alignment horizontal="right"/>
    </xf>
    <xf numFmtId="164" fontId="11" fillId="0" borderId="65" xfId="0" applyNumberFormat="1" applyFont="1" applyBorder="1"/>
    <xf numFmtId="164" fontId="11" fillId="0" borderId="9" xfId="0" applyNumberFormat="1" applyFont="1" applyBorder="1"/>
    <xf numFmtId="164" fontId="0" fillId="0" borderId="34" xfId="0" applyNumberFormat="1" applyBorder="1"/>
    <xf numFmtId="0" fontId="1" fillId="12" borderId="18" xfId="0" applyFont="1" applyFill="1" applyBorder="1" applyAlignment="1">
      <alignment horizontal="center"/>
    </xf>
    <xf numFmtId="0" fontId="1" fillId="0" borderId="38" xfId="0" applyFont="1" applyBorder="1"/>
    <xf numFmtId="0" fontId="1" fillId="0" borderId="11" xfId="0" applyFont="1" applyBorder="1"/>
    <xf numFmtId="0" fontId="1" fillId="0" borderId="11" xfId="0" applyFont="1" applyFill="1" applyBorder="1"/>
    <xf numFmtId="0" fontId="1" fillId="0" borderId="39" xfId="0" applyFont="1" applyFill="1" applyBorder="1"/>
    <xf numFmtId="0" fontId="1" fillId="0" borderId="1" xfId="0" applyFont="1" applyBorder="1" applyAlignment="1">
      <alignment vertical="center"/>
    </xf>
    <xf numFmtId="0" fontId="1" fillId="0" borderId="22" xfId="0" applyFont="1" applyBorder="1" applyAlignment="1"/>
    <xf numFmtId="0" fontId="8" fillId="0" borderId="0" xfId="0" applyFont="1" applyFill="1" applyBorder="1"/>
    <xf numFmtId="0" fontId="1" fillId="0" borderId="0" xfId="0" applyFont="1" applyFill="1" applyBorder="1" applyAlignment="1">
      <alignment horizontal="left"/>
    </xf>
    <xf numFmtId="169" fontId="1" fillId="0" borderId="0" xfId="0" applyNumberFormat="1" applyFont="1" applyFill="1" applyBorder="1"/>
    <xf numFmtId="164" fontId="1" fillId="12" borderId="2" xfId="0" applyNumberFormat="1" applyFont="1" applyFill="1" applyBorder="1"/>
    <xf numFmtId="167" fontId="0" fillId="0" borderId="33" xfId="0" applyNumberFormat="1" applyBorder="1"/>
    <xf numFmtId="0" fontId="1" fillId="0" borderId="35" xfId="0" applyFont="1" applyBorder="1"/>
    <xf numFmtId="167" fontId="0" fillId="0" borderId="66" xfId="0" applyNumberFormat="1" applyBorder="1"/>
    <xf numFmtId="167" fontId="0" fillId="0" borderId="36" xfId="0" applyNumberFormat="1" applyBorder="1"/>
    <xf numFmtId="167" fontId="0" fillId="0" borderId="37" xfId="0" applyNumberFormat="1" applyBorder="1"/>
    <xf numFmtId="0" fontId="1" fillId="0" borderId="39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2" xfId="0" applyFont="1" applyBorder="1"/>
    <xf numFmtId="169" fontId="0" fillId="0" borderId="11" xfId="0" applyNumberFormat="1" applyFont="1" applyBorder="1"/>
    <xf numFmtId="169" fontId="0" fillId="0" borderId="38" xfId="0" applyNumberFormat="1" applyFont="1" applyBorder="1"/>
    <xf numFmtId="169" fontId="0" fillId="0" borderId="63" xfId="0" applyNumberFormat="1" applyFont="1" applyFill="1" applyBorder="1"/>
    <xf numFmtId="169" fontId="9" fillId="9" borderId="2" xfId="0" applyNumberFormat="1" applyFont="1" applyFill="1" applyBorder="1"/>
    <xf numFmtId="164" fontId="0" fillId="14" borderId="38" xfId="0" applyNumberFormat="1" applyFill="1" applyBorder="1"/>
    <xf numFmtId="164" fontId="0" fillId="14" borderId="11" xfId="0" applyNumberFormat="1" applyFill="1" applyBorder="1"/>
    <xf numFmtId="164" fontId="0" fillId="11" borderId="11" xfId="0" applyNumberFormat="1" applyFill="1" applyBorder="1"/>
    <xf numFmtId="164" fontId="15" fillId="0" borderId="2" xfId="0" applyNumberFormat="1" applyFon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3" fillId="0" borderId="0" xfId="0" applyFont="1" applyAlignment="1">
      <alignment horizontal="right"/>
    </xf>
    <xf numFmtId="169" fontId="0" fillId="0" borderId="51" xfId="0" applyNumberFormat="1" applyBorder="1"/>
    <xf numFmtId="169" fontId="0" fillId="0" borderId="53" xfId="0" applyNumberFormat="1" applyBorder="1"/>
    <xf numFmtId="167" fontId="0" fillId="0" borderId="0" xfId="0" applyNumberFormat="1" applyFill="1" applyBorder="1"/>
    <xf numFmtId="0" fontId="1" fillId="9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164" fontId="1" fillId="11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 applyFont="1" applyAlignment="1">
      <alignment horizontal="left"/>
    </xf>
    <xf numFmtId="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64" fontId="1" fillId="5" borderId="18" xfId="0" applyNumberFormat="1" applyFont="1" applyFill="1" applyBorder="1" applyAlignment="1">
      <alignment horizontal="center"/>
    </xf>
    <xf numFmtId="164" fontId="1" fillId="5" borderId="19" xfId="0" applyNumberFormat="1" applyFont="1" applyFill="1" applyBorder="1" applyAlignment="1">
      <alignment horizontal="center"/>
    </xf>
    <xf numFmtId="164" fontId="1" fillId="5" borderId="17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9" borderId="64" xfId="0" applyFont="1" applyFill="1" applyBorder="1" applyAlignment="1">
      <alignment horizontal="center" vertical="center"/>
    </xf>
    <xf numFmtId="0" fontId="1" fillId="9" borderId="61" xfId="0" applyFont="1" applyFill="1" applyBorder="1" applyAlignment="1">
      <alignment horizontal="center" vertical="center"/>
    </xf>
    <xf numFmtId="0" fontId="1" fillId="8" borderId="60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164" fontId="1" fillId="5" borderId="16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mazon.com/Shure-SE846-BNZ-Isolating-Definition-MicroDrivers/dp/B016S27TNY/ref=sr_1_4?s=musical-instruments&amp;ie=UTF8&amp;qid=1483055300&amp;sr=1-4&amp;keywords=shure%2Bse846%2Bsound%2Bisolating%2Bearphones&amp;th=1" TargetMode="External"/><Relationship Id="rId1" Type="http://schemas.openxmlformats.org/officeDocument/2006/relationships/hyperlink" Target="https://www.shenzhenaudio.com/gustard-a20h-hifi-dac-headphone-amplifier-double-ak4497eq-xmos-dsd256-384khz.html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zoomScale="80" zoomScaleNormal="80" workbookViewId="0">
      <selection activeCell="E8" sqref="E8"/>
    </sheetView>
  </sheetViews>
  <sheetFormatPr defaultColWidth="9.21875" defaultRowHeight="14.4" x14ac:dyDescent="0.3"/>
  <cols>
    <col min="1" max="1" width="4" style="187" customWidth="1"/>
    <col min="2" max="2" width="11.5546875" style="187" bestFit="1" customWidth="1"/>
    <col min="3" max="8" width="10.77734375" style="187" bestFit="1" customWidth="1"/>
    <col min="9" max="9" width="11" style="187" bestFit="1" customWidth="1"/>
    <col min="10" max="12" width="10.77734375" style="187" bestFit="1" customWidth="1"/>
    <col min="13" max="13" width="10.77734375" style="187" customWidth="1"/>
    <col min="14" max="16384" width="9.21875" style="187"/>
  </cols>
  <sheetData>
    <row r="1" spans="2:13" ht="15" thickBot="1" x14ac:dyDescent="0.35"/>
    <row r="2" spans="2:13" s="14" customFormat="1" ht="29.4" thickBot="1" x14ac:dyDescent="0.35">
      <c r="B2" s="228" t="s">
        <v>0</v>
      </c>
      <c r="C2" s="213" t="s">
        <v>157</v>
      </c>
      <c r="D2" s="213" t="s">
        <v>2</v>
      </c>
      <c r="E2" s="213" t="s">
        <v>3</v>
      </c>
      <c r="F2" s="213" t="s">
        <v>4</v>
      </c>
      <c r="G2" s="213" t="s">
        <v>5</v>
      </c>
      <c r="H2" s="214" t="s">
        <v>6</v>
      </c>
      <c r="I2" s="215" t="s">
        <v>8</v>
      </c>
      <c r="J2" s="215" t="s">
        <v>7</v>
      </c>
      <c r="K2" s="27" t="s">
        <v>11</v>
      </c>
      <c r="L2" s="27" t="s">
        <v>12</v>
      </c>
      <c r="M2" s="27" t="s">
        <v>13</v>
      </c>
    </row>
    <row r="3" spans="2:13" x14ac:dyDescent="0.3">
      <c r="B3" s="230">
        <v>43831</v>
      </c>
      <c r="C3" s="276">
        <v>100</v>
      </c>
      <c r="D3" s="196">
        <v>104.49</v>
      </c>
      <c r="E3" s="196"/>
      <c r="F3" s="196"/>
      <c r="G3" s="196"/>
      <c r="H3" s="197"/>
      <c r="I3" s="11">
        <f>SUM(D3:H3)</f>
        <v>104.49</v>
      </c>
      <c r="J3" s="11">
        <f>I3-C3</f>
        <v>4.4899999999999949</v>
      </c>
      <c r="K3" s="11">
        <f>K16+I3</f>
        <v>404.49</v>
      </c>
      <c r="L3" s="11">
        <f>$K$16+C3</f>
        <v>400</v>
      </c>
      <c r="M3" s="11">
        <f t="shared" ref="M3:M14" si="0">K3-L3</f>
        <v>4.4900000000000091</v>
      </c>
    </row>
    <row r="4" spans="2:13" x14ac:dyDescent="0.3">
      <c r="B4" s="231">
        <v>43862</v>
      </c>
      <c r="C4" s="276">
        <v>2800</v>
      </c>
      <c r="D4" s="7">
        <v>2100</v>
      </c>
      <c r="E4" s="7">
        <v>400</v>
      </c>
      <c r="F4" s="30"/>
      <c r="G4" s="7"/>
      <c r="H4" s="198"/>
      <c r="I4" s="11">
        <f t="shared" ref="I4:I11" si="1">SUM(D4:H4)</f>
        <v>2500</v>
      </c>
      <c r="J4" s="11">
        <f t="shared" ref="J4:J11" si="2">I4-C4</f>
        <v>-300</v>
      </c>
      <c r="K4" s="12">
        <f>K3+I4</f>
        <v>2904.49</v>
      </c>
      <c r="L4" s="11">
        <f t="shared" ref="L4:L11" si="3">L3+C4</f>
        <v>3200</v>
      </c>
      <c r="M4" s="11">
        <f t="shared" si="0"/>
        <v>-295.51000000000022</v>
      </c>
    </row>
    <row r="5" spans="2:13" x14ac:dyDescent="0.3">
      <c r="B5" s="231">
        <v>43891</v>
      </c>
      <c r="C5" s="276">
        <v>1000</v>
      </c>
      <c r="D5" s="7">
        <v>100</v>
      </c>
      <c r="E5" s="7">
        <v>900</v>
      </c>
      <c r="F5" s="7"/>
      <c r="G5" s="7"/>
      <c r="H5" s="198"/>
      <c r="I5" s="11">
        <f t="shared" si="1"/>
        <v>1000</v>
      </c>
      <c r="J5" s="11">
        <f t="shared" si="2"/>
        <v>0</v>
      </c>
      <c r="K5" s="12">
        <f>K4+I5</f>
        <v>3904.49</v>
      </c>
      <c r="L5" s="11">
        <f t="shared" si="3"/>
        <v>4200</v>
      </c>
      <c r="M5" s="11">
        <f t="shared" si="0"/>
        <v>-295.51000000000022</v>
      </c>
    </row>
    <row r="6" spans="2:13" x14ac:dyDescent="0.3">
      <c r="B6" s="231">
        <v>43922</v>
      </c>
      <c r="C6" s="276">
        <v>4500</v>
      </c>
      <c r="D6" s="7">
        <v>1900</v>
      </c>
      <c r="E6" s="7">
        <v>2500</v>
      </c>
      <c r="F6" s="7">
        <v>100</v>
      </c>
      <c r="G6" s="7"/>
      <c r="H6" s="198"/>
      <c r="I6" s="11">
        <f t="shared" si="1"/>
        <v>4500</v>
      </c>
      <c r="J6" s="11">
        <f t="shared" si="2"/>
        <v>0</v>
      </c>
      <c r="K6" s="12">
        <f>K5+I6</f>
        <v>8404.49</v>
      </c>
      <c r="L6" s="49">
        <f>L5+C6</f>
        <v>8700</v>
      </c>
      <c r="M6" s="11">
        <f t="shared" si="0"/>
        <v>-295.51000000000022</v>
      </c>
    </row>
    <row r="7" spans="2:13" x14ac:dyDescent="0.3">
      <c r="B7" s="231">
        <v>43952</v>
      </c>
      <c r="C7" s="276">
        <v>2200</v>
      </c>
      <c r="D7" s="7">
        <v>1700</v>
      </c>
      <c r="E7" s="7">
        <v>5000</v>
      </c>
      <c r="F7" s="7"/>
      <c r="G7" s="7"/>
      <c r="H7" s="198"/>
      <c r="I7" s="11">
        <f t="shared" si="1"/>
        <v>6700</v>
      </c>
      <c r="J7" s="11">
        <f t="shared" si="2"/>
        <v>4500</v>
      </c>
      <c r="K7" s="12">
        <f>K6+I7</f>
        <v>15104.49</v>
      </c>
      <c r="L7" s="11">
        <f t="shared" si="3"/>
        <v>10900</v>
      </c>
      <c r="M7" s="11">
        <f t="shared" si="0"/>
        <v>4204.49</v>
      </c>
    </row>
    <row r="8" spans="2:13" x14ac:dyDescent="0.3">
      <c r="B8" s="231">
        <v>43983</v>
      </c>
      <c r="C8" s="276">
        <v>2200</v>
      </c>
      <c r="D8" s="7">
        <v>2000</v>
      </c>
      <c r="E8" s="9"/>
      <c r="F8" s="9"/>
      <c r="G8" s="9"/>
      <c r="H8" s="199"/>
      <c r="I8" s="11">
        <f t="shared" si="1"/>
        <v>2000</v>
      </c>
      <c r="J8" s="11">
        <f t="shared" si="2"/>
        <v>-200</v>
      </c>
      <c r="K8" s="12">
        <f t="shared" ref="K8:K13" si="4">K7+I8</f>
        <v>17104.489999999998</v>
      </c>
      <c r="L8" s="49">
        <f t="shared" si="3"/>
        <v>13100</v>
      </c>
      <c r="M8" s="11">
        <f t="shared" si="0"/>
        <v>4004.489999999998</v>
      </c>
    </row>
    <row r="9" spans="2:13" x14ac:dyDescent="0.3">
      <c r="B9" s="231">
        <v>44013</v>
      </c>
      <c r="C9" s="276">
        <v>1000</v>
      </c>
      <c r="D9" s="7"/>
      <c r="E9" s="9"/>
      <c r="F9" s="9"/>
      <c r="G9" s="9"/>
      <c r="H9" s="199"/>
      <c r="I9" s="11">
        <f t="shared" si="1"/>
        <v>0</v>
      </c>
      <c r="J9" s="11">
        <f t="shared" si="2"/>
        <v>-1000</v>
      </c>
      <c r="K9" s="12">
        <f t="shared" si="4"/>
        <v>17104.489999999998</v>
      </c>
      <c r="L9" s="11">
        <f t="shared" si="3"/>
        <v>14100</v>
      </c>
      <c r="M9" s="11">
        <f t="shared" si="0"/>
        <v>3004.489999999998</v>
      </c>
    </row>
    <row r="10" spans="2:13" x14ac:dyDescent="0.3">
      <c r="B10" s="231">
        <v>44044</v>
      </c>
      <c r="C10" s="276">
        <v>1000</v>
      </c>
      <c r="D10" s="7"/>
      <c r="E10" s="9"/>
      <c r="F10" s="9"/>
      <c r="G10" s="9"/>
      <c r="H10" s="199"/>
      <c r="I10" s="11">
        <f t="shared" si="1"/>
        <v>0</v>
      </c>
      <c r="J10" s="11">
        <f t="shared" si="2"/>
        <v>-1000</v>
      </c>
      <c r="K10" s="12">
        <f t="shared" si="4"/>
        <v>17104.489999999998</v>
      </c>
      <c r="L10" s="11">
        <f t="shared" si="3"/>
        <v>15100</v>
      </c>
      <c r="M10" s="11">
        <f t="shared" si="0"/>
        <v>2004.489999999998</v>
      </c>
    </row>
    <row r="11" spans="2:13" x14ac:dyDescent="0.3">
      <c r="B11" s="231">
        <v>44075</v>
      </c>
      <c r="C11" s="276">
        <v>1000</v>
      </c>
      <c r="D11" s="7"/>
      <c r="E11" s="9"/>
      <c r="F11" s="9"/>
      <c r="G11" s="9"/>
      <c r="H11" s="199"/>
      <c r="I11" s="11">
        <f t="shared" si="1"/>
        <v>0</v>
      </c>
      <c r="J11" s="11">
        <f t="shared" si="2"/>
        <v>-1000</v>
      </c>
      <c r="K11" s="12">
        <f t="shared" si="4"/>
        <v>17104.489999999998</v>
      </c>
      <c r="L11" s="49">
        <f t="shared" si="3"/>
        <v>16100</v>
      </c>
      <c r="M11" s="11">
        <f t="shared" si="0"/>
        <v>1004.489999999998</v>
      </c>
    </row>
    <row r="12" spans="2:13" x14ac:dyDescent="0.3">
      <c r="B12" s="231">
        <v>44105</v>
      </c>
      <c r="C12" s="276">
        <v>1000</v>
      </c>
      <c r="D12" s="7"/>
      <c r="E12" s="9"/>
      <c r="F12" s="9"/>
      <c r="G12" s="9"/>
      <c r="H12" s="199"/>
      <c r="I12" s="11">
        <f>SUM(D12:H12)</f>
        <v>0</v>
      </c>
      <c r="J12" s="11">
        <f>I12-C12</f>
        <v>-1000</v>
      </c>
      <c r="K12" s="12">
        <f t="shared" si="4"/>
        <v>17104.489999999998</v>
      </c>
      <c r="L12" s="11">
        <f>L11+C12</f>
        <v>17100</v>
      </c>
      <c r="M12" s="11">
        <f t="shared" si="0"/>
        <v>4.4899999999979627</v>
      </c>
    </row>
    <row r="13" spans="2:13" x14ac:dyDescent="0.3">
      <c r="B13" s="231">
        <v>44136</v>
      </c>
      <c r="C13" s="276">
        <v>1000</v>
      </c>
      <c r="D13" s="7"/>
      <c r="E13" s="9"/>
      <c r="F13" s="9"/>
      <c r="G13" s="9"/>
      <c r="H13" s="199"/>
      <c r="I13" s="11">
        <f>SUM(D13:H13)</f>
        <v>0</v>
      </c>
      <c r="J13" s="11">
        <f>I13-C13</f>
        <v>-1000</v>
      </c>
      <c r="K13" s="12">
        <f t="shared" si="4"/>
        <v>17104.489999999998</v>
      </c>
      <c r="L13" s="11">
        <f>L12+C13</f>
        <v>18100</v>
      </c>
      <c r="M13" s="11">
        <f t="shared" si="0"/>
        <v>-995.51000000000204</v>
      </c>
    </row>
    <row r="14" spans="2:13" ht="15" thickBot="1" x14ac:dyDescent="0.35">
      <c r="B14" s="232">
        <v>44166</v>
      </c>
      <c r="C14" s="277">
        <v>1000</v>
      </c>
      <c r="D14" s="7"/>
      <c r="E14" s="9"/>
      <c r="F14" s="9"/>
      <c r="G14" s="9"/>
      <c r="H14" s="199"/>
      <c r="I14" s="11">
        <f>SUM(D14:H14)</f>
        <v>0</v>
      </c>
      <c r="J14" s="11">
        <f>I14-C14</f>
        <v>-1000</v>
      </c>
      <c r="K14" s="12">
        <f>K13+I14</f>
        <v>17104.489999999998</v>
      </c>
      <c r="L14" s="37">
        <f>L13+C14</f>
        <v>19100</v>
      </c>
      <c r="M14" s="11">
        <f t="shared" si="0"/>
        <v>-1995.510000000002</v>
      </c>
    </row>
    <row r="15" spans="2:13" ht="15" thickBot="1" x14ac:dyDescent="0.35">
      <c r="B15" s="229"/>
      <c r="C15" s="13">
        <f>SUM(C3:C14)</f>
        <v>18800</v>
      </c>
      <c r="D15" s="20"/>
      <c r="E15" s="20"/>
      <c r="F15" s="20"/>
      <c r="G15" s="20"/>
      <c r="H15" s="200"/>
      <c r="I15" s="13">
        <f>SUM(I3:I14)</f>
        <v>16804.489999999998</v>
      </c>
      <c r="J15" s="13">
        <f>SUM(J3:J14)</f>
        <v>-1995.5100000000002</v>
      </c>
      <c r="K15" s="19"/>
      <c r="L15" s="19"/>
      <c r="M15" s="19"/>
    </row>
    <row r="16" spans="2:13" ht="15" thickBot="1" x14ac:dyDescent="0.35">
      <c r="B16" s="188"/>
      <c r="C16" s="189"/>
      <c r="D16" s="190"/>
      <c r="E16" s="6"/>
      <c r="F16" s="6"/>
      <c r="G16" s="6"/>
      <c r="H16" s="292" t="s">
        <v>158</v>
      </c>
      <c r="I16" s="293"/>
      <c r="J16" s="294"/>
      <c r="K16" s="23">
        <v>300</v>
      </c>
      <c r="L16" s="6"/>
    </row>
    <row r="17" spans="1:12" ht="15" thickBot="1" x14ac:dyDescent="0.35">
      <c r="A17" s="14"/>
      <c r="C17" s="222" t="s">
        <v>123</v>
      </c>
      <c r="D17" s="194"/>
      <c r="E17" s="223"/>
      <c r="I17" s="295" t="s">
        <v>159</v>
      </c>
      <c r="J17" s="296"/>
      <c r="K17" s="22">
        <v>12000</v>
      </c>
    </row>
    <row r="18" spans="1:12" ht="15" thickBot="1" x14ac:dyDescent="0.35">
      <c r="C18" s="224" t="s">
        <v>124</v>
      </c>
      <c r="D18" s="225" t="s">
        <v>125</v>
      </c>
      <c r="E18" s="226" t="s">
        <v>8</v>
      </c>
      <c r="F18" s="226" t="s">
        <v>131</v>
      </c>
      <c r="H18" s="219"/>
      <c r="I18" s="295" t="s">
        <v>33</v>
      </c>
      <c r="J18" s="296"/>
      <c r="K18" s="22">
        <v>0</v>
      </c>
    </row>
    <row r="19" spans="1:12" ht="15" thickBot="1" x14ac:dyDescent="0.35">
      <c r="B19" s="187" t="s">
        <v>126</v>
      </c>
      <c r="C19" s="227">
        <v>1000</v>
      </c>
      <c r="D19" s="242">
        <v>9500</v>
      </c>
      <c r="E19" s="90">
        <f>C19+D19</f>
        <v>10500</v>
      </c>
      <c r="F19" s="237">
        <v>100</v>
      </c>
      <c r="H19" s="219"/>
      <c r="J19" s="26" t="s">
        <v>10</v>
      </c>
      <c r="K19" s="24">
        <f>I15+K16-K17</f>
        <v>5104.489999999998</v>
      </c>
      <c r="L19" s="29" t="s">
        <v>15</v>
      </c>
    </row>
    <row r="20" spans="1:12" ht="15" thickBot="1" x14ac:dyDescent="0.35">
      <c r="B20" s="187" t="s">
        <v>127</v>
      </c>
      <c r="C20" s="240">
        <v>856</v>
      </c>
      <c r="D20" s="243">
        <v>15135</v>
      </c>
      <c r="E20" s="244">
        <f>C20+D20</f>
        <v>15991</v>
      </c>
      <c r="F20" s="238">
        <f>E20*F19/E19</f>
        <v>152.29523809523809</v>
      </c>
    </row>
    <row r="21" spans="1:12" ht="15" thickBot="1" x14ac:dyDescent="0.35">
      <c r="B21" s="187" t="s">
        <v>128</v>
      </c>
      <c r="C21" s="241">
        <f>C20-C19</f>
        <v>-144</v>
      </c>
      <c r="D21" s="241">
        <f>D20-D19</f>
        <v>5635</v>
      </c>
      <c r="E21" s="272">
        <f>C21+D21</f>
        <v>5491</v>
      </c>
      <c r="F21" s="239">
        <f>E21*F19/E19</f>
        <v>52.295238095238098</v>
      </c>
    </row>
    <row r="35" spans="2:4" x14ac:dyDescent="0.3">
      <c r="B35" s="191"/>
      <c r="C35" s="192"/>
      <c r="D35" s="188"/>
    </row>
    <row r="36" spans="2:4" x14ac:dyDescent="0.3">
      <c r="B36" s="193"/>
      <c r="C36" s="192"/>
      <c r="D36" s="188"/>
    </row>
    <row r="37" spans="2:4" x14ac:dyDescent="0.3">
      <c r="B37" s="193"/>
      <c r="C37" s="192"/>
      <c r="D37" s="188"/>
    </row>
    <row r="38" spans="2:4" x14ac:dyDescent="0.3">
      <c r="B38" s="193"/>
      <c r="C38" s="192"/>
      <c r="D38" s="188"/>
    </row>
    <row r="39" spans="2:4" x14ac:dyDescent="0.3">
      <c r="B39" s="188"/>
      <c r="C39" s="192"/>
      <c r="D39" s="188"/>
    </row>
    <row r="40" spans="2:4" x14ac:dyDescent="0.3">
      <c r="B40" s="188"/>
      <c r="C40" s="192"/>
      <c r="D40" s="188"/>
    </row>
    <row r="41" spans="2:4" x14ac:dyDescent="0.3">
      <c r="B41" s="188"/>
      <c r="C41" s="192"/>
      <c r="D41" s="188"/>
    </row>
    <row r="42" spans="2:4" x14ac:dyDescent="0.3">
      <c r="B42" s="188"/>
      <c r="C42" s="192"/>
      <c r="D42" s="188"/>
    </row>
    <row r="43" spans="2:4" x14ac:dyDescent="0.3">
      <c r="B43" s="188"/>
      <c r="C43" s="192"/>
      <c r="D43" s="188"/>
    </row>
    <row r="44" spans="2:4" x14ac:dyDescent="0.3">
      <c r="B44" s="188"/>
      <c r="C44" s="192"/>
      <c r="D44" s="188"/>
    </row>
    <row r="45" spans="2:4" x14ac:dyDescent="0.3">
      <c r="B45" s="188"/>
      <c r="C45" s="192"/>
      <c r="D45" s="188"/>
    </row>
    <row r="46" spans="2:4" x14ac:dyDescent="0.3">
      <c r="B46" s="188"/>
      <c r="C46" s="192"/>
      <c r="D46" s="188"/>
    </row>
    <row r="47" spans="2:4" x14ac:dyDescent="0.3">
      <c r="B47" s="188"/>
      <c r="C47" s="192"/>
      <c r="D47" s="188"/>
    </row>
    <row r="48" spans="2:4" x14ac:dyDescent="0.3">
      <c r="B48" s="188"/>
      <c r="C48" s="192"/>
      <c r="D48" s="188"/>
    </row>
    <row r="49" spans="2:4" x14ac:dyDescent="0.3">
      <c r="B49" s="188"/>
      <c r="C49" s="192"/>
      <c r="D49" s="188"/>
    </row>
    <row r="50" spans="2:4" x14ac:dyDescent="0.3">
      <c r="B50" s="188"/>
      <c r="C50" s="192"/>
      <c r="D50" s="188"/>
    </row>
    <row r="51" spans="2:4" x14ac:dyDescent="0.3">
      <c r="B51" s="191"/>
      <c r="C51" s="194"/>
      <c r="D51" s="188"/>
    </row>
  </sheetData>
  <mergeCells count="3">
    <mergeCell ref="H16:J16"/>
    <mergeCell ref="I17:J17"/>
    <mergeCell ref="I18:J18"/>
  </mergeCells>
  <pageMargins left="0.7" right="0.7" top="0.75" bottom="0.75" header="0.3" footer="0.3"/>
  <pageSetup scale="6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Y63"/>
  <sheetViews>
    <sheetView tabSelected="1" zoomScale="80" zoomScaleNormal="80" workbookViewId="0">
      <selection activeCell="L10" sqref="L10"/>
    </sheetView>
  </sheetViews>
  <sheetFormatPr defaultRowHeight="14.4" x14ac:dyDescent="0.3"/>
  <cols>
    <col min="1" max="1" width="4" customWidth="1"/>
    <col min="2" max="2" width="11.77734375" customWidth="1"/>
    <col min="3" max="3" width="12.77734375" bestFit="1" customWidth="1"/>
    <col min="4" max="4" width="12.77734375" customWidth="1"/>
    <col min="5" max="5" width="10.77734375" bestFit="1" customWidth="1"/>
    <col min="6" max="7" width="10.77734375" customWidth="1"/>
    <col min="8" max="8" width="11.5546875" bestFit="1" customWidth="1"/>
    <col min="9" max="9" width="12.21875" bestFit="1" customWidth="1"/>
    <col min="10" max="10" width="10.5546875" customWidth="1"/>
    <col min="11" max="11" width="12.21875" customWidth="1"/>
    <col min="12" max="12" width="10.77734375" bestFit="1" customWidth="1"/>
    <col min="13" max="13" width="4.77734375" customWidth="1"/>
    <col min="14" max="14" width="11" bestFit="1" customWidth="1"/>
    <col min="15" max="16" width="10.77734375" bestFit="1" customWidth="1"/>
    <col min="17" max="17" width="9.77734375" bestFit="1" customWidth="1"/>
    <col min="18" max="18" width="10.77734375" bestFit="1" customWidth="1"/>
    <col min="19" max="19" width="6.44140625" bestFit="1" customWidth="1"/>
    <col min="20" max="20" width="7.21875" bestFit="1" customWidth="1"/>
    <col min="22" max="22" width="9.77734375" bestFit="1" customWidth="1"/>
    <col min="23" max="23" width="10.77734375" bestFit="1" customWidth="1"/>
  </cols>
  <sheetData>
    <row r="1" spans="2:16" ht="15" thickBot="1" x14ac:dyDescent="0.35">
      <c r="N1" t="s">
        <v>160</v>
      </c>
    </row>
    <row r="2" spans="2:16" ht="15" thickBot="1" x14ac:dyDescent="0.35">
      <c r="B2" s="109" t="s">
        <v>26</v>
      </c>
      <c r="C2" s="44" t="s">
        <v>27</v>
      </c>
      <c r="D2" s="71" t="s">
        <v>28</v>
      </c>
      <c r="E2" s="46" t="s">
        <v>0</v>
      </c>
      <c r="F2" s="47" t="s">
        <v>39</v>
      </c>
      <c r="H2" s="44" t="s">
        <v>168</v>
      </c>
      <c r="I2" s="44" t="s">
        <v>169</v>
      </c>
      <c r="K2" s="300" t="s">
        <v>110</v>
      </c>
      <c r="L2" s="301"/>
      <c r="N2" s="216" t="s">
        <v>26</v>
      </c>
      <c r="O2" s="44" t="s">
        <v>27</v>
      </c>
      <c r="P2" s="217" t="s">
        <v>28</v>
      </c>
    </row>
    <row r="3" spans="2:16" ht="15" thickBot="1" x14ac:dyDescent="0.35">
      <c r="B3" s="86" t="s">
        <v>59</v>
      </c>
      <c r="C3" s="90"/>
      <c r="D3" s="110">
        <f t="shared" ref="D3:D11" si="0">C3*12</f>
        <v>0</v>
      </c>
      <c r="E3" s="56">
        <f>B26</f>
        <v>43983</v>
      </c>
      <c r="F3" s="52">
        <f>C26</f>
        <v>7136.4000000000005</v>
      </c>
      <c r="G3" s="273"/>
      <c r="H3" s="265"/>
      <c r="I3" s="266"/>
      <c r="J3" s="235" t="s">
        <v>119</v>
      </c>
      <c r="K3" s="246" t="s">
        <v>59</v>
      </c>
      <c r="L3" s="90"/>
      <c r="N3" s="86" t="s">
        <v>59</v>
      </c>
      <c r="O3" s="90"/>
      <c r="P3" s="110">
        <f t="shared" ref="P3:P12" si="1">O3*12</f>
        <v>0</v>
      </c>
    </row>
    <row r="4" spans="2:16" ht="15" thickBot="1" x14ac:dyDescent="0.35">
      <c r="B4" s="87" t="s">
        <v>67</v>
      </c>
      <c r="C4" s="91">
        <v>55</v>
      </c>
      <c r="D4" s="111">
        <f t="shared" si="0"/>
        <v>660</v>
      </c>
      <c r="E4" s="46" t="s">
        <v>8</v>
      </c>
      <c r="F4" s="255">
        <f>F3-C18</f>
        <v>0.4000000000005457</v>
      </c>
      <c r="G4" s="274"/>
      <c r="H4" s="265"/>
      <c r="I4" s="265">
        <v>5454</v>
      </c>
      <c r="J4" s="235" t="s">
        <v>175</v>
      </c>
      <c r="K4" s="247" t="s">
        <v>67</v>
      </c>
      <c r="L4" s="91">
        <v>63</v>
      </c>
      <c r="N4" s="87" t="s">
        <v>67</v>
      </c>
      <c r="O4" s="91">
        <v>56</v>
      </c>
      <c r="P4" s="111">
        <f t="shared" si="1"/>
        <v>672</v>
      </c>
    </row>
    <row r="5" spans="2:16" x14ac:dyDescent="0.3">
      <c r="B5" s="87" t="s">
        <v>140</v>
      </c>
      <c r="C5" s="91">
        <v>180</v>
      </c>
      <c r="D5" s="111">
        <f t="shared" si="0"/>
        <v>2160</v>
      </c>
      <c r="F5" s="6"/>
      <c r="G5" s="274"/>
      <c r="H5" s="265"/>
      <c r="I5" s="265">
        <v>800</v>
      </c>
      <c r="J5" s="235" t="s">
        <v>34</v>
      </c>
      <c r="K5" s="87" t="s">
        <v>140</v>
      </c>
      <c r="L5" s="91">
        <v>200</v>
      </c>
      <c r="N5" s="87" t="s">
        <v>140</v>
      </c>
      <c r="O5" s="91">
        <v>240</v>
      </c>
      <c r="P5" s="111">
        <f t="shared" si="1"/>
        <v>2880</v>
      </c>
    </row>
    <row r="6" spans="2:16" x14ac:dyDescent="0.3">
      <c r="B6" s="87" t="s">
        <v>58</v>
      </c>
      <c r="C6" s="91"/>
      <c r="D6" s="111">
        <f t="shared" si="0"/>
        <v>0</v>
      </c>
      <c r="F6" s="6"/>
      <c r="G6" s="274"/>
      <c r="H6" s="265"/>
      <c r="I6" s="265">
        <v>1409</v>
      </c>
      <c r="J6" s="235" t="s">
        <v>154</v>
      </c>
      <c r="K6" s="247" t="s">
        <v>58</v>
      </c>
      <c r="L6" s="91"/>
      <c r="N6" s="87"/>
      <c r="O6" s="91"/>
      <c r="P6" s="111">
        <f t="shared" si="1"/>
        <v>0</v>
      </c>
    </row>
    <row r="7" spans="2:16" x14ac:dyDescent="0.3">
      <c r="B7" s="87" t="s">
        <v>31</v>
      </c>
      <c r="C7" s="91">
        <v>124</v>
      </c>
      <c r="D7" s="111">
        <f t="shared" si="0"/>
        <v>1488</v>
      </c>
      <c r="F7" s="6"/>
      <c r="G7" s="273" t="s">
        <v>56</v>
      </c>
      <c r="H7" s="265">
        <v>-150</v>
      </c>
      <c r="I7" s="265">
        <v>69</v>
      </c>
      <c r="J7" s="235" t="s">
        <v>177</v>
      </c>
      <c r="K7" s="247" t="s">
        <v>31</v>
      </c>
      <c r="L7" s="91"/>
      <c r="N7" s="87" t="s">
        <v>31</v>
      </c>
      <c r="O7" s="91">
        <v>123</v>
      </c>
      <c r="P7" s="111">
        <f t="shared" si="1"/>
        <v>1476</v>
      </c>
    </row>
    <row r="8" spans="2:16" x14ac:dyDescent="0.3">
      <c r="B8" s="87" t="s">
        <v>138</v>
      </c>
      <c r="C8" s="91">
        <v>10</v>
      </c>
      <c r="D8" s="111">
        <f t="shared" si="0"/>
        <v>120</v>
      </c>
      <c r="G8" s="273" t="s">
        <v>170</v>
      </c>
      <c r="H8" s="265">
        <v>-124</v>
      </c>
      <c r="I8" s="265"/>
      <c r="J8" s="236"/>
      <c r="K8" s="87" t="s">
        <v>138</v>
      </c>
      <c r="L8" s="91">
        <v>10</v>
      </c>
      <c r="N8" s="87"/>
      <c r="O8" s="91"/>
      <c r="P8" s="111">
        <f t="shared" si="1"/>
        <v>0</v>
      </c>
    </row>
    <row r="9" spans="2:16" x14ac:dyDescent="0.3">
      <c r="B9" s="87" t="s">
        <v>57</v>
      </c>
      <c r="C9" s="91">
        <v>507</v>
      </c>
      <c r="D9" s="111">
        <f t="shared" si="0"/>
        <v>6084</v>
      </c>
      <c r="G9" s="273" t="s">
        <v>57</v>
      </c>
      <c r="H9" s="265">
        <v>-500</v>
      </c>
      <c r="I9" s="265"/>
      <c r="J9" s="287"/>
      <c r="K9" s="247" t="s">
        <v>57</v>
      </c>
      <c r="L9" s="91"/>
      <c r="N9" s="87" t="s">
        <v>57</v>
      </c>
      <c r="O9" s="91">
        <v>400</v>
      </c>
      <c r="P9" s="111">
        <f t="shared" si="1"/>
        <v>4800</v>
      </c>
    </row>
    <row r="10" spans="2:16" x14ac:dyDescent="0.3">
      <c r="B10" s="87" t="s">
        <v>139</v>
      </c>
      <c r="C10" s="91">
        <v>2260</v>
      </c>
      <c r="D10" s="111">
        <f t="shared" si="0"/>
        <v>27120</v>
      </c>
      <c r="F10" s="6"/>
      <c r="G10" s="273" t="s">
        <v>154</v>
      </c>
      <c r="H10" s="265"/>
      <c r="I10" s="265"/>
      <c r="J10" s="236" t="s">
        <v>176</v>
      </c>
      <c r="K10" s="247" t="s">
        <v>139</v>
      </c>
      <c r="L10" s="91"/>
      <c r="N10" s="87"/>
      <c r="O10" s="91"/>
      <c r="P10" s="111">
        <f t="shared" si="1"/>
        <v>0</v>
      </c>
    </row>
    <row r="11" spans="2:16" x14ac:dyDescent="0.3">
      <c r="B11" s="87" t="s">
        <v>47</v>
      </c>
      <c r="C11" s="91"/>
      <c r="D11" s="111">
        <f t="shared" si="0"/>
        <v>0</v>
      </c>
      <c r="F11" s="187"/>
      <c r="G11" s="273" t="s">
        <v>77</v>
      </c>
      <c r="H11" s="265">
        <v>-1100</v>
      </c>
      <c r="I11" s="265"/>
      <c r="J11" s="236" t="s">
        <v>77</v>
      </c>
      <c r="K11" s="247" t="s">
        <v>47</v>
      </c>
      <c r="L11" s="91"/>
      <c r="N11" s="87" t="s">
        <v>47</v>
      </c>
      <c r="O11" s="91"/>
      <c r="P11" s="111">
        <f t="shared" si="1"/>
        <v>0</v>
      </c>
    </row>
    <row r="12" spans="2:16" ht="15" thickBot="1" x14ac:dyDescent="0.35">
      <c r="B12" s="87" t="s">
        <v>56</v>
      </c>
      <c r="C12" s="91">
        <v>150</v>
      </c>
      <c r="D12" s="111">
        <v>2400</v>
      </c>
      <c r="F12" s="187"/>
      <c r="G12" s="275"/>
      <c r="H12" s="265"/>
      <c r="I12" s="267"/>
      <c r="J12" s="236"/>
      <c r="K12" s="247" t="s">
        <v>56</v>
      </c>
      <c r="L12" s="91"/>
      <c r="N12" s="87" t="s">
        <v>56</v>
      </c>
      <c r="O12" s="91">
        <v>60</v>
      </c>
      <c r="P12" s="111">
        <f t="shared" si="1"/>
        <v>720</v>
      </c>
    </row>
    <row r="13" spans="2:16" ht="15" thickBot="1" x14ac:dyDescent="0.35">
      <c r="B13" s="87" t="s">
        <v>55</v>
      </c>
      <c r="C13" s="91"/>
      <c r="D13" s="111">
        <v>900</v>
      </c>
      <c r="F13" s="187"/>
      <c r="H13" s="268">
        <f>SUM(H3:H12)</f>
        <v>-1874</v>
      </c>
      <c r="I13" s="268">
        <f>SUM(I3:I12)</f>
        <v>7732</v>
      </c>
      <c r="J13" s="48" t="s">
        <v>35</v>
      </c>
      <c r="K13" s="247" t="s">
        <v>156</v>
      </c>
      <c r="L13" s="91"/>
      <c r="N13" s="87" t="s">
        <v>55</v>
      </c>
      <c r="O13" s="91"/>
      <c r="P13" s="111">
        <v>1050</v>
      </c>
    </row>
    <row r="14" spans="2:16" ht="15" thickBot="1" x14ac:dyDescent="0.35">
      <c r="B14" s="87" t="s">
        <v>60</v>
      </c>
      <c r="C14" s="91">
        <v>40</v>
      </c>
      <c r="D14" s="111">
        <f>C14*12</f>
        <v>480</v>
      </c>
      <c r="F14" s="6"/>
      <c r="I14" s="6"/>
      <c r="J14" s="156"/>
      <c r="K14" s="248" t="s">
        <v>60</v>
      </c>
      <c r="L14" s="91">
        <v>27</v>
      </c>
      <c r="N14" s="87" t="s">
        <v>60</v>
      </c>
      <c r="O14" s="91">
        <v>42</v>
      </c>
      <c r="P14" s="111">
        <f>O14*12</f>
        <v>504</v>
      </c>
    </row>
    <row r="15" spans="2:16" ht="15" thickBot="1" x14ac:dyDescent="0.35">
      <c r="B15" s="87" t="s">
        <v>68</v>
      </c>
      <c r="C15" s="92">
        <v>510</v>
      </c>
      <c r="D15" s="111">
        <f>C15*12</f>
        <v>6120</v>
      </c>
      <c r="F15" s="6"/>
      <c r="G15" s="303" t="s">
        <v>141</v>
      </c>
      <c r="H15" s="304"/>
      <c r="I15" s="156"/>
      <c r="J15" s="187"/>
      <c r="K15" s="248" t="s">
        <v>68</v>
      </c>
      <c r="L15" s="92"/>
      <c r="N15" s="87" t="s">
        <v>151</v>
      </c>
      <c r="O15" s="92">
        <v>510</v>
      </c>
      <c r="P15" s="111">
        <f>O15*12</f>
        <v>6120</v>
      </c>
    </row>
    <row r="16" spans="2:16" x14ac:dyDescent="0.3">
      <c r="B16" s="88" t="s">
        <v>77</v>
      </c>
      <c r="C16" s="93">
        <v>1100</v>
      </c>
      <c r="D16" s="112">
        <f>C16*12</f>
        <v>13200</v>
      </c>
      <c r="F16" s="6"/>
      <c r="G16" s="246" t="s">
        <v>142</v>
      </c>
      <c r="H16" s="269">
        <v>5000</v>
      </c>
      <c r="I16" s="156"/>
      <c r="K16" s="248" t="s">
        <v>77</v>
      </c>
      <c r="L16" s="93"/>
      <c r="N16" s="88" t="s">
        <v>139</v>
      </c>
      <c r="O16" s="93">
        <v>1860</v>
      </c>
      <c r="P16" s="112">
        <f>O16*12</f>
        <v>22320</v>
      </c>
    </row>
    <row r="17" spans="2:16" ht="15" thickBot="1" x14ac:dyDescent="0.35">
      <c r="B17" s="89" t="s">
        <v>44</v>
      </c>
      <c r="C17" s="94">
        <v>2200</v>
      </c>
      <c r="D17" s="113">
        <f>C17*12</f>
        <v>26400</v>
      </c>
      <c r="F17" s="6"/>
      <c r="G17" s="247" t="s">
        <v>143</v>
      </c>
      <c r="H17" s="270">
        <v>150</v>
      </c>
      <c r="I17" s="156"/>
      <c r="J17" s="187" t="s">
        <v>174</v>
      </c>
      <c r="K17" s="249" t="s">
        <v>44</v>
      </c>
      <c r="L17" s="94">
        <v>3000</v>
      </c>
      <c r="N17" s="89" t="s">
        <v>44</v>
      </c>
      <c r="O17" s="94"/>
      <c r="P17" s="113">
        <f>O17*12</f>
        <v>0</v>
      </c>
    </row>
    <row r="18" spans="2:16" ht="15" thickBot="1" x14ac:dyDescent="0.35">
      <c r="C18" s="108">
        <f>SUM(C3:C17)</f>
        <v>7136</v>
      </c>
      <c r="D18" s="55">
        <f>SUM(D3:D17)</f>
        <v>87132</v>
      </c>
      <c r="E18" s="14"/>
      <c r="F18" s="254"/>
      <c r="G18" s="247" t="s">
        <v>144</v>
      </c>
      <c r="H18" s="270">
        <v>370</v>
      </c>
      <c r="I18" s="156"/>
      <c r="J18" s="187"/>
      <c r="K18" s="245" t="s">
        <v>8</v>
      </c>
      <c r="L18" s="172">
        <f>SUM(L3:L17)</f>
        <v>3300</v>
      </c>
      <c r="N18" s="187"/>
      <c r="O18" s="108">
        <f>SUM(O3:O17)</f>
        <v>3291</v>
      </c>
      <c r="P18" s="55">
        <f>SUM(P3:P17)</f>
        <v>40542</v>
      </c>
    </row>
    <row r="19" spans="2:16" ht="15" thickBot="1" x14ac:dyDescent="0.35">
      <c r="B19" s="69" t="s">
        <v>155</v>
      </c>
      <c r="F19" s="254"/>
      <c r="G19" s="247" t="s">
        <v>145</v>
      </c>
      <c r="H19" s="270">
        <v>3375</v>
      </c>
      <c r="I19" s="156"/>
      <c r="J19" s="187"/>
      <c r="O19" s="35"/>
    </row>
    <row r="20" spans="2:16" ht="15" thickBot="1" x14ac:dyDescent="0.35">
      <c r="B20" s="46" t="s">
        <v>0</v>
      </c>
      <c r="C20" s="47" t="s">
        <v>39</v>
      </c>
      <c r="D20" s="47" t="s">
        <v>115</v>
      </c>
      <c r="E20" s="47" t="s">
        <v>118</v>
      </c>
      <c r="F20" s="254"/>
      <c r="G20" s="247" t="s">
        <v>146</v>
      </c>
      <c r="H20" s="270">
        <v>450</v>
      </c>
      <c r="I20" s="156"/>
      <c r="J20" s="187"/>
      <c r="K20" s="156"/>
      <c r="L20" s="156"/>
      <c r="M20" s="156"/>
    </row>
    <row r="21" spans="2:16" x14ac:dyDescent="0.3">
      <c r="B21" s="56">
        <v>43831</v>
      </c>
      <c r="C21" s="52">
        <v>7774.1</v>
      </c>
      <c r="D21" s="178">
        <v>169</v>
      </c>
      <c r="E21" s="182">
        <f>C21/D21</f>
        <v>46.000591715976334</v>
      </c>
      <c r="F21" s="254"/>
      <c r="G21" s="87" t="s">
        <v>149</v>
      </c>
      <c r="H21" s="270">
        <v>21850</v>
      </c>
      <c r="I21" s="156"/>
      <c r="J21" s="187"/>
      <c r="K21" s="156"/>
      <c r="L21" s="156"/>
      <c r="M21" s="156"/>
    </row>
    <row r="22" spans="2:16" x14ac:dyDescent="0.3">
      <c r="B22" s="57">
        <v>43862</v>
      </c>
      <c r="C22" s="51">
        <v>7226.48</v>
      </c>
      <c r="D22" s="179">
        <v>154</v>
      </c>
      <c r="E22" s="183">
        <f>C22/D22</f>
        <v>46.925194805194799</v>
      </c>
      <c r="F22" s="254"/>
      <c r="G22" s="247"/>
      <c r="H22" s="91"/>
      <c r="I22" s="156"/>
      <c r="J22" s="187"/>
      <c r="K22" s="156"/>
      <c r="L22" s="156"/>
      <c r="M22" s="156"/>
    </row>
    <row r="23" spans="2:16" x14ac:dyDescent="0.3">
      <c r="B23" s="56">
        <v>43891</v>
      </c>
      <c r="C23" s="50">
        <v>7592.44</v>
      </c>
      <c r="D23" s="180">
        <v>164</v>
      </c>
      <c r="E23" s="184">
        <f>C23/D23</f>
        <v>46.295365853658531</v>
      </c>
      <c r="F23" s="254"/>
      <c r="G23" s="247" t="s">
        <v>148</v>
      </c>
      <c r="H23" s="270">
        <v>4679.83</v>
      </c>
      <c r="I23" s="156"/>
      <c r="J23" s="187"/>
      <c r="K23" s="156"/>
      <c r="L23" s="156"/>
      <c r="M23" s="156"/>
    </row>
    <row r="24" spans="2:16" x14ac:dyDescent="0.3">
      <c r="B24" s="57">
        <v>43922</v>
      </c>
      <c r="C24" s="51">
        <v>8595.7800000000007</v>
      </c>
      <c r="D24" s="179">
        <v>192</v>
      </c>
      <c r="E24" s="183">
        <f>C24/D24</f>
        <v>44.769687500000003</v>
      </c>
      <c r="F24" s="254"/>
      <c r="G24" s="247" t="s">
        <v>150</v>
      </c>
      <c r="H24" s="270">
        <v>5000</v>
      </c>
      <c r="I24" s="156"/>
      <c r="J24" s="187"/>
      <c r="K24" s="156"/>
      <c r="L24" s="156"/>
      <c r="M24" s="156"/>
    </row>
    <row r="25" spans="2:16" x14ac:dyDescent="0.3">
      <c r="B25" s="56">
        <v>43952</v>
      </c>
      <c r="C25" s="50">
        <v>7447.14</v>
      </c>
      <c r="D25" s="180">
        <v>160</v>
      </c>
      <c r="E25" s="184">
        <f>C25/D25</f>
        <v>46.544625000000003</v>
      </c>
      <c r="F25" s="254"/>
      <c r="G25" s="247" t="s">
        <v>152</v>
      </c>
      <c r="H25" s="270">
        <v>5000</v>
      </c>
      <c r="I25" s="156"/>
      <c r="J25" s="187"/>
      <c r="K25" s="156"/>
      <c r="L25" s="156"/>
      <c r="M25" s="156"/>
    </row>
    <row r="26" spans="2:16" x14ac:dyDescent="0.3">
      <c r="B26" s="57">
        <v>43983</v>
      </c>
      <c r="C26" s="51">
        <f>E26*D26</f>
        <v>7136.4000000000005</v>
      </c>
      <c r="D26" s="179">
        <v>152</v>
      </c>
      <c r="E26" s="183">
        <v>46.95</v>
      </c>
      <c r="F26" s="254"/>
      <c r="G26" s="248" t="s">
        <v>147</v>
      </c>
      <c r="H26" s="270">
        <v>-25000</v>
      </c>
      <c r="I26" s="156"/>
      <c r="J26" s="187"/>
      <c r="K26" s="156"/>
      <c r="L26" s="156"/>
      <c r="M26" s="156"/>
    </row>
    <row r="27" spans="2:16" x14ac:dyDescent="0.3">
      <c r="B27" s="56">
        <v>44013</v>
      </c>
      <c r="C27" s="50">
        <f>E27*D27</f>
        <v>8595.84</v>
      </c>
      <c r="D27" s="180">
        <v>192</v>
      </c>
      <c r="E27" s="184">
        <v>44.77</v>
      </c>
      <c r="F27" s="253"/>
      <c r="G27" s="248" t="s">
        <v>147</v>
      </c>
      <c r="H27" s="270">
        <v>10000</v>
      </c>
      <c r="I27" s="156"/>
      <c r="J27" s="187"/>
      <c r="K27" s="156"/>
      <c r="L27" s="156"/>
    </row>
    <row r="28" spans="2:16" x14ac:dyDescent="0.3">
      <c r="B28" s="57">
        <v>44044</v>
      </c>
      <c r="C28" s="51"/>
      <c r="D28" s="179"/>
      <c r="E28" s="183"/>
      <c r="F28" s="156"/>
      <c r="G28" s="248" t="s">
        <v>147</v>
      </c>
      <c r="H28" s="270">
        <v>15000</v>
      </c>
      <c r="I28" s="156"/>
      <c r="J28" s="187"/>
      <c r="K28" s="156"/>
      <c r="L28" s="156"/>
    </row>
    <row r="29" spans="2:16" x14ac:dyDescent="0.3">
      <c r="B29" s="56">
        <v>44075</v>
      </c>
      <c r="C29" s="50"/>
      <c r="D29" s="180"/>
      <c r="E29" s="184"/>
      <c r="F29" s="156"/>
      <c r="G29" s="248" t="s">
        <v>147</v>
      </c>
      <c r="H29" s="271">
        <v>7000</v>
      </c>
      <c r="I29" s="156"/>
      <c r="J29" s="187"/>
      <c r="K29" s="156"/>
      <c r="L29" s="252"/>
    </row>
    <row r="30" spans="2:16" ht="15" thickBot="1" x14ac:dyDescent="0.35">
      <c r="B30" s="57">
        <v>44105</v>
      </c>
      <c r="C30" s="51"/>
      <c r="D30" s="181"/>
      <c r="E30" s="183"/>
      <c r="F30" s="156"/>
      <c r="G30" s="249"/>
      <c r="H30" s="94"/>
      <c r="I30" s="156"/>
      <c r="J30" s="187"/>
      <c r="K30" s="156"/>
      <c r="L30" s="156"/>
    </row>
    <row r="31" spans="2:16" ht="15" thickBot="1" x14ac:dyDescent="0.35">
      <c r="B31" s="56">
        <v>44136</v>
      </c>
      <c r="C31" s="50"/>
      <c r="D31" s="180"/>
      <c r="E31" s="184"/>
      <c r="F31" s="156"/>
      <c r="G31" s="245" t="s">
        <v>8</v>
      </c>
      <c r="H31" s="172">
        <f>SUM(H16:H30)</f>
        <v>52874.83</v>
      </c>
      <c r="I31" s="156"/>
      <c r="J31" s="187"/>
      <c r="K31" s="156"/>
      <c r="L31" s="156"/>
    </row>
    <row r="32" spans="2:16" ht="15" thickBot="1" x14ac:dyDescent="0.35">
      <c r="B32" s="57">
        <v>44166</v>
      </c>
      <c r="C32" s="160"/>
      <c r="D32" s="181"/>
      <c r="E32" s="185"/>
      <c r="F32" s="170"/>
      <c r="I32" s="187"/>
      <c r="J32" s="187"/>
      <c r="K32" s="156"/>
      <c r="L32" s="156"/>
    </row>
    <row r="33" spans="2:25" ht="15" thickBot="1" x14ac:dyDescent="0.35">
      <c r="B33" s="114" t="s">
        <v>8</v>
      </c>
      <c r="C33" s="108">
        <f>SUM(C21:C32)</f>
        <v>54368.180000000008</v>
      </c>
      <c r="D33" s="186"/>
      <c r="E33" s="170"/>
      <c r="F33" s="156"/>
      <c r="I33" s="187"/>
      <c r="J33" s="187"/>
      <c r="K33" s="156"/>
      <c r="L33" s="156"/>
    </row>
    <row r="34" spans="2:25" ht="15" thickBot="1" x14ac:dyDescent="0.35">
      <c r="K34" s="69" t="s">
        <v>102</v>
      </c>
      <c r="N34" s="69" t="s">
        <v>103</v>
      </c>
      <c r="Q34" s="69" t="s">
        <v>104</v>
      </c>
      <c r="R34" s="187"/>
      <c r="S34" s="187"/>
      <c r="T34" s="187"/>
      <c r="V34" s="69" t="s">
        <v>129</v>
      </c>
      <c r="W34" s="187"/>
      <c r="X34" s="187"/>
      <c r="Y34" s="187"/>
    </row>
    <row r="35" spans="2:25" ht="15" thickBot="1" x14ac:dyDescent="0.35">
      <c r="B35" s="297" t="s">
        <v>16</v>
      </c>
      <c r="C35" s="298"/>
      <c r="D35" s="298"/>
      <c r="E35" s="302"/>
      <c r="F35" s="297" t="s">
        <v>17</v>
      </c>
      <c r="G35" s="298"/>
      <c r="H35" s="299"/>
      <c r="J35" s="148"/>
      <c r="K35" s="46" t="s">
        <v>0</v>
      </c>
      <c r="L35" s="47" t="s">
        <v>39</v>
      </c>
      <c r="N35" s="46" t="s">
        <v>0</v>
      </c>
      <c r="O35" s="47" t="s">
        <v>39</v>
      </c>
      <c r="P35" s="148"/>
      <c r="Q35" s="46" t="s">
        <v>0</v>
      </c>
      <c r="R35" s="47" t="s">
        <v>39</v>
      </c>
      <c r="S35" s="47" t="s">
        <v>115</v>
      </c>
      <c r="T35" s="47" t="s">
        <v>118</v>
      </c>
      <c r="V35" s="46" t="s">
        <v>0</v>
      </c>
      <c r="W35" s="47" t="s">
        <v>39</v>
      </c>
      <c r="X35" s="47" t="s">
        <v>115</v>
      </c>
      <c r="Y35" s="47" t="s">
        <v>118</v>
      </c>
    </row>
    <row r="36" spans="2:25" ht="15" thickBot="1" x14ac:dyDescent="0.35">
      <c r="B36" s="161" t="s">
        <v>18</v>
      </c>
      <c r="C36" s="162" t="s">
        <v>19</v>
      </c>
      <c r="D36" s="162" t="s">
        <v>20</v>
      </c>
      <c r="E36" s="162" t="s">
        <v>21</v>
      </c>
      <c r="F36" s="162" t="s">
        <v>22</v>
      </c>
      <c r="G36" s="162" t="s">
        <v>23</v>
      </c>
      <c r="H36" s="163" t="s">
        <v>24</v>
      </c>
      <c r="J36" s="148"/>
      <c r="K36" s="56">
        <v>42370</v>
      </c>
      <c r="L36" s="52">
        <v>6397.44</v>
      </c>
      <c r="N36" s="56">
        <v>42736</v>
      </c>
      <c r="O36" s="52">
        <v>5496.01</v>
      </c>
      <c r="P36" s="148"/>
      <c r="Q36" s="56">
        <v>43101</v>
      </c>
      <c r="R36" s="52">
        <v>5299.8</v>
      </c>
      <c r="S36" s="178">
        <v>125</v>
      </c>
      <c r="T36" s="182">
        <f t="shared" ref="T36:T41" si="2">R36/S36</f>
        <v>42.398400000000002</v>
      </c>
      <c r="U36" s="35"/>
      <c r="V36" s="56">
        <v>43466</v>
      </c>
      <c r="W36" s="52">
        <v>7112.23</v>
      </c>
      <c r="X36" s="178">
        <v>168</v>
      </c>
      <c r="Y36" s="182">
        <f t="shared" ref="Y36:Y43" si="3">W36/X36</f>
        <v>42.334702380952379</v>
      </c>
    </row>
    <row r="37" spans="2:25" x14ac:dyDescent="0.3">
      <c r="B37" s="201">
        <v>2015</v>
      </c>
      <c r="C37" s="154" t="s">
        <v>61</v>
      </c>
      <c r="D37" s="154" t="s">
        <v>106</v>
      </c>
      <c r="E37" s="154">
        <v>16</v>
      </c>
      <c r="F37" s="155"/>
      <c r="G37" s="155"/>
      <c r="H37" s="43">
        <v>18000</v>
      </c>
      <c r="K37" s="57">
        <v>42401</v>
      </c>
      <c r="L37" s="51">
        <v>6675.08</v>
      </c>
      <c r="N37" s="57">
        <v>42767</v>
      </c>
      <c r="O37" s="51">
        <v>6563.04</v>
      </c>
      <c r="Q37" s="57">
        <v>43132</v>
      </c>
      <c r="R37" s="51">
        <v>7838.77</v>
      </c>
      <c r="S37" s="179">
        <v>190</v>
      </c>
      <c r="T37" s="183">
        <f t="shared" si="2"/>
        <v>41.256684210526316</v>
      </c>
      <c r="U37" s="35"/>
      <c r="V37" s="57">
        <v>43497</v>
      </c>
      <c r="W37" s="51">
        <v>6552.6</v>
      </c>
      <c r="X37" s="179">
        <v>150</v>
      </c>
      <c r="Y37" s="183">
        <f t="shared" si="3"/>
        <v>43.684000000000005</v>
      </c>
    </row>
    <row r="38" spans="2:25" x14ac:dyDescent="0.3">
      <c r="B38" s="202">
        <v>2014</v>
      </c>
      <c r="C38" s="32" t="s">
        <v>111</v>
      </c>
      <c r="D38" s="32" t="s">
        <v>112</v>
      </c>
      <c r="E38" s="32">
        <v>48</v>
      </c>
      <c r="F38" s="40"/>
      <c r="G38" s="40"/>
      <c r="H38" s="45">
        <v>16600</v>
      </c>
      <c r="K38" s="58">
        <v>42430</v>
      </c>
      <c r="L38" s="50">
        <v>8313.5</v>
      </c>
      <c r="N38" s="56">
        <v>42795</v>
      </c>
      <c r="O38" s="50">
        <v>7685.71</v>
      </c>
      <c r="Q38" s="56">
        <v>43160</v>
      </c>
      <c r="R38" s="50">
        <v>6639.26</v>
      </c>
      <c r="S38" s="180">
        <v>157</v>
      </c>
      <c r="T38" s="184">
        <f t="shared" si="2"/>
        <v>42.288280254777071</v>
      </c>
      <c r="U38" s="35"/>
      <c r="V38" s="56">
        <v>43525</v>
      </c>
      <c r="W38" s="50">
        <v>6975.9</v>
      </c>
      <c r="X38" s="180">
        <v>160</v>
      </c>
      <c r="Y38" s="184">
        <f t="shared" si="3"/>
        <v>43.599374999999995</v>
      </c>
    </row>
    <row r="39" spans="2:25" x14ac:dyDescent="0.3">
      <c r="B39" s="203">
        <v>2015</v>
      </c>
      <c r="C39" s="31" t="s">
        <v>25</v>
      </c>
      <c r="D39" s="31" t="s">
        <v>135</v>
      </c>
      <c r="E39" s="31">
        <v>90</v>
      </c>
      <c r="F39" s="39"/>
      <c r="G39" s="39"/>
      <c r="H39" s="41">
        <v>10000</v>
      </c>
      <c r="K39" s="57">
        <v>42461</v>
      </c>
      <c r="L39" s="51">
        <v>6741.96</v>
      </c>
      <c r="N39" s="57">
        <v>42826</v>
      </c>
      <c r="O39" s="51">
        <v>6257.25</v>
      </c>
      <c r="Q39" s="57">
        <v>43191</v>
      </c>
      <c r="R39" s="51">
        <v>6762.02</v>
      </c>
      <c r="S39" s="179">
        <v>160</v>
      </c>
      <c r="T39" s="183">
        <f t="shared" si="2"/>
        <v>42.262625</v>
      </c>
      <c r="U39" s="35"/>
      <c r="V39" s="57">
        <v>43556</v>
      </c>
      <c r="W39" s="51">
        <v>6378.64</v>
      </c>
      <c r="X39" s="179">
        <v>146</v>
      </c>
      <c r="Y39" s="183">
        <f t="shared" si="3"/>
        <v>43.689315068493151</v>
      </c>
    </row>
    <row r="40" spans="2:25" x14ac:dyDescent="0.3">
      <c r="B40" s="202">
        <v>2014</v>
      </c>
      <c r="C40" s="32" t="s">
        <v>111</v>
      </c>
      <c r="D40" s="32" t="s">
        <v>113</v>
      </c>
      <c r="E40" s="32">
        <v>65</v>
      </c>
      <c r="F40" s="40"/>
      <c r="G40" s="40"/>
      <c r="H40" s="45">
        <v>22000</v>
      </c>
      <c r="K40" s="58">
        <v>42491</v>
      </c>
      <c r="L40" s="50">
        <v>7009.19</v>
      </c>
      <c r="N40" s="56">
        <v>42856</v>
      </c>
      <c r="O40" s="50">
        <v>6629.92</v>
      </c>
      <c r="Q40" s="56">
        <v>43221</v>
      </c>
      <c r="R40" s="50">
        <v>8113.09</v>
      </c>
      <c r="S40" s="180">
        <v>198</v>
      </c>
      <c r="T40" s="184">
        <f t="shared" si="2"/>
        <v>40.975202020202019</v>
      </c>
      <c r="U40" s="35"/>
      <c r="V40" s="56">
        <v>43586</v>
      </c>
      <c r="W40" s="50">
        <v>8363.0400000000009</v>
      </c>
      <c r="X40" s="180">
        <v>198</v>
      </c>
      <c r="Y40" s="184">
        <f t="shared" si="3"/>
        <v>42.237575757575762</v>
      </c>
    </row>
    <row r="41" spans="2:25" x14ac:dyDescent="0.3">
      <c r="B41" s="203">
        <v>2015</v>
      </c>
      <c r="C41" s="31" t="s">
        <v>132</v>
      </c>
      <c r="D41" s="31" t="s">
        <v>134</v>
      </c>
      <c r="E41" s="31">
        <v>40</v>
      </c>
      <c r="F41" s="39"/>
      <c r="G41" s="39"/>
      <c r="H41" s="41"/>
      <c r="K41" s="57">
        <v>42522</v>
      </c>
      <c r="L41" s="51">
        <v>7987.42</v>
      </c>
      <c r="N41" s="57">
        <v>42887</v>
      </c>
      <c r="O41" s="51">
        <v>7620.49</v>
      </c>
      <c r="Q41" s="57">
        <v>43252</v>
      </c>
      <c r="R41" s="51">
        <v>6434.67</v>
      </c>
      <c r="S41" s="179">
        <v>152</v>
      </c>
      <c r="T41" s="183">
        <f t="shared" si="2"/>
        <v>42.333355263157898</v>
      </c>
      <c r="U41" s="35"/>
      <c r="V41" s="57">
        <v>43617</v>
      </c>
      <c r="W41" s="51">
        <v>6465.95</v>
      </c>
      <c r="X41" s="179">
        <v>148</v>
      </c>
      <c r="Y41" s="183">
        <f t="shared" si="3"/>
        <v>43.688851351351353</v>
      </c>
    </row>
    <row r="42" spans="2:25" ht="15" thickBot="1" x14ac:dyDescent="0.35">
      <c r="B42" s="204">
        <v>2015</v>
      </c>
      <c r="C42" s="64" t="s">
        <v>132</v>
      </c>
      <c r="D42" s="64" t="s">
        <v>133</v>
      </c>
      <c r="E42" s="64">
        <v>120</v>
      </c>
      <c r="F42" s="65"/>
      <c r="G42" s="65"/>
      <c r="H42" s="66">
        <v>7500</v>
      </c>
      <c r="K42" s="58">
        <v>42552</v>
      </c>
      <c r="L42" s="50">
        <v>6741.94</v>
      </c>
      <c r="N42" s="56">
        <v>42917</v>
      </c>
      <c r="O42" s="50">
        <v>6335.73</v>
      </c>
      <c r="Q42" s="56">
        <v>43282</v>
      </c>
      <c r="R42" s="50">
        <v>6434.66</v>
      </c>
      <c r="S42" s="180">
        <v>152</v>
      </c>
      <c r="T42" s="184">
        <f t="shared" ref="T42:T47" si="4">R42/S42</f>
        <v>42.333289473684211</v>
      </c>
      <c r="U42" s="35"/>
      <c r="V42" s="56">
        <v>43647</v>
      </c>
      <c r="W42" s="50">
        <v>6441.28</v>
      </c>
      <c r="X42" s="180">
        <v>136</v>
      </c>
      <c r="Y42" s="184">
        <f t="shared" si="3"/>
        <v>47.362352941176468</v>
      </c>
    </row>
    <row r="43" spans="2:25" ht="15" thickBot="1" x14ac:dyDescent="0.35">
      <c r="B43" s="36"/>
      <c r="K43" s="57">
        <v>42583</v>
      </c>
      <c r="L43" s="51">
        <v>7009.19</v>
      </c>
      <c r="N43" s="57">
        <v>42948</v>
      </c>
      <c r="O43" s="51">
        <v>6629.91</v>
      </c>
      <c r="Q43" s="57">
        <v>43313</v>
      </c>
      <c r="R43" s="51">
        <v>8181.67</v>
      </c>
      <c r="S43" s="179">
        <v>200</v>
      </c>
      <c r="T43" s="183">
        <f t="shared" si="4"/>
        <v>40.908349999999999</v>
      </c>
      <c r="U43" s="35"/>
      <c r="V43" s="57">
        <v>43678</v>
      </c>
      <c r="W43" s="51">
        <v>7120.99</v>
      </c>
      <c r="X43" s="179">
        <v>152</v>
      </c>
      <c r="Y43" s="183">
        <f t="shared" si="3"/>
        <v>46.848618421052628</v>
      </c>
    </row>
    <row r="44" spans="2:25" ht="15" thickBot="1" x14ac:dyDescent="0.35">
      <c r="B44" s="44"/>
      <c r="C44" s="97" t="s">
        <v>120</v>
      </c>
      <c r="D44" s="98" t="s">
        <v>50</v>
      </c>
      <c r="E44" s="98" t="s">
        <v>114</v>
      </c>
      <c r="F44" s="99" t="s">
        <v>105</v>
      </c>
      <c r="K44" s="58">
        <v>42614</v>
      </c>
      <c r="L44" s="50">
        <v>7987.42</v>
      </c>
      <c r="N44" s="56">
        <v>42979</v>
      </c>
      <c r="O44" s="50">
        <v>6257.25</v>
      </c>
      <c r="Q44" s="56">
        <v>43344</v>
      </c>
      <c r="R44" s="50">
        <v>6352.84</v>
      </c>
      <c r="S44" s="180">
        <v>150</v>
      </c>
      <c r="T44" s="184">
        <f t="shared" si="4"/>
        <v>42.352266666666665</v>
      </c>
      <c r="U44" s="35"/>
      <c r="V44" s="56">
        <v>43709</v>
      </c>
      <c r="W44" s="50">
        <v>6994.3</v>
      </c>
      <c r="X44" s="180">
        <v>149</v>
      </c>
      <c r="Y44" s="184">
        <f>W44/X44</f>
        <v>46.941610738255036</v>
      </c>
    </row>
    <row r="45" spans="2:25" x14ac:dyDescent="0.3">
      <c r="B45" s="107" t="s">
        <v>51</v>
      </c>
      <c r="C45" s="104">
        <v>400</v>
      </c>
      <c r="D45" s="158">
        <v>1800</v>
      </c>
      <c r="E45" s="158">
        <v>1800</v>
      </c>
      <c r="F45" s="159">
        <v>1900</v>
      </c>
      <c r="K45" s="57">
        <v>42644</v>
      </c>
      <c r="L45" s="51">
        <v>7009.19</v>
      </c>
      <c r="N45" s="57">
        <v>43009</v>
      </c>
      <c r="O45" s="160">
        <v>6629.9</v>
      </c>
      <c r="Q45" s="57">
        <v>43374</v>
      </c>
      <c r="R45" s="51">
        <v>7907.35</v>
      </c>
      <c r="S45" s="181">
        <v>192</v>
      </c>
      <c r="T45" s="183">
        <f t="shared" si="4"/>
        <v>41.184114583333333</v>
      </c>
      <c r="U45" s="35"/>
      <c r="V45" s="57">
        <v>43739</v>
      </c>
      <c r="W45" s="51">
        <v>8839.59</v>
      </c>
      <c r="X45" s="181">
        <v>200</v>
      </c>
      <c r="Y45" s="183">
        <f t="shared" ref="Y45:Y47" si="5">W45/X45</f>
        <v>44.197949999999999</v>
      </c>
    </row>
    <row r="46" spans="2:25" x14ac:dyDescent="0.3">
      <c r="B46" s="96" t="s">
        <v>52</v>
      </c>
      <c r="C46" s="105">
        <v>20</v>
      </c>
      <c r="D46" s="103">
        <v>45</v>
      </c>
      <c r="E46" s="103">
        <v>37</v>
      </c>
      <c r="F46" s="106">
        <v>40</v>
      </c>
      <c r="K46" s="58">
        <v>42675</v>
      </c>
      <c r="L46" s="50">
        <v>6675.08</v>
      </c>
      <c r="N46" s="56">
        <v>43040</v>
      </c>
      <c r="O46" s="50">
        <v>7147.7</v>
      </c>
      <c r="Q46" s="56">
        <v>43405</v>
      </c>
      <c r="R46" s="50">
        <v>5637.37</v>
      </c>
      <c r="S46" s="180">
        <v>133</v>
      </c>
      <c r="T46" s="184">
        <f t="shared" si="4"/>
        <v>42.386240601503758</v>
      </c>
      <c r="U46" s="35"/>
      <c r="V46" s="56">
        <v>43770</v>
      </c>
      <c r="W46" s="50">
        <v>6397.64</v>
      </c>
      <c r="X46" s="180">
        <v>135</v>
      </c>
      <c r="Y46" s="184">
        <f>W46/X46</f>
        <v>47.38992592592593</v>
      </c>
    </row>
    <row r="47" spans="2:25" ht="15" thickBot="1" x14ac:dyDescent="0.35">
      <c r="B47" s="96" t="s">
        <v>54</v>
      </c>
      <c r="C47" s="205">
        <v>2.5</v>
      </c>
      <c r="D47" s="206">
        <v>3.35</v>
      </c>
      <c r="E47" s="206">
        <v>3.93</v>
      </c>
      <c r="F47" s="207">
        <v>3.5</v>
      </c>
      <c r="K47" s="59">
        <v>42705</v>
      </c>
      <c r="L47" s="53">
        <v>7671.11</v>
      </c>
      <c r="N47" s="57">
        <v>43070</v>
      </c>
      <c r="O47" s="160">
        <v>6529.6</v>
      </c>
      <c r="Q47" s="57">
        <v>43435</v>
      </c>
      <c r="R47" s="160">
        <v>6762.02</v>
      </c>
      <c r="S47" s="181">
        <v>160</v>
      </c>
      <c r="T47" s="183">
        <f t="shared" si="4"/>
        <v>42.262625</v>
      </c>
      <c r="U47" s="35"/>
      <c r="V47" s="57">
        <v>43800</v>
      </c>
      <c r="W47" s="160">
        <v>5742.89</v>
      </c>
      <c r="X47" s="181">
        <v>120</v>
      </c>
      <c r="Y47" s="183">
        <f t="shared" si="5"/>
        <v>47.857416666666673</v>
      </c>
    </row>
    <row r="48" spans="2:25" ht="15" thickBot="1" x14ac:dyDescent="0.35">
      <c r="B48" s="95" t="s">
        <v>53</v>
      </c>
      <c r="C48" s="100">
        <f>C45/C46*C47*12</f>
        <v>600</v>
      </c>
      <c r="D48" s="101">
        <f>D45/D46*D47*12</f>
        <v>1608</v>
      </c>
      <c r="E48" s="101">
        <f>E45/E46*E47*12</f>
        <v>2294.2702702702704</v>
      </c>
      <c r="F48" s="102">
        <f>F45/F46*F47*12</f>
        <v>1995</v>
      </c>
      <c r="K48" s="54" t="s">
        <v>8</v>
      </c>
      <c r="L48" s="55">
        <f>SUM(L36:L47)</f>
        <v>86218.52</v>
      </c>
      <c r="N48" s="54" t="s">
        <v>8</v>
      </c>
      <c r="O48" s="55">
        <f>SUM(O36:O47)</f>
        <v>79782.509999999995</v>
      </c>
      <c r="Q48" s="114" t="s">
        <v>8</v>
      </c>
      <c r="R48" s="108">
        <f>SUM(R36:R47)</f>
        <v>82363.520000000004</v>
      </c>
      <c r="S48" s="186">
        <f>SUM(S36:S47)</f>
        <v>1969</v>
      </c>
      <c r="T48" s="170"/>
      <c r="V48" s="114" t="s">
        <v>8</v>
      </c>
      <c r="W48" s="108">
        <f>SUM(W36:W47)</f>
        <v>83385.05</v>
      </c>
      <c r="X48" s="186"/>
      <c r="Y48" s="170"/>
    </row>
    <row r="49" spans="2:12" ht="15" thickBot="1" x14ac:dyDescent="0.35">
      <c r="C49" s="35">
        <f>C48/12</f>
        <v>50</v>
      </c>
      <c r="D49" s="35">
        <f>D48/12</f>
        <v>134</v>
      </c>
      <c r="E49" s="35">
        <f>E48/12</f>
        <v>191.18918918918919</v>
      </c>
      <c r="F49" s="35">
        <f>F48/12</f>
        <v>166.25</v>
      </c>
    </row>
    <row r="50" spans="2:12" ht="15" thickBot="1" x14ac:dyDescent="0.35">
      <c r="B50" s="262" t="s">
        <v>78</v>
      </c>
      <c r="C50" s="264" t="s">
        <v>80</v>
      </c>
      <c r="D50" s="263" t="s">
        <v>91</v>
      </c>
      <c r="E50" s="257" t="s">
        <v>117</v>
      </c>
    </row>
    <row r="51" spans="2:12" x14ac:dyDescent="0.3">
      <c r="B51" s="246" t="s">
        <v>79</v>
      </c>
      <c r="C51" s="258">
        <v>550</v>
      </c>
      <c r="D51" s="256">
        <f>C51/12</f>
        <v>45.833333333333336</v>
      </c>
      <c r="E51" s="256">
        <v>55</v>
      </c>
      <c r="F51" s="187"/>
      <c r="G51" s="187"/>
      <c r="H51" s="187"/>
      <c r="I51" s="187"/>
      <c r="J51" s="187"/>
      <c r="K51" s="187"/>
      <c r="L51" s="187"/>
    </row>
    <row r="52" spans="2:12" x14ac:dyDescent="0.3">
      <c r="B52" s="247" t="s">
        <v>98</v>
      </c>
      <c r="C52" s="259"/>
      <c r="D52" s="208">
        <v>160</v>
      </c>
      <c r="E52" s="208">
        <v>70</v>
      </c>
      <c r="F52" s="187"/>
      <c r="G52" s="187"/>
      <c r="H52" s="187"/>
      <c r="I52" s="187"/>
      <c r="J52" s="187"/>
      <c r="K52" s="187"/>
      <c r="L52" s="187"/>
    </row>
    <row r="53" spans="2:12" x14ac:dyDescent="0.3">
      <c r="B53" s="247" t="s">
        <v>81</v>
      </c>
      <c r="C53" s="259"/>
      <c r="D53" s="208">
        <v>17</v>
      </c>
      <c r="E53" s="208">
        <v>10</v>
      </c>
      <c r="F53" s="187"/>
      <c r="G53" s="187"/>
      <c r="H53" s="187"/>
      <c r="I53" s="187"/>
      <c r="J53" s="187"/>
      <c r="K53" s="187"/>
      <c r="L53" s="187"/>
    </row>
    <row r="54" spans="2:12" ht="15" thickBot="1" x14ac:dyDescent="0.35">
      <c r="B54" s="261" t="s">
        <v>82</v>
      </c>
      <c r="C54" s="260"/>
      <c r="D54" s="209">
        <v>20</v>
      </c>
      <c r="E54" s="209">
        <v>10</v>
      </c>
      <c r="F54" s="187"/>
      <c r="G54" s="187"/>
      <c r="H54" s="187"/>
      <c r="I54" s="187"/>
      <c r="J54" s="187"/>
      <c r="K54" s="187"/>
      <c r="L54" s="187"/>
    </row>
    <row r="55" spans="2:12" ht="15" thickBot="1" x14ac:dyDescent="0.35">
      <c r="C55" s="210" t="s">
        <v>116</v>
      </c>
      <c r="D55" s="211">
        <f>SUM(D51:D54)</f>
        <v>242.83333333333334</v>
      </c>
      <c r="E55" s="211">
        <f>SUM(E51:E54)</f>
        <v>145</v>
      </c>
      <c r="F55" s="187"/>
      <c r="G55" s="187"/>
      <c r="H55" s="187"/>
      <c r="I55" s="187"/>
      <c r="J55" s="187"/>
      <c r="K55" s="187"/>
      <c r="L55" s="187"/>
    </row>
    <row r="56" spans="2:12" x14ac:dyDescent="0.3">
      <c r="F56" s="187"/>
      <c r="G56" s="187"/>
      <c r="H56" s="187"/>
      <c r="I56" s="187"/>
      <c r="J56" s="187"/>
      <c r="K56" s="187"/>
      <c r="L56" s="187"/>
    </row>
    <row r="57" spans="2:12" x14ac:dyDescent="0.3">
      <c r="D57" s="278"/>
    </row>
    <row r="58" spans="2:12" x14ac:dyDescent="0.3">
      <c r="D58" s="278"/>
    </row>
    <row r="59" spans="2:12" x14ac:dyDescent="0.3">
      <c r="D59" s="278"/>
    </row>
    <row r="60" spans="2:12" x14ac:dyDescent="0.3">
      <c r="D60" s="278"/>
    </row>
    <row r="61" spans="2:12" x14ac:dyDescent="0.3">
      <c r="D61" s="278"/>
    </row>
    <row r="62" spans="2:12" x14ac:dyDescent="0.3">
      <c r="D62" s="278"/>
    </row>
    <row r="63" spans="2:12" x14ac:dyDescent="0.3">
      <c r="D63" s="278"/>
    </row>
  </sheetData>
  <mergeCells count="4">
    <mergeCell ref="F35:H35"/>
    <mergeCell ref="K2:L2"/>
    <mergeCell ref="B35:E35"/>
    <mergeCell ref="G15:H15"/>
  </mergeCells>
  <conditionalFormatting sqref="F4">
    <cfRule type="cellIs" dxfId="0" priority="1" operator="lessThan">
      <formula>0</formula>
    </cfRule>
  </conditionalFormatting>
  <pageMargins left="0.7" right="0.7" top="0.75" bottom="0.75" header="0.3" footer="0.3"/>
  <pageSetup scale="57" orientation="portrait" r:id="rId1"/>
  <colBreaks count="1" manualBreakCount="1">
    <brk id="15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M40"/>
  <sheetViews>
    <sheetView topLeftCell="E1" zoomScale="80" zoomScaleNormal="80" workbookViewId="0">
      <selection activeCell="G11" sqref="G11:J20"/>
    </sheetView>
  </sheetViews>
  <sheetFormatPr defaultColWidth="9.21875" defaultRowHeight="14.4" x14ac:dyDescent="0.3"/>
  <cols>
    <col min="1" max="1" width="4.21875" style="116" customWidth="1"/>
    <col min="2" max="2" width="5.21875" style="116" customWidth="1"/>
    <col min="3" max="3" width="41.21875" style="116" customWidth="1"/>
    <col min="4" max="4" width="11.77734375" style="116" customWidth="1"/>
    <col min="5" max="5" width="12.5546875" style="116" customWidth="1"/>
    <col min="6" max="6" width="13.44140625" style="116" customWidth="1"/>
    <col min="7" max="7" width="23.21875" style="116" customWidth="1"/>
    <col min="8" max="8" width="9.21875" style="116"/>
    <col min="9" max="9" width="11.21875" style="116" bestFit="1" customWidth="1"/>
    <col min="10" max="16384" width="9.21875" style="116"/>
  </cols>
  <sheetData>
    <row r="1" spans="2:13" ht="15" thickBot="1" x14ac:dyDescent="0.35">
      <c r="G1" s="291" t="s">
        <v>171</v>
      </c>
      <c r="I1" s="116" t="s">
        <v>165</v>
      </c>
      <c r="J1" s="116" t="s">
        <v>167</v>
      </c>
    </row>
    <row r="2" spans="2:13" ht="15" thickBot="1" x14ac:dyDescent="0.35">
      <c r="B2" s="120" t="s">
        <v>63</v>
      </c>
      <c r="C2" s="121" t="s">
        <v>62</v>
      </c>
      <c r="D2" s="99" t="s">
        <v>17</v>
      </c>
      <c r="E2" s="99" t="s">
        <v>64</v>
      </c>
      <c r="G2" s="279" t="s">
        <v>166</v>
      </c>
      <c r="H2" s="283">
        <v>48.23</v>
      </c>
      <c r="I2" s="283">
        <v>38.5</v>
      </c>
      <c r="J2" s="283">
        <v>6</v>
      </c>
    </row>
    <row r="3" spans="2:13" x14ac:dyDescent="0.3">
      <c r="B3" s="119">
        <v>1</v>
      </c>
      <c r="C3" s="126" t="s">
        <v>107</v>
      </c>
      <c r="D3" s="169">
        <v>1300</v>
      </c>
      <c r="E3" s="130"/>
      <c r="G3" s="280" t="s">
        <v>161</v>
      </c>
      <c r="H3" s="283">
        <v>-1.7</v>
      </c>
      <c r="I3" s="288"/>
    </row>
    <row r="4" spans="2:13" x14ac:dyDescent="0.3">
      <c r="B4" s="117">
        <v>2</v>
      </c>
      <c r="C4" s="127" t="s">
        <v>73</v>
      </c>
      <c r="D4" s="122"/>
      <c r="E4" s="130">
        <v>180</v>
      </c>
      <c r="G4" s="280" t="s">
        <v>94</v>
      </c>
      <c r="H4" s="283">
        <v>-3.73</v>
      </c>
    </row>
    <row r="5" spans="2:13" x14ac:dyDescent="0.3">
      <c r="B5" s="117">
        <v>3</v>
      </c>
      <c r="C5" s="128" t="s">
        <v>65</v>
      </c>
      <c r="D5" s="123"/>
      <c r="E5" s="130">
        <v>112.07</v>
      </c>
      <c r="G5" s="280" t="s">
        <v>96</v>
      </c>
      <c r="H5" s="283">
        <v>-6</v>
      </c>
      <c r="I5" s="116" t="s">
        <v>173</v>
      </c>
    </row>
    <row r="6" spans="2:13" x14ac:dyDescent="0.3">
      <c r="B6" s="117">
        <v>4</v>
      </c>
      <c r="C6" s="127" t="s">
        <v>69</v>
      </c>
      <c r="D6" s="122"/>
      <c r="E6" s="130">
        <v>245</v>
      </c>
      <c r="G6" s="280" t="s">
        <v>162</v>
      </c>
      <c r="H6" s="283">
        <v>-4.45</v>
      </c>
      <c r="I6" s="289" t="s">
        <v>172</v>
      </c>
    </row>
    <row r="7" spans="2:13" x14ac:dyDescent="0.3">
      <c r="B7" s="117">
        <v>5</v>
      </c>
      <c r="C7" s="128" t="s">
        <v>70</v>
      </c>
      <c r="D7" s="125"/>
      <c r="E7" s="130">
        <v>800</v>
      </c>
      <c r="G7" s="280" t="s">
        <v>164</v>
      </c>
      <c r="H7" s="284">
        <f>SUM(H2:H6)</f>
        <v>32.349999999999994</v>
      </c>
    </row>
    <row r="8" spans="2:13" x14ac:dyDescent="0.3">
      <c r="B8" s="117">
        <v>6</v>
      </c>
      <c r="C8" s="127" t="s">
        <v>108</v>
      </c>
      <c r="D8" s="122"/>
      <c r="E8" s="130">
        <v>102</v>
      </c>
      <c r="G8" s="281">
        <v>0.2</v>
      </c>
      <c r="H8" s="285">
        <f>H7*20/100</f>
        <v>6.4699999999999989</v>
      </c>
      <c r="I8" s="157"/>
      <c r="J8" s="157"/>
      <c r="K8" s="157"/>
      <c r="L8" s="157"/>
      <c r="M8" s="157"/>
    </row>
    <row r="9" spans="2:13" x14ac:dyDescent="0.3">
      <c r="B9" s="117">
        <v>7</v>
      </c>
      <c r="C9" s="128" t="s">
        <v>74</v>
      </c>
      <c r="D9" s="125"/>
      <c r="E9" s="130">
        <v>333</v>
      </c>
      <c r="F9" s="290">
        <v>296</v>
      </c>
      <c r="G9" s="282" t="s">
        <v>163</v>
      </c>
      <c r="H9" s="286">
        <f>H7-H8</f>
        <v>25.879999999999995</v>
      </c>
      <c r="I9" s="157"/>
      <c r="J9" s="157"/>
      <c r="K9" s="157"/>
      <c r="L9" s="157"/>
      <c r="M9" s="157"/>
    </row>
    <row r="10" spans="2:13" x14ac:dyDescent="0.3">
      <c r="B10" s="117">
        <v>8</v>
      </c>
      <c r="C10" s="127" t="s">
        <v>71</v>
      </c>
      <c r="D10" s="124"/>
      <c r="E10" s="130">
        <v>123</v>
      </c>
      <c r="F10" s="290">
        <v>91</v>
      </c>
      <c r="I10" s="157"/>
      <c r="J10" s="157"/>
      <c r="K10" s="157"/>
      <c r="L10" s="157"/>
      <c r="M10" s="157"/>
    </row>
    <row r="11" spans="2:13" x14ac:dyDescent="0.3">
      <c r="B11" s="117">
        <v>9</v>
      </c>
      <c r="C11" s="128" t="s">
        <v>84</v>
      </c>
      <c r="D11" s="125"/>
      <c r="E11" s="130">
        <v>40</v>
      </c>
      <c r="L11" s="157"/>
      <c r="M11" s="157"/>
    </row>
    <row r="12" spans="2:13" x14ac:dyDescent="0.3">
      <c r="B12" s="117">
        <v>10</v>
      </c>
      <c r="C12" s="127" t="s">
        <v>72</v>
      </c>
      <c r="D12" s="124"/>
      <c r="E12" s="130">
        <v>195</v>
      </c>
      <c r="L12" s="157"/>
      <c r="M12" s="157"/>
    </row>
    <row r="13" spans="2:13" x14ac:dyDescent="0.3">
      <c r="B13" s="117">
        <v>11</v>
      </c>
      <c r="C13" s="128" t="s">
        <v>109</v>
      </c>
      <c r="D13" s="125"/>
      <c r="E13" s="130">
        <v>179</v>
      </c>
      <c r="L13" s="157"/>
      <c r="M13" s="157"/>
    </row>
    <row r="14" spans="2:13" ht="15" thickBot="1" x14ac:dyDescent="0.35">
      <c r="B14" s="95">
        <v>12</v>
      </c>
      <c r="C14" s="173" t="s">
        <v>83</v>
      </c>
      <c r="D14" s="174"/>
      <c r="E14" s="175">
        <v>34</v>
      </c>
      <c r="L14" s="157"/>
      <c r="M14" s="157"/>
    </row>
    <row r="15" spans="2:13" ht="15" thickBot="1" x14ac:dyDescent="0.35">
      <c r="C15" s="176" t="s">
        <v>8</v>
      </c>
      <c r="D15" s="177">
        <f>SUM(D3:D14)</f>
        <v>1300</v>
      </c>
      <c r="E15" s="177">
        <f>SUM(E3:E14)</f>
        <v>2343.0699999999997</v>
      </c>
      <c r="L15" s="157"/>
      <c r="M15" s="157"/>
    </row>
    <row r="16" spans="2:13" ht="15" thickBot="1" x14ac:dyDescent="0.35">
      <c r="L16" s="157"/>
      <c r="M16" s="157"/>
    </row>
    <row r="17" spans="3:13" ht="15" thickBot="1" x14ac:dyDescent="0.35">
      <c r="C17" s="116" t="s">
        <v>75</v>
      </c>
      <c r="E17" s="115">
        <v>2500</v>
      </c>
      <c r="L17" s="157"/>
      <c r="M17" s="157"/>
    </row>
    <row r="18" spans="3:13" ht="15" thickBot="1" x14ac:dyDescent="0.35">
      <c r="C18" s="116" t="s">
        <v>76</v>
      </c>
      <c r="E18" s="172">
        <v>360</v>
      </c>
      <c r="K18" s="157"/>
    </row>
    <row r="19" spans="3:13" x14ac:dyDescent="0.3">
      <c r="C19" s="129"/>
      <c r="K19" s="157"/>
    </row>
    <row r="20" spans="3:13" ht="15" thickBot="1" x14ac:dyDescent="0.35"/>
    <row r="21" spans="3:13" ht="15" thickBot="1" x14ac:dyDescent="0.35">
      <c r="C21" s="142" t="s">
        <v>88</v>
      </c>
      <c r="D21" s="143" t="s">
        <v>89</v>
      </c>
      <c r="E21" s="143" t="s">
        <v>90</v>
      </c>
      <c r="F21" s="143" t="s">
        <v>101</v>
      </c>
      <c r="G21" s="144" t="s">
        <v>7</v>
      </c>
    </row>
    <row r="22" spans="3:13" x14ac:dyDescent="0.3">
      <c r="C22" s="251" t="s">
        <v>137</v>
      </c>
      <c r="D22" s="134">
        <f>SUM(D23:D25)</f>
        <v>263.5</v>
      </c>
      <c r="E22" s="134">
        <f>SUM(E23:E25)</f>
        <v>336.2</v>
      </c>
      <c r="F22" s="134">
        <f>SUM(F23:F25)</f>
        <v>298.7</v>
      </c>
      <c r="G22" s="135">
        <f>F22-E22</f>
        <v>-37.5</v>
      </c>
    </row>
    <row r="23" spans="3:13" x14ac:dyDescent="0.3">
      <c r="C23" s="131" t="s">
        <v>85</v>
      </c>
      <c r="D23" s="136">
        <v>233.8</v>
      </c>
      <c r="E23" s="136">
        <v>300.89999999999998</v>
      </c>
      <c r="F23" s="136">
        <v>268.10000000000002</v>
      </c>
      <c r="G23" s="137">
        <f>F23-E23</f>
        <v>-32.799999999999955</v>
      </c>
    </row>
    <row r="24" spans="3:13" x14ac:dyDescent="0.3">
      <c r="C24" s="131" t="s">
        <v>86</v>
      </c>
      <c r="D24" s="136">
        <v>25.5</v>
      </c>
      <c r="E24" s="136">
        <v>30.3</v>
      </c>
      <c r="F24" s="136">
        <v>26.2</v>
      </c>
      <c r="G24" s="137">
        <f>F24-E24</f>
        <v>-4.1000000000000014</v>
      </c>
    </row>
    <row r="25" spans="3:13" ht="15" thickBot="1" x14ac:dyDescent="0.35">
      <c r="C25" s="132" t="s">
        <v>87</v>
      </c>
      <c r="D25" s="138">
        <v>4.2</v>
      </c>
      <c r="E25" s="138">
        <v>5</v>
      </c>
      <c r="F25" s="138">
        <v>4.4000000000000004</v>
      </c>
      <c r="G25" s="139">
        <f>F25-E25</f>
        <v>-0.59999999999999964</v>
      </c>
    </row>
    <row r="26" spans="3:13" ht="10.5" customHeight="1" thickBot="1" x14ac:dyDescent="0.35">
      <c r="C26" s="133"/>
      <c r="D26" s="140"/>
      <c r="E26" s="140"/>
      <c r="F26" s="140"/>
      <c r="G26" s="141"/>
    </row>
    <row r="27" spans="3:13" x14ac:dyDescent="0.3">
      <c r="C27" s="251" t="s">
        <v>136</v>
      </c>
      <c r="D27" s="134">
        <f>SUM(D28:D30)</f>
        <v>191.9</v>
      </c>
      <c r="E27" s="134">
        <f>SUM(E28:E30)</f>
        <v>210.49999999999997</v>
      </c>
      <c r="F27" s="134">
        <f>SUM(F28:F30)</f>
        <v>210.49999999999997</v>
      </c>
      <c r="G27" s="135">
        <f>F27-E27</f>
        <v>0</v>
      </c>
    </row>
    <row r="28" spans="3:13" x14ac:dyDescent="0.3">
      <c r="C28" s="131" t="s">
        <v>85</v>
      </c>
      <c r="D28" s="136">
        <v>167.6</v>
      </c>
      <c r="E28" s="136">
        <v>184.7</v>
      </c>
      <c r="F28" s="136">
        <v>184.7</v>
      </c>
      <c r="G28" s="137">
        <f>F28-E28</f>
        <v>0</v>
      </c>
    </row>
    <row r="29" spans="3:13" x14ac:dyDescent="0.3">
      <c r="C29" s="131" t="s">
        <v>86</v>
      </c>
      <c r="D29" s="136">
        <v>20.8</v>
      </c>
      <c r="E29" s="136">
        <v>22.1</v>
      </c>
      <c r="F29" s="136">
        <v>22.1</v>
      </c>
      <c r="G29" s="137">
        <f>F29-E29</f>
        <v>0</v>
      </c>
    </row>
    <row r="30" spans="3:13" x14ac:dyDescent="0.3">
      <c r="C30" s="131" t="s">
        <v>87</v>
      </c>
      <c r="D30" s="136">
        <v>3.5</v>
      </c>
      <c r="E30" s="136">
        <v>3.7</v>
      </c>
      <c r="F30" s="136">
        <v>3.7</v>
      </c>
      <c r="G30" s="137">
        <f>F30-E30</f>
        <v>0</v>
      </c>
    </row>
    <row r="31" spans="3:13" ht="15" thickBot="1" x14ac:dyDescent="0.35">
      <c r="C31" s="132"/>
      <c r="D31" s="138"/>
      <c r="E31" s="138"/>
      <c r="F31" s="138"/>
      <c r="G31" s="139"/>
    </row>
    <row r="32" spans="3:13" ht="15" thickBot="1" x14ac:dyDescent="0.35">
      <c r="C32" s="145" t="s">
        <v>8</v>
      </c>
      <c r="D32" s="146">
        <f>D22+D27</f>
        <v>455.4</v>
      </c>
      <c r="E32" s="146">
        <f>E22+E27</f>
        <v>546.69999999999993</v>
      </c>
      <c r="F32" s="146">
        <f>F22+F27</f>
        <v>509.19999999999993</v>
      </c>
      <c r="G32" s="147">
        <f>G22+G27</f>
        <v>-37.5</v>
      </c>
    </row>
    <row r="34" spans="4:7" x14ac:dyDescent="0.3">
      <c r="D34" s="218" t="s">
        <v>18</v>
      </c>
      <c r="E34" s="250" t="s">
        <v>121</v>
      </c>
      <c r="F34" s="250" t="s">
        <v>122</v>
      </c>
      <c r="G34" s="250" t="s">
        <v>94</v>
      </c>
    </row>
    <row r="35" spans="4:7" x14ac:dyDescent="0.3">
      <c r="D35" s="116">
        <v>2015</v>
      </c>
      <c r="E35" s="136">
        <v>64246</v>
      </c>
      <c r="F35" s="136">
        <v>35646</v>
      </c>
      <c r="G35" s="136">
        <v>4421</v>
      </c>
    </row>
    <row r="36" spans="4:7" x14ac:dyDescent="0.3">
      <c r="D36" s="116">
        <v>2016</v>
      </c>
      <c r="E36" s="136">
        <v>119228</v>
      </c>
      <c r="F36" s="136">
        <v>90160</v>
      </c>
      <c r="G36" s="136">
        <v>14086</v>
      </c>
    </row>
    <row r="37" spans="4:7" x14ac:dyDescent="0.3">
      <c r="D37" s="116">
        <v>2017</v>
      </c>
      <c r="E37" s="136">
        <v>104013</v>
      </c>
      <c r="F37" s="136">
        <v>75113</v>
      </c>
      <c r="G37" s="136">
        <v>10336</v>
      </c>
    </row>
    <row r="38" spans="4:7" x14ac:dyDescent="0.3">
      <c r="D38" s="129">
        <v>2018</v>
      </c>
      <c r="E38" s="136">
        <v>104707.72</v>
      </c>
      <c r="F38" s="136">
        <v>80708</v>
      </c>
      <c r="G38" s="136">
        <v>9495</v>
      </c>
    </row>
    <row r="39" spans="4:7" x14ac:dyDescent="0.3">
      <c r="D39" s="129">
        <v>2019</v>
      </c>
      <c r="E39" s="136">
        <v>105465</v>
      </c>
      <c r="F39" s="136">
        <v>82065</v>
      </c>
      <c r="G39" s="136">
        <v>9774</v>
      </c>
    </row>
    <row r="40" spans="4:7" x14ac:dyDescent="0.3">
      <c r="E40" s="136"/>
      <c r="F40" s="136"/>
      <c r="G40" s="136"/>
    </row>
  </sheetData>
  <hyperlinks>
    <hyperlink ref="D9" r:id="rId1" display="https://www.shenzhenaudio.com/gustard-a20h-hifi-dac-headphone-amplifier-double-ak4497eq-xmos-dsd256-384khz.html"/>
    <hyperlink ref="D10" r:id="rId2" display="https://www.amazon.com/Shure-SE846-BNZ-Isolating-Definition-MicroDrivers/dp/B016S27TNY/ref=sr_1_4?s=musical-instruments&amp;ie=UTF8&amp;qid=1483055300&amp;sr=1-4&amp;keywords=shure%2Bse846%2Bsound%2Bisolating%2Bearphones&amp;th=1"/>
  </hyperlinks>
  <pageMargins left="0.7" right="0.7" top="0.75" bottom="0.75" header="0.3" footer="0.3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zoomScale="80" zoomScaleNormal="80" workbookViewId="0">
      <selection activeCell="K19" sqref="K19"/>
    </sheetView>
  </sheetViews>
  <sheetFormatPr defaultColWidth="9.21875" defaultRowHeight="14.4" x14ac:dyDescent="0.3"/>
  <cols>
    <col min="1" max="1" width="4" style="187" customWidth="1"/>
    <col min="2" max="2" width="11.5546875" style="187" bestFit="1" customWidth="1"/>
    <col min="3" max="8" width="10.77734375" style="187" bestFit="1" customWidth="1"/>
    <col min="9" max="9" width="11" style="187" bestFit="1" customWidth="1"/>
    <col min="10" max="12" width="10.77734375" style="187" bestFit="1" customWidth="1"/>
    <col min="13" max="13" width="10.77734375" style="187" customWidth="1"/>
    <col min="14" max="16384" width="9.21875" style="187"/>
  </cols>
  <sheetData>
    <row r="1" spans="2:13" ht="15" thickBot="1" x14ac:dyDescent="0.35"/>
    <row r="2" spans="2:13" s="14" customFormat="1" ht="29.4" thickBot="1" x14ac:dyDescent="0.35">
      <c r="B2" s="228" t="s">
        <v>0</v>
      </c>
      <c r="C2" s="213" t="s">
        <v>1</v>
      </c>
      <c r="D2" s="213" t="s">
        <v>2</v>
      </c>
      <c r="E2" s="213" t="s">
        <v>3</v>
      </c>
      <c r="F2" s="213" t="s">
        <v>4</v>
      </c>
      <c r="G2" s="213" t="s">
        <v>5</v>
      </c>
      <c r="H2" s="214" t="s">
        <v>6</v>
      </c>
      <c r="I2" s="215" t="s">
        <v>8</v>
      </c>
      <c r="J2" s="215" t="s">
        <v>7</v>
      </c>
      <c r="K2" s="27" t="s">
        <v>11</v>
      </c>
      <c r="L2" s="27" t="s">
        <v>12</v>
      </c>
      <c r="M2" s="27" t="s">
        <v>13</v>
      </c>
    </row>
    <row r="3" spans="2:13" x14ac:dyDescent="0.3">
      <c r="B3" s="230">
        <v>43466</v>
      </c>
      <c r="C3" s="233">
        <v>3000</v>
      </c>
      <c r="D3" s="196">
        <v>-1000</v>
      </c>
      <c r="E3" s="196">
        <v>100</v>
      </c>
      <c r="F3" s="196">
        <v>3400.02</v>
      </c>
      <c r="G3" s="196">
        <v>-1000</v>
      </c>
      <c r="H3" s="197">
        <v>100</v>
      </c>
      <c r="I3" s="11">
        <f>SUM(D3:H3)</f>
        <v>1600.02</v>
      </c>
      <c r="J3" s="11">
        <f>I3-C3</f>
        <v>-1399.98</v>
      </c>
      <c r="K3" s="11">
        <f>K16+I3</f>
        <v>5444.54</v>
      </c>
      <c r="L3" s="11">
        <f>$K$16+C3</f>
        <v>6844.52</v>
      </c>
      <c r="M3" s="11">
        <f t="shared" ref="M3:M14" si="0">K3-L3</f>
        <v>-1399.9800000000005</v>
      </c>
    </row>
    <row r="4" spans="2:13" x14ac:dyDescent="0.3">
      <c r="B4" s="231">
        <v>43497</v>
      </c>
      <c r="C4" s="233">
        <v>8500</v>
      </c>
      <c r="D4" s="7">
        <v>1125</v>
      </c>
      <c r="E4" s="7">
        <v>3875</v>
      </c>
      <c r="F4" s="30">
        <v>-1000</v>
      </c>
      <c r="G4" s="7">
        <v>3300</v>
      </c>
      <c r="H4" s="198"/>
      <c r="I4" s="11">
        <f t="shared" ref="I4:I11" si="1">SUM(D4:H4)</f>
        <v>7300</v>
      </c>
      <c r="J4" s="11">
        <f t="shared" ref="J4:J11" si="2">I4-C4</f>
        <v>-1200</v>
      </c>
      <c r="K4" s="12">
        <f>K3+I4</f>
        <v>12744.54</v>
      </c>
      <c r="L4" s="11">
        <f t="shared" ref="L4:L11" si="3">L3+C4</f>
        <v>15344.52</v>
      </c>
      <c r="M4" s="11">
        <f t="shared" si="0"/>
        <v>-2599.9799999999996</v>
      </c>
    </row>
    <row r="5" spans="2:13" x14ac:dyDescent="0.3">
      <c r="B5" s="231">
        <v>43525</v>
      </c>
      <c r="C5" s="233">
        <v>0</v>
      </c>
      <c r="D5" s="7">
        <v>-1000</v>
      </c>
      <c r="E5" s="7">
        <v>-1000</v>
      </c>
      <c r="F5" s="7">
        <v>-1500</v>
      </c>
      <c r="G5" s="7">
        <v>-1500</v>
      </c>
      <c r="H5" s="198">
        <v>2100.15</v>
      </c>
      <c r="I5" s="11">
        <f t="shared" si="1"/>
        <v>-2899.85</v>
      </c>
      <c r="J5" s="11">
        <f t="shared" si="2"/>
        <v>-2899.85</v>
      </c>
      <c r="K5" s="12">
        <f>K4+I5</f>
        <v>9844.69</v>
      </c>
      <c r="L5" s="11">
        <f t="shared" si="3"/>
        <v>15344.52</v>
      </c>
      <c r="M5" s="11">
        <f t="shared" si="0"/>
        <v>-5499.83</v>
      </c>
    </row>
    <row r="6" spans="2:13" x14ac:dyDescent="0.3">
      <c r="B6" s="231">
        <v>43556</v>
      </c>
      <c r="C6" s="233">
        <v>-200</v>
      </c>
      <c r="D6" s="7"/>
      <c r="E6" s="7">
        <v>-1000</v>
      </c>
      <c r="F6" s="198">
        <v>-2800</v>
      </c>
      <c r="G6" s="7">
        <v>100</v>
      </c>
      <c r="H6" s="198">
        <v>3500</v>
      </c>
      <c r="I6" s="11">
        <f t="shared" si="1"/>
        <v>-200</v>
      </c>
      <c r="J6" s="11">
        <f t="shared" si="2"/>
        <v>0</v>
      </c>
      <c r="K6" s="12">
        <f>K5+I6</f>
        <v>9644.69</v>
      </c>
      <c r="L6" s="49">
        <f>L5+C6</f>
        <v>15144.52</v>
      </c>
      <c r="M6" s="11">
        <f t="shared" si="0"/>
        <v>-5499.83</v>
      </c>
    </row>
    <row r="7" spans="2:13" x14ac:dyDescent="0.3">
      <c r="B7" s="231">
        <v>43586</v>
      </c>
      <c r="C7" s="233">
        <v>2800</v>
      </c>
      <c r="D7" s="7">
        <v>100.14</v>
      </c>
      <c r="E7" s="7">
        <v>2700</v>
      </c>
      <c r="F7" s="7"/>
      <c r="G7" s="7"/>
      <c r="H7" s="198"/>
      <c r="I7" s="11">
        <f t="shared" si="1"/>
        <v>2800.14</v>
      </c>
      <c r="J7" s="11">
        <f t="shared" si="2"/>
        <v>0.13999999999987267</v>
      </c>
      <c r="K7" s="12">
        <f>K6+I7</f>
        <v>12444.83</v>
      </c>
      <c r="L7" s="11">
        <f t="shared" si="3"/>
        <v>17944.52</v>
      </c>
      <c r="M7" s="11">
        <f t="shared" si="0"/>
        <v>-5499.6900000000005</v>
      </c>
    </row>
    <row r="8" spans="2:13" x14ac:dyDescent="0.3">
      <c r="B8" s="231">
        <v>43617</v>
      </c>
      <c r="C8" s="233">
        <v>2200</v>
      </c>
      <c r="D8" s="7">
        <v>-2645.5</v>
      </c>
      <c r="E8" s="9">
        <v>100</v>
      </c>
      <c r="F8" s="9">
        <v>100</v>
      </c>
      <c r="G8" s="9"/>
      <c r="H8" s="199"/>
      <c r="I8" s="11">
        <f t="shared" si="1"/>
        <v>-2445.5</v>
      </c>
      <c r="J8" s="11">
        <f t="shared" si="2"/>
        <v>-4645.5</v>
      </c>
      <c r="K8" s="12">
        <f t="shared" ref="K8:K13" si="4">K7+I8</f>
        <v>9999.33</v>
      </c>
      <c r="L8" s="49">
        <f t="shared" si="3"/>
        <v>20144.52</v>
      </c>
      <c r="M8" s="11">
        <f t="shared" si="0"/>
        <v>-10145.19</v>
      </c>
    </row>
    <row r="9" spans="2:13" x14ac:dyDescent="0.3">
      <c r="B9" s="231">
        <v>43647</v>
      </c>
      <c r="C9" s="233">
        <v>2100</v>
      </c>
      <c r="D9" s="7">
        <v>400.1</v>
      </c>
      <c r="E9" s="9">
        <v>-350</v>
      </c>
      <c r="F9" s="9">
        <v>200.03</v>
      </c>
      <c r="G9" s="9">
        <v>-10045</v>
      </c>
      <c r="H9" s="199"/>
      <c r="I9" s="11">
        <f t="shared" si="1"/>
        <v>-9794.8700000000008</v>
      </c>
      <c r="J9" s="11">
        <f t="shared" si="2"/>
        <v>-11894.87</v>
      </c>
      <c r="K9" s="12">
        <f t="shared" si="4"/>
        <v>204.45999999999913</v>
      </c>
      <c r="L9" s="11">
        <f t="shared" si="3"/>
        <v>22244.52</v>
      </c>
      <c r="M9" s="11">
        <f t="shared" si="0"/>
        <v>-22040.06</v>
      </c>
    </row>
    <row r="10" spans="2:13" x14ac:dyDescent="0.3">
      <c r="B10" s="231">
        <v>43678</v>
      </c>
      <c r="C10" s="233">
        <v>3200</v>
      </c>
      <c r="D10" s="7">
        <v>100</v>
      </c>
      <c r="E10" s="9"/>
      <c r="F10" s="9"/>
      <c r="G10" s="9"/>
      <c r="H10" s="199"/>
      <c r="I10" s="11">
        <f t="shared" si="1"/>
        <v>100</v>
      </c>
      <c r="J10" s="11">
        <f t="shared" si="2"/>
        <v>-3100</v>
      </c>
      <c r="K10" s="12">
        <f t="shared" si="4"/>
        <v>304.45999999999913</v>
      </c>
      <c r="L10" s="11">
        <f t="shared" si="3"/>
        <v>25444.52</v>
      </c>
      <c r="M10" s="11">
        <f t="shared" si="0"/>
        <v>-25140.06</v>
      </c>
    </row>
    <row r="11" spans="2:13" x14ac:dyDescent="0.3">
      <c r="B11" s="231">
        <v>43709</v>
      </c>
      <c r="C11" s="233">
        <v>3200</v>
      </c>
      <c r="D11" s="7">
        <v>100</v>
      </c>
      <c r="E11" s="9">
        <v>-200</v>
      </c>
      <c r="F11" s="9"/>
      <c r="G11" s="9"/>
      <c r="H11" s="199"/>
      <c r="I11" s="11">
        <f t="shared" si="1"/>
        <v>-100</v>
      </c>
      <c r="J11" s="11">
        <f t="shared" si="2"/>
        <v>-3300</v>
      </c>
      <c r="K11" s="12">
        <f t="shared" si="4"/>
        <v>204.45999999999913</v>
      </c>
      <c r="L11" s="49">
        <f t="shared" si="3"/>
        <v>28644.52</v>
      </c>
      <c r="M11" s="11">
        <f t="shared" si="0"/>
        <v>-28440.06</v>
      </c>
    </row>
    <row r="12" spans="2:13" x14ac:dyDescent="0.3">
      <c r="B12" s="231">
        <v>43739</v>
      </c>
      <c r="C12" s="233">
        <v>4200</v>
      </c>
      <c r="D12" s="7">
        <v>1000.02</v>
      </c>
      <c r="E12" s="9"/>
      <c r="F12" s="9"/>
      <c r="G12" s="9"/>
      <c r="H12" s="199"/>
      <c r="I12" s="11">
        <f>SUM(D12:H12)</f>
        <v>1000.02</v>
      </c>
      <c r="J12" s="11">
        <f>I12-C12</f>
        <v>-3199.98</v>
      </c>
      <c r="K12" s="12">
        <f t="shared" si="4"/>
        <v>1204.4799999999991</v>
      </c>
      <c r="L12" s="11">
        <f>L11+C12</f>
        <v>32844.520000000004</v>
      </c>
      <c r="M12" s="11">
        <f t="shared" si="0"/>
        <v>-31640.040000000005</v>
      </c>
    </row>
    <row r="13" spans="2:13" x14ac:dyDescent="0.3">
      <c r="B13" s="231">
        <v>43770</v>
      </c>
      <c r="C13" s="233">
        <v>3200</v>
      </c>
      <c r="D13" s="7">
        <v>100</v>
      </c>
      <c r="E13" s="9"/>
      <c r="F13" s="9"/>
      <c r="G13" s="9"/>
      <c r="H13" s="199"/>
      <c r="I13" s="11">
        <f>SUM(D13:H13)</f>
        <v>100</v>
      </c>
      <c r="J13" s="11">
        <f>I13-C13</f>
        <v>-3100</v>
      </c>
      <c r="K13" s="12">
        <f t="shared" si="4"/>
        <v>1304.4799999999991</v>
      </c>
      <c r="L13" s="11">
        <f>L12+C13</f>
        <v>36044.520000000004</v>
      </c>
      <c r="M13" s="11">
        <f t="shared" si="0"/>
        <v>-34740.040000000008</v>
      </c>
    </row>
    <row r="14" spans="2:13" ht="15" thickBot="1" x14ac:dyDescent="0.35">
      <c r="B14" s="232">
        <v>43800</v>
      </c>
      <c r="C14" s="234">
        <v>3200</v>
      </c>
      <c r="D14" s="7">
        <v>100</v>
      </c>
      <c r="E14" s="9">
        <v>-800</v>
      </c>
      <c r="F14" s="9">
        <v>-300</v>
      </c>
      <c r="G14" s="9"/>
      <c r="H14" s="199"/>
      <c r="I14" s="11">
        <f>SUM(D14:H14)</f>
        <v>-1000</v>
      </c>
      <c r="J14" s="11">
        <f>I14-C14</f>
        <v>-4200</v>
      </c>
      <c r="K14" s="12">
        <f>K13+I14</f>
        <v>304.47999999999911</v>
      </c>
      <c r="L14" s="37">
        <f>L13+C14</f>
        <v>39244.520000000004</v>
      </c>
      <c r="M14" s="11">
        <f t="shared" si="0"/>
        <v>-38940.040000000008</v>
      </c>
    </row>
    <row r="15" spans="2:13" ht="15" thickBot="1" x14ac:dyDescent="0.35">
      <c r="B15" s="229"/>
      <c r="C15" s="13">
        <f>SUM(C3:C14)</f>
        <v>35400</v>
      </c>
      <c r="D15" s="20"/>
      <c r="E15" s="20"/>
      <c r="F15" s="20"/>
      <c r="G15" s="20"/>
      <c r="H15" s="200"/>
      <c r="I15" s="13">
        <f>SUM(I3:I14)</f>
        <v>-3540.0400000000013</v>
      </c>
      <c r="J15" s="13">
        <f>SUM(J3:J14)</f>
        <v>-38940.04</v>
      </c>
      <c r="K15" s="19"/>
      <c r="L15" s="19"/>
      <c r="M15" s="19"/>
    </row>
    <row r="16" spans="2:13" ht="15" thickBot="1" x14ac:dyDescent="0.35">
      <c r="B16" s="188"/>
      <c r="C16" s="189"/>
      <c r="D16" s="190"/>
      <c r="E16" s="6"/>
      <c r="F16" s="6"/>
      <c r="G16" s="6"/>
      <c r="H16" s="292" t="s">
        <v>130</v>
      </c>
      <c r="I16" s="293"/>
      <c r="J16" s="294"/>
      <c r="K16" s="23">
        <v>3844.52</v>
      </c>
      <c r="L16" s="6"/>
    </row>
    <row r="17" spans="1:12" ht="15" thickBot="1" x14ac:dyDescent="0.35">
      <c r="A17" s="14"/>
      <c r="I17" s="295" t="s">
        <v>153</v>
      </c>
      <c r="J17" s="296"/>
      <c r="K17" s="22">
        <v>30000</v>
      </c>
    </row>
    <row r="18" spans="1:12" ht="15" thickBot="1" x14ac:dyDescent="0.35">
      <c r="H18" s="219"/>
      <c r="I18" s="295" t="s">
        <v>33</v>
      </c>
      <c r="J18" s="296"/>
      <c r="K18" s="22">
        <v>0</v>
      </c>
    </row>
    <row r="19" spans="1:12" ht="15" thickBot="1" x14ac:dyDescent="0.35">
      <c r="H19" s="219"/>
      <c r="J19" s="26" t="s">
        <v>10</v>
      </c>
      <c r="K19" s="24">
        <f>I15+K16-K17</f>
        <v>-29695.52</v>
      </c>
      <c r="L19" s="29" t="s">
        <v>15</v>
      </c>
    </row>
    <row r="35" spans="2:4" x14ac:dyDescent="0.3">
      <c r="B35" s="191"/>
      <c r="C35" s="192"/>
      <c r="D35" s="188"/>
    </row>
    <row r="36" spans="2:4" x14ac:dyDescent="0.3">
      <c r="B36" s="193"/>
      <c r="C36" s="192"/>
      <c r="D36" s="188"/>
    </row>
    <row r="37" spans="2:4" x14ac:dyDescent="0.3">
      <c r="B37" s="193"/>
      <c r="C37" s="192"/>
      <c r="D37" s="188"/>
    </row>
    <row r="38" spans="2:4" x14ac:dyDescent="0.3">
      <c r="B38" s="193"/>
      <c r="C38" s="192"/>
      <c r="D38" s="188"/>
    </row>
    <row r="39" spans="2:4" x14ac:dyDescent="0.3">
      <c r="B39" s="188"/>
      <c r="C39" s="192"/>
      <c r="D39" s="188"/>
    </row>
    <row r="40" spans="2:4" x14ac:dyDescent="0.3">
      <c r="B40" s="188"/>
      <c r="C40" s="192"/>
      <c r="D40" s="188"/>
    </row>
    <row r="41" spans="2:4" x14ac:dyDescent="0.3">
      <c r="B41" s="188"/>
      <c r="C41" s="192"/>
      <c r="D41" s="188"/>
    </row>
    <row r="42" spans="2:4" x14ac:dyDescent="0.3">
      <c r="B42" s="188"/>
      <c r="C42" s="192"/>
      <c r="D42" s="188"/>
    </row>
    <row r="43" spans="2:4" x14ac:dyDescent="0.3">
      <c r="B43" s="188"/>
      <c r="C43" s="192"/>
      <c r="D43" s="188"/>
    </row>
    <row r="44" spans="2:4" x14ac:dyDescent="0.3">
      <c r="B44" s="188"/>
      <c r="C44" s="192"/>
      <c r="D44" s="188"/>
    </row>
    <row r="45" spans="2:4" x14ac:dyDescent="0.3">
      <c r="B45" s="188"/>
      <c r="C45" s="192"/>
      <c r="D45" s="188"/>
    </row>
    <row r="46" spans="2:4" x14ac:dyDescent="0.3">
      <c r="B46" s="188"/>
      <c r="C46" s="192"/>
      <c r="D46" s="188"/>
    </row>
    <row r="47" spans="2:4" x14ac:dyDescent="0.3">
      <c r="B47" s="188"/>
      <c r="C47" s="192"/>
      <c r="D47" s="188"/>
    </row>
    <row r="48" spans="2:4" x14ac:dyDescent="0.3">
      <c r="B48" s="188"/>
      <c r="C48" s="192"/>
      <c r="D48" s="188"/>
    </row>
    <row r="49" spans="2:4" x14ac:dyDescent="0.3">
      <c r="B49" s="188"/>
      <c r="C49" s="192"/>
      <c r="D49" s="188"/>
    </row>
    <row r="50" spans="2:4" x14ac:dyDescent="0.3">
      <c r="B50" s="188"/>
      <c r="C50" s="192"/>
      <c r="D50" s="188"/>
    </row>
    <row r="51" spans="2:4" x14ac:dyDescent="0.3">
      <c r="B51" s="191"/>
      <c r="C51" s="194"/>
      <c r="D51" s="188"/>
    </row>
  </sheetData>
  <mergeCells count="3">
    <mergeCell ref="H16:J16"/>
    <mergeCell ref="I17:J17"/>
    <mergeCell ref="I18:J18"/>
  </mergeCells>
  <pageMargins left="0.7" right="0.7" top="0.75" bottom="0.75" header="0.3" footer="0.3"/>
  <pageSetup scale="67" orientation="portrait" r:id="rId1"/>
  <ignoredErrors>
    <ignoredError sqref="I3:I14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5"/>
  <sheetViews>
    <sheetView zoomScale="80" zoomScaleNormal="80" workbookViewId="0">
      <selection activeCell="G16" sqref="G16"/>
    </sheetView>
  </sheetViews>
  <sheetFormatPr defaultRowHeight="14.4" x14ac:dyDescent="0.3"/>
  <cols>
    <col min="1" max="1" width="4" customWidth="1"/>
    <col min="2" max="2" width="9.77734375" customWidth="1"/>
    <col min="3" max="8" width="10.77734375" bestFit="1" customWidth="1"/>
    <col min="9" max="9" width="11" bestFit="1" customWidth="1"/>
    <col min="10" max="12" width="10.77734375" bestFit="1" customWidth="1"/>
    <col min="13" max="13" width="10.77734375" customWidth="1"/>
  </cols>
  <sheetData>
    <row r="1" spans="2:13" ht="15" thickBot="1" x14ac:dyDescent="0.35"/>
    <row r="2" spans="2:13" s="14" customFormat="1" ht="29.4" thickBot="1" x14ac:dyDescent="0.35">
      <c r="B2" s="212" t="s">
        <v>0</v>
      </c>
      <c r="C2" s="213" t="s">
        <v>1</v>
      </c>
      <c r="D2" s="213" t="s">
        <v>2</v>
      </c>
      <c r="E2" s="213" t="s">
        <v>3</v>
      </c>
      <c r="F2" s="213" t="s">
        <v>4</v>
      </c>
      <c r="G2" s="213" t="s">
        <v>5</v>
      </c>
      <c r="H2" s="214" t="s">
        <v>6</v>
      </c>
      <c r="I2" s="215" t="s">
        <v>8</v>
      </c>
      <c r="J2" s="215" t="s">
        <v>7</v>
      </c>
      <c r="K2" s="27" t="s">
        <v>11</v>
      </c>
      <c r="L2" s="27" t="s">
        <v>12</v>
      </c>
      <c r="M2" s="27" t="s">
        <v>13</v>
      </c>
    </row>
    <row r="3" spans="2:13" x14ac:dyDescent="0.3">
      <c r="B3" s="195">
        <v>43101</v>
      </c>
      <c r="C3" s="220">
        <v>2750</v>
      </c>
      <c r="D3" s="196">
        <v>2800</v>
      </c>
      <c r="E3" s="196">
        <v>100</v>
      </c>
      <c r="F3" s="196">
        <v>-300</v>
      </c>
      <c r="G3" s="196"/>
      <c r="H3" s="197"/>
      <c r="I3" s="11">
        <f>SUM(D3:H3)</f>
        <v>2600</v>
      </c>
      <c r="J3" s="11">
        <f>I3-C3</f>
        <v>-150</v>
      </c>
      <c r="K3" s="11">
        <f>K16+I3</f>
        <v>20201.419999999998</v>
      </c>
      <c r="L3" s="11">
        <f>$K$16+C3</f>
        <v>20351.419999999998</v>
      </c>
      <c r="M3" s="11">
        <f t="shared" ref="M3:M14" si="0">K3-L3</f>
        <v>-150</v>
      </c>
    </row>
    <row r="4" spans="2:13" x14ac:dyDescent="0.3">
      <c r="B4" s="1">
        <v>43132</v>
      </c>
      <c r="C4" s="221">
        <v>4200</v>
      </c>
      <c r="D4" s="7">
        <v>200.33</v>
      </c>
      <c r="E4" s="7">
        <v>-2050</v>
      </c>
      <c r="F4" s="30">
        <v>3200</v>
      </c>
      <c r="G4" s="7">
        <v>100</v>
      </c>
      <c r="H4" s="198">
        <v>1348.25</v>
      </c>
      <c r="I4" s="11">
        <f t="shared" ref="I4:I11" si="1">SUM(D4:H4)</f>
        <v>2798.58</v>
      </c>
      <c r="J4" s="11">
        <f t="shared" ref="J4:J11" si="2">I4-C4</f>
        <v>-1401.42</v>
      </c>
      <c r="K4" s="12">
        <f>K3+I4</f>
        <v>23000</v>
      </c>
      <c r="L4" s="11">
        <f t="shared" ref="L4:L11" si="3">L3+C4</f>
        <v>24551.42</v>
      </c>
      <c r="M4" s="11">
        <f t="shared" si="0"/>
        <v>-1551.4199999999983</v>
      </c>
    </row>
    <row r="5" spans="2:13" x14ac:dyDescent="0.3">
      <c r="B5" s="3">
        <v>43160</v>
      </c>
      <c r="C5" s="221">
        <v>100</v>
      </c>
      <c r="D5" s="7">
        <v>100</v>
      </c>
      <c r="E5" s="7"/>
      <c r="F5" s="7"/>
      <c r="G5" s="7"/>
      <c r="H5" s="198"/>
      <c r="I5" s="11">
        <f t="shared" si="1"/>
        <v>100</v>
      </c>
      <c r="J5" s="11">
        <f t="shared" si="2"/>
        <v>0</v>
      </c>
      <c r="K5" s="12">
        <f>K4+I5</f>
        <v>23100</v>
      </c>
      <c r="L5" s="11">
        <f t="shared" si="3"/>
        <v>24651.42</v>
      </c>
      <c r="M5" s="11">
        <f t="shared" si="0"/>
        <v>-1551.4199999999983</v>
      </c>
    </row>
    <row r="6" spans="2:13" x14ac:dyDescent="0.3">
      <c r="B6" s="1">
        <v>43191</v>
      </c>
      <c r="C6" s="221">
        <v>-17567</v>
      </c>
      <c r="D6" s="7">
        <v>2000</v>
      </c>
      <c r="E6" s="7">
        <v>-20317</v>
      </c>
      <c r="F6" s="7">
        <v>-300</v>
      </c>
      <c r="G6" s="7">
        <v>100.16</v>
      </c>
      <c r="H6" s="198"/>
      <c r="I6" s="11">
        <f t="shared" si="1"/>
        <v>-18516.84</v>
      </c>
      <c r="J6" s="11">
        <f t="shared" si="2"/>
        <v>-949.84000000000015</v>
      </c>
      <c r="K6" s="12">
        <f>K5+I6</f>
        <v>4583.16</v>
      </c>
      <c r="L6" s="49">
        <f>L5+C6</f>
        <v>7084.4199999999983</v>
      </c>
      <c r="M6" s="11">
        <f t="shared" si="0"/>
        <v>-2501.2599999999984</v>
      </c>
    </row>
    <row r="7" spans="2:13" x14ac:dyDescent="0.3">
      <c r="B7" s="3">
        <v>43221</v>
      </c>
      <c r="C7" s="221">
        <v>1000</v>
      </c>
      <c r="D7" s="7">
        <v>2000</v>
      </c>
      <c r="E7" s="7">
        <v>-1674</v>
      </c>
      <c r="F7" s="7">
        <v>100</v>
      </c>
      <c r="G7" s="7"/>
      <c r="H7" s="198"/>
      <c r="I7" s="11">
        <f t="shared" si="1"/>
        <v>426</v>
      </c>
      <c r="J7" s="11">
        <f t="shared" si="2"/>
        <v>-574</v>
      </c>
      <c r="K7" s="12">
        <f>K6+I7</f>
        <v>5009.16</v>
      </c>
      <c r="L7" s="11">
        <f t="shared" si="3"/>
        <v>8084.4199999999983</v>
      </c>
      <c r="M7" s="11">
        <f t="shared" si="0"/>
        <v>-3075.2599999999984</v>
      </c>
    </row>
    <row r="8" spans="2:13" x14ac:dyDescent="0.3">
      <c r="B8" s="1">
        <v>43252</v>
      </c>
      <c r="C8" s="221">
        <v>4300</v>
      </c>
      <c r="D8" s="7">
        <v>3800</v>
      </c>
      <c r="E8" s="9">
        <v>-700</v>
      </c>
      <c r="F8" s="9">
        <v>100</v>
      </c>
      <c r="G8" s="9">
        <v>-100</v>
      </c>
      <c r="H8" s="199"/>
      <c r="I8" s="11">
        <f t="shared" si="1"/>
        <v>3100</v>
      </c>
      <c r="J8" s="11">
        <f t="shared" si="2"/>
        <v>-1200</v>
      </c>
      <c r="K8" s="12">
        <f t="shared" ref="K8:K13" si="4">K7+I8</f>
        <v>8109.16</v>
      </c>
      <c r="L8" s="11">
        <f t="shared" si="3"/>
        <v>12384.419999999998</v>
      </c>
      <c r="M8" s="11">
        <f t="shared" si="0"/>
        <v>-4275.2599999999984</v>
      </c>
    </row>
    <row r="9" spans="2:13" x14ac:dyDescent="0.3">
      <c r="B9" s="3">
        <v>43282</v>
      </c>
      <c r="C9" s="221">
        <v>0</v>
      </c>
      <c r="D9" s="7">
        <v>100</v>
      </c>
      <c r="E9" s="9">
        <v>-1000</v>
      </c>
      <c r="F9" s="9">
        <v>-2000</v>
      </c>
      <c r="G9" s="9">
        <v>-200</v>
      </c>
      <c r="H9" s="199">
        <v>100.07</v>
      </c>
      <c r="I9" s="11">
        <f t="shared" si="1"/>
        <v>-2999.93</v>
      </c>
      <c r="J9" s="11">
        <f t="shared" si="2"/>
        <v>-2999.93</v>
      </c>
      <c r="K9" s="12">
        <f t="shared" si="4"/>
        <v>5109.2299999999996</v>
      </c>
      <c r="L9" s="11">
        <f t="shared" si="3"/>
        <v>12384.419999999998</v>
      </c>
      <c r="M9" s="11">
        <f t="shared" si="0"/>
        <v>-7275.1899999999987</v>
      </c>
    </row>
    <row r="10" spans="2:13" x14ac:dyDescent="0.3">
      <c r="B10" s="1">
        <v>43313</v>
      </c>
      <c r="C10" s="221">
        <v>100</v>
      </c>
      <c r="D10" s="7">
        <v>-1000</v>
      </c>
      <c r="E10" s="9">
        <v>100</v>
      </c>
      <c r="F10" s="9"/>
      <c r="G10" s="9"/>
      <c r="H10" s="199"/>
      <c r="I10" s="11">
        <f t="shared" si="1"/>
        <v>-900</v>
      </c>
      <c r="J10" s="11">
        <f t="shared" si="2"/>
        <v>-1000</v>
      </c>
      <c r="K10" s="12">
        <f t="shared" si="4"/>
        <v>4209.2299999999996</v>
      </c>
      <c r="L10" s="11">
        <f t="shared" si="3"/>
        <v>12484.419999999998</v>
      </c>
      <c r="M10" s="11">
        <f t="shared" si="0"/>
        <v>-8275.1899999999987</v>
      </c>
    </row>
    <row r="11" spans="2:13" x14ac:dyDescent="0.3">
      <c r="B11" s="3">
        <v>43344</v>
      </c>
      <c r="C11" s="221">
        <v>100</v>
      </c>
      <c r="D11" s="7">
        <v>100.1</v>
      </c>
      <c r="E11" s="9"/>
      <c r="F11" s="9"/>
      <c r="G11" s="9"/>
      <c r="H11" s="199"/>
      <c r="I11" s="11">
        <f t="shared" si="1"/>
        <v>100.1</v>
      </c>
      <c r="J11" s="11">
        <f t="shared" si="2"/>
        <v>9.9999999999994316E-2</v>
      </c>
      <c r="K11" s="12">
        <f t="shared" si="4"/>
        <v>4309.33</v>
      </c>
      <c r="L11" s="49">
        <f t="shared" si="3"/>
        <v>12584.419999999998</v>
      </c>
      <c r="M11" s="11">
        <f t="shared" si="0"/>
        <v>-8275.0899999999983</v>
      </c>
    </row>
    <row r="12" spans="2:13" x14ac:dyDescent="0.3">
      <c r="B12" s="1">
        <v>43374</v>
      </c>
      <c r="C12" s="221">
        <v>1500</v>
      </c>
      <c r="D12" s="7">
        <v>1500.03</v>
      </c>
      <c r="E12" s="9">
        <v>100</v>
      </c>
      <c r="F12" s="9">
        <v>-400</v>
      </c>
      <c r="G12" s="9">
        <v>-600</v>
      </c>
      <c r="H12" s="199"/>
      <c r="I12" s="11">
        <f>SUM(D12:H12)</f>
        <v>600.03</v>
      </c>
      <c r="J12" s="11">
        <f>I12-C12</f>
        <v>-899.97</v>
      </c>
      <c r="K12" s="12">
        <f t="shared" si="4"/>
        <v>4909.3599999999997</v>
      </c>
      <c r="L12" s="11">
        <f>L11+C12</f>
        <v>14084.419999999998</v>
      </c>
      <c r="M12" s="11">
        <f t="shared" si="0"/>
        <v>-9175.0599999999977</v>
      </c>
    </row>
    <row r="13" spans="2:13" x14ac:dyDescent="0.3">
      <c r="B13" s="3">
        <v>43405</v>
      </c>
      <c r="C13" s="221">
        <v>3000</v>
      </c>
      <c r="D13" s="7">
        <v>3000.05</v>
      </c>
      <c r="E13" s="9">
        <v>-1000</v>
      </c>
      <c r="F13" s="9">
        <v>-800</v>
      </c>
      <c r="G13" s="9">
        <v>100</v>
      </c>
      <c r="H13" s="199"/>
      <c r="I13" s="11">
        <f>SUM(D13:H13)</f>
        <v>1300.0500000000002</v>
      </c>
      <c r="J13" s="11">
        <f>I13-C13</f>
        <v>-1699.9499999999998</v>
      </c>
      <c r="K13" s="12">
        <f t="shared" si="4"/>
        <v>6209.41</v>
      </c>
      <c r="L13" s="11">
        <f>L12+C13</f>
        <v>17084.419999999998</v>
      </c>
      <c r="M13" s="11">
        <f t="shared" si="0"/>
        <v>-10875.009999999998</v>
      </c>
    </row>
    <row r="14" spans="2:13" ht="15" thickBot="1" x14ac:dyDescent="0.35">
      <c r="B14" s="1">
        <v>43435</v>
      </c>
      <c r="C14" s="221">
        <v>700</v>
      </c>
      <c r="D14" s="7">
        <v>400.11</v>
      </c>
      <c r="E14" s="9">
        <v>-1000</v>
      </c>
      <c r="F14" s="9">
        <v>100</v>
      </c>
      <c r="G14" s="9">
        <v>-1865</v>
      </c>
      <c r="H14" s="199"/>
      <c r="I14" s="11">
        <f>SUM(D14:H14)</f>
        <v>-2364.89</v>
      </c>
      <c r="J14" s="11">
        <f>I14-C14</f>
        <v>-3064.89</v>
      </c>
      <c r="K14" s="12">
        <f>K13+I14</f>
        <v>3844.52</v>
      </c>
      <c r="L14" s="37">
        <f>L13+C14</f>
        <v>17784.419999999998</v>
      </c>
      <c r="M14" s="11">
        <f t="shared" si="0"/>
        <v>-13939.899999999998</v>
      </c>
    </row>
    <row r="15" spans="2:13" ht="15" thickBot="1" x14ac:dyDescent="0.35">
      <c r="B15" s="25"/>
      <c r="C15" s="13">
        <f>SUM(C3:C14)</f>
        <v>183</v>
      </c>
      <c r="D15" s="20"/>
      <c r="E15" s="20"/>
      <c r="F15" s="20"/>
      <c r="G15" s="20"/>
      <c r="H15" s="200"/>
      <c r="I15" s="13">
        <f>SUM(I3:I14)</f>
        <v>-13756.899999999998</v>
      </c>
      <c r="J15" s="13">
        <f>SUM(J3:J14)</f>
        <v>-13939.899999999998</v>
      </c>
      <c r="K15" s="19"/>
      <c r="L15" s="19"/>
      <c r="M15" s="19"/>
    </row>
    <row r="16" spans="2:13" ht="15" thickBot="1" x14ac:dyDescent="0.35">
      <c r="B16" s="188"/>
      <c r="C16" s="189"/>
      <c r="D16" s="190"/>
      <c r="E16" s="6"/>
      <c r="F16" s="6"/>
      <c r="G16" s="6"/>
      <c r="H16" s="292" t="s">
        <v>99</v>
      </c>
      <c r="I16" s="293"/>
      <c r="J16" s="294"/>
      <c r="K16" s="23">
        <v>17601.419999999998</v>
      </c>
      <c r="L16" s="6"/>
    </row>
    <row r="17" spans="1:12" ht="15" thickBot="1" x14ac:dyDescent="0.35">
      <c r="A17" s="14"/>
      <c r="B17" s="191"/>
      <c r="C17" s="191"/>
      <c r="D17" s="191"/>
      <c r="E17" s="191"/>
      <c r="I17" s="295" t="s">
        <v>100</v>
      </c>
      <c r="J17" s="296"/>
      <c r="K17" s="22">
        <v>30000</v>
      </c>
    </row>
    <row r="18" spans="1:12" ht="15" thickBot="1" x14ac:dyDescent="0.35">
      <c r="B18" s="191"/>
      <c r="C18" s="191"/>
      <c r="D18" s="191"/>
      <c r="E18" s="191"/>
      <c r="F18" s="219"/>
      <c r="G18" s="219"/>
      <c r="H18" s="219"/>
      <c r="I18" s="295" t="s">
        <v>33</v>
      </c>
      <c r="J18" s="296"/>
      <c r="K18" s="22">
        <v>0</v>
      </c>
    </row>
    <row r="19" spans="1:12" ht="15" thickBot="1" x14ac:dyDescent="0.35">
      <c r="B19" s="191"/>
      <c r="C19" s="191"/>
      <c r="D19" s="191"/>
      <c r="E19" s="191"/>
      <c r="F19" s="219"/>
      <c r="G19" s="219"/>
      <c r="H19" s="219"/>
      <c r="J19" s="26" t="s">
        <v>10</v>
      </c>
      <c r="K19" s="24">
        <f>I15+K16-K17</f>
        <v>-26155.48</v>
      </c>
      <c r="L19" s="29" t="s">
        <v>15</v>
      </c>
    </row>
    <row r="20" spans="1:12" x14ac:dyDescent="0.3">
      <c r="B20" s="191"/>
      <c r="C20" s="191"/>
      <c r="D20" s="191"/>
      <c r="E20" s="191"/>
    </row>
    <row r="21" spans="1:12" x14ac:dyDescent="0.3">
      <c r="B21" s="191"/>
      <c r="C21" s="191"/>
      <c r="D21" s="191"/>
      <c r="E21" s="191"/>
    </row>
    <row r="22" spans="1:12" x14ac:dyDescent="0.3">
      <c r="B22" s="191"/>
      <c r="C22" s="191"/>
      <c r="D22" s="191"/>
      <c r="E22" s="191"/>
    </row>
    <row r="23" spans="1:12" x14ac:dyDescent="0.3">
      <c r="B23" s="191"/>
      <c r="C23" s="191"/>
      <c r="D23" s="191"/>
      <c r="E23" s="191"/>
    </row>
    <row r="24" spans="1:12" x14ac:dyDescent="0.3">
      <c r="B24" s="191"/>
      <c r="C24" s="191"/>
      <c r="D24" s="191"/>
      <c r="E24" s="191"/>
    </row>
    <row r="25" spans="1:12" x14ac:dyDescent="0.3">
      <c r="B25" s="191"/>
      <c r="C25" s="192"/>
      <c r="D25" s="188"/>
    </row>
    <row r="26" spans="1:12" x14ac:dyDescent="0.3">
      <c r="B26" s="191"/>
      <c r="C26" s="192"/>
      <c r="D26" s="188"/>
    </row>
    <row r="27" spans="1:12" x14ac:dyDescent="0.3">
      <c r="B27" s="191"/>
      <c r="C27" s="192"/>
      <c r="D27" s="188"/>
    </row>
    <row r="28" spans="1:12" x14ac:dyDescent="0.3">
      <c r="B28" s="193"/>
      <c r="C28" s="192"/>
      <c r="D28" s="188"/>
    </row>
    <row r="29" spans="1:12" x14ac:dyDescent="0.3">
      <c r="B29" s="191"/>
      <c r="C29" s="192"/>
      <c r="D29" s="188"/>
    </row>
    <row r="30" spans="1:12" x14ac:dyDescent="0.3">
      <c r="B30" s="193"/>
      <c r="C30" s="192"/>
      <c r="D30" s="188"/>
    </row>
    <row r="31" spans="1:12" x14ac:dyDescent="0.3">
      <c r="B31" s="193"/>
      <c r="C31" s="192"/>
      <c r="D31" s="188"/>
    </row>
    <row r="32" spans="1:12" x14ac:dyDescent="0.3">
      <c r="B32" s="193"/>
      <c r="C32" s="192"/>
      <c r="D32" s="188"/>
    </row>
    <row r="33" spans="2:4" x14ac:dyDescent="0.3">
      <c r="B33" s="188"/>
      <c r="C33" s="192"/>
      <c r="D33" s="188"/>
    </row>
    <row r="34" spans="2:4" x14ac:dyDescent="0.3">
      <c r="B34" s="188"/>
      <c r="C34" s="192"/>
      <c r="D34" s="188"/>
    </row>
    <row r="35" spans="2:4" x14ac:dyDescent="0.3">
      <c r="B35" s="188"/>
      <c r="C35" s="192"/>
      <c r="D35" s="188"/>
    </row>
    <row r="36" spans="2:4" x14ac:dyDescent="0.3">
      <c r="B36" s="188"/>
      <c r="C36" s="192"/>
      <c r="D36" s="188"/>
    </row>
    <row r="37" spans="2:4" x14ac:dyDescent="0.3">
      <c r="B37" s="188"/>
      <c r="C37" s="192"/>
      <c r="D37" s="188"/>
    </row>
    <row r="38" spans="2:4" x14ac:dyDescent="0.3">
      <c r="B38" s="188"/>
      <c r="C38" s="192"/>
      <c r="D38" s="188"/>
    </row>
    <row r="39" spans="2:4" x14ac:dyDescent="0.3">
      <c r="B39" s="188"/>
      <c r="C39" s="192"/>
      <c r="D39" s="188"/>
    </row>
    <row r="40" spans="2:4" x14ac:dyDescent="0.3">
      <c r="B40" s="188"/>
      <c r="C40" s="192"/>
      <c r="D40" s="188"/>
    </row>
    <row r="41" spans="2:4" x14ac:dyDescent="0.3">
      <c r="B41" s="188"/>
      <c r="C41" s="192"/>
      <c r="D41" s="188"/>
    </row>
    <row r="42" spans="2:4" x14ac:dyDescent="0.3">
      <c r="B42" s="188"/>
      <c r="C42" s="192"/>
      <c r="D42" s="188"/>
    </row>
    <row r="43" spans="2:4" x14ac:dyDescent="0.3">
      <c r="B43" s="188"/>
      <c r="C43" s="192"/>
      <c r="D43" s="188"/>
    </row>
    <row r="44" spans="2:4" x14ac:dyDescent="0.3">
      <c r="B44" s="188"/>
      <c r="C44" s="192"/>
      <c r="D44" s="188"/>
    </row>
    <row r="45" spans="2:4" x14ac:dyDescent="0.3">
      <c r="B45" s="191"/>
      <c r="C45" s="194"/>
      <c r="D45" s="188"/>
    </row>
  </sheetData>
  <mergeCells count="3">
    <mergeCell ref="H16:J16"/>
    <mergeCell ref="I17:J17"/>
    <mergeCell ref="I18:J1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68"/>
  <sheetViews>
    <sheetView zoomScale="80" zoomScaleNormal="80" workbookViewId="0">
      <selection activeCell="E17" sqref="E17"/>
    </sheetView>
  </sheetViews>
  <sheetFormatPr defaultRowHeight="14.4" x14ac:dyDescent="0.3"/>
  <cols>
    <col min="1" max="1" width="4" customWidth="1"/>
    <col min="2" max="2" width="11.5546875" bestFit="1" customWidth="1"/>
    <col min="3" max="8" width="10.77734375" bestFit="1" customWidth="1"/>
    <col min="9" max="9" width="11" bestFit="1" customWidth="1"/>
    <col min="10" max="12" width="10.77734375" bestFit="1" customWidth="1"/>
    <col min="13" max="13" width="10.77734375" customWidth="1"/>
  </cols>
  <sheetData>
    <row r="1" spans="2:13" ht="15" thickBot="1" x14ac:dyDescent="0.35"/>
    <row r="2" spans="2:13" s="14" customFormat="1" ht="29.4" thickBot="1" x14ac:dyDescent="0.35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7" t="s">
        <v>6</v>
      </c>
      <c r="I2" s="18" t="s">
        <v>8</v>
      </c>
      <c r="J2" s="18" t="s">
        <v>7</v>
      </c>
      <c r="K2" s="27" t="s">
        <v>11</v>
      </c>
      <c r="L2" s="27" t="s">
        <v>12</v>
      </c>
      <c r="M2" s="27" t="s">
        <v>13</v>
      </c>
    </row>
    <row r="3" spans="2:13" x14ac:dyDescent="0.3">
      <c r="B3" s="3">
        <v>42736</v>
      </c>
      <c r="C3" s="4">
        <v>-3000</v>
      </c>
      <c r="D3" s="4">
        <v>100</v>
      </c>
      <c r="E3" s="4">
        <v>100</v>
      </c>
      <c r="F3" s="4">
        <v>-2000</v>
      </c>
      <c r="G3" s="4">
        <v>-1000</v>
      </c>
      <c r="H3" s="5">
        <v>-50</v>
      </c>
      <c r="I3" s="11">
        <f>SUM(D3:H3)</f>
        <v>-2850</v>
      </c>
      <c r="J3" s="11">
        <f>I3-C3</f>
        <v>150</v>
      </c>
      <c r="K3" s="11">
        <f>K16+I3</f>
        <v>11336</v>
      </c>
      <c r="L3" s="11">
        <f>$K$16+C3</f>
        <v>11186</v>
      </c>
      <c r="M3" s="11">
        <f t="shared" ref="M3:M14" si="0">K3-L3</f>
        <v>150</v>
      </c>
    </row>
    <row r="4" spans="2:13" x14ac:dyDescent="0.3">
      <c r="B4" s="1">
        <v>42767</v>
      </c>
      <c r="C4" s="7">
        <v>10900</v>
      </c>
      <c r="D4" s="7">
        <v>64.19</v>
      </c>
      <c r="E4" s="7">
        <v>-300</v>
      </c>
      <c r="F4" s="30">
        <v>200</v>
      </c>
      <c r="G4" s="7">
        <v>10000</v>
      </c>
      <c r="H4" s="8">
        <v>100</v>
      </c>
      <c r="I4" s="11">
        <f t="shared" ref="I4:I11" si="1">SUM(D4:H4)</f>
        <v>10064.19</v>
      </c>
      <c r="J4" s="11">
        <f t="shared" ref="J4:J11" si="2">I4-C4</f>
        <v>-835.80999999999949</v>
      </c>
      <c r="K4" s="12">
        <f>K3+I4</f>
        <v>21400.190000000002</v>
      </c>
      <c r="L4" s="11">
        <f t="shared" ref="L4:L11" si="3">L3+C4</f>
        <v>22086</v>
      </c>
      <c r="M4" s="11">
        <f t="shared" si="0"/>
        <v>-685.80999999999767</v>
      </c>
    </row>
    <row r="5" spans="2:13" x14ac:dyDescent="0.3">
      <c r="B5" s="3">
        <v>42795</v>
      </c>
      <c r="C5" s="7">
        <v>1000</v>
      </c>
      <c r="D5" s="7">
        <v>900</v>
      </c>
      <c r="E5" s="7">
        <v>-1700</v>
      </c>
      <c r="F5" s="7">
        <v>1700</v>
      </c>
      <c r="G5" s="7">
        <v>100</v>
      </c>
      <c r="H5" s="8">
        <v>-1500</v>
      </c>
      <c r="I5" s="11">
        <f t="shared" si="1"/>
        <v>-500</v>
      </c>
      <c r="J5" s="11">
        <f t="shared" si="2"/>
        <v>-1500</v>
      </c>
      <c r="K5" s="12">
        <f>K4+I5</f>
        <v>20900.190000000002</v>
      </c>
      <c r="L5" s="11">
        <f t="shared" si="3"/>
        <v>23086</v>
      </c>
      <c r="M5" s="11">
        <f t="shared" si="0"/>
        <v>-2185.8099999999977</v>
      </c>
    </row>
    <row r="6" spans="2:13" x14ac:dyDescent="0.3">
      <c r="B6" s="1">
        <v>42826</v>
      </c>
      <c r="C6" s="7">
        <v>3000</v>
      </c>
      <c r="D6" s="7">
        <v>2000</v>
      </c>
      <c r="E6" s="7">
        <v>1000</v>
      </c>
      <c r="F6" s="7">
        <v>1000</v>
      </c>
      <c r="G6" s="7">
        <v>100</v>
      </c>
      <c r="H6" s="8">
        <v>-2000</v>
      </c>
      <c r="I6" s="11">
        <f t="shared" si="1"/>
        <v>2100</v>
      </c>
      <c r="J6" s="11">
        <f t="shared" si="2"/>
        <v>-900</v>
      </c>
      <c r="K6" s="12">
        <f>K5+I6</f>
        <v>23000.190000000002</v>
      </c>
      <c r="L6" s="49">
        <f t="shared" si="3"/>
        <v>26086</v>
      </c>
      <c r="M6" s="11">
        <f t="shared" si="0"/>
        <v>-3085.8099999999977</v>
      </c>
    </row>
    <row r="7" spans="2:13" x14ac:dyDescent="0.3">
      <c r="B7" s="3">
        <v>42856</v>
      </c>
      <c r="C7" s="7">
        <v>2500</v>
      </c>
      <c r="D7" s="7">
        <v>2000</v>
      </c>
      <c r="E7" s="7">
        <v>100</v>
      </c>
      <c r="F7" s="7">
        <v>-246.66</v>
      </c>
      <c r="G7" s="7"/>
      <c r="H7" s="8"/>
      <c r="I7" s="11">
        <f t="shared" si="1"/>
        <v>1853.34</v>
      </c>
      <c r="J7" s="11">
        <f t="shared" si="2"/>
        <v>-646.66000000000008</v>
      </c>
      <c r="K7" s="12">
        <f>K6+I7</f>
        <v>24853.530000000002</v>
      </c>
      <c r="L7" s="11">
        <f t="shared" si="3"/>
        <v>28586</v>
      </c>
      <c r="M7" s="11">
        <f t="shared" si="0"/>
        <v>-3732.4699999999975</v>
      </c>
    </row>
    <row r="8" spans="2:13" x14ac:dyDescent="0.3">
      <c r="B8" s="1">
        <v>42887</v>
      </c>
      <c r="C8" s="7">
        <v>2500</v>
      </c>
      <c r="D8" s="7">
        <v>2000</v>
      </c>
      <c r="E8" s="9">
        <v>0.31</v>
      </c>
      <c r="F8" s="9">
        <v>100</v>
      </c>
      <c r="G8" s="9">
        <v>-24000</v>
      </c>
      <c r="H8" s="10"/>
      <c r="I8" s="11">
        <f t="shared" si="1"/>
        <v>-21899.69</v>
      </c>
      <c r="J8" s="11">
        <f t="shared" si="2"/>
        <v>-24399.69</v>
      </c>
      <c r="K8" s="12">
        <f t="shared" ref="K8:K13" si="4">K7+I8</f>
        <v>2953.8400000000038</v>
      </c>
      <c r="L8" s="11">
        <f t="shared" si="3"/>
        <v>31086</v>
      </c>
      <c r="M8" s="11">
        <f t="shared" si="0"/>
        <v>-28132.159999999996</v>
      </c>
    </row>
    <row r="9" spans="2:13" x14ac:dyDescent="0.3">
      <c r="B9" s="3">
        <v>42917</v>
      </c>
      <c r="C9" s="7">
        <v>0</v>
      </c>
      <c r="D9" s="7">
        <v>100.15</v>
      </c>
      <c r="E9" s="9">
        <v>-2900</v>
      </c>
      <c r="F9" s="9"/>
      <c r="G9" s="9"/>
      <c r="H9" s="10"/>
      <c r="I9" s="11">
        <f t="shared" si="1"/>
        <v>-2799.85</v>
      </c>
      <c r="J9" s="11">
        <f t="shared" si="2"/>
        <v>-2799.85</v>
      </c>
      <c r="K9" s="12">
        <f t="shared" si="4"/>
        <v>153.99000000000387</v>
      </c>
      <c r="L9" s="11">
        <f t="shared" si="3"/>
        <v>31086</v>
      </c>
      <c r="M9" s="11">
        <f t="shared" si="0"/>
        <v>-30932.009999999995</v>
      </c>
    </row>
    <row r="10" spans="2:13" x14ac:dyDescent="0.3">
      <c r="B10" s="1">
        <v>42948</v>
      </c>
      <c r="C10" s="7">
        <v>-11000</v>
      </c>
      <c r="D10" s="7">
        <v>27000</v>
      </c>
      <c r="E10" s="9">
        <v>100</v>
      </c>
      <c r="F10" s="9">
        <v>-106</v>
      </c>
      <c r="G10" s="9">
        <v>-11000</v>
      </c>
      <c r="H10" s="10"/>
      <c r="I10" s="11">
        <f t="shared" si="1"/>
        <v>15994</v>
      </c>
      <c r="J10" s="11">
        <f t="shared" si="2"/>
        <v>26994</v>
      </c>
      <c r="K10" s="12">
        <f t="shared" si="4"/>
        <v>16147.990000000003</v>
      </c>
      <c r="L10" s="11">
        <f t="shared" si="3"/>
        <v>20086</v>
      </c>
      <c r="M10" s="11">
        <f t="shared" si="0"/>
        <v>-3938.0099999999966</v>
      </c>
    </row>
    <row r="11" spans="2:13" x14ac:dyDescent="0.3">
      <c r="B11" s="3">
        <v>42979</v>
      </c>
      <c r="C11" s="7">
        <v>1500</v>
      </c>
      <c r="D11" s="7">
        <v>1500</v>
      </c>
      <c r="E11" s="9">
        <v>15900</v>
      </c>
      <c r="F11" s="9">
        <v>-18045</v>
      </c>
      <c r="G11" s="9">
        <v>295</v>
      </c>
      <c r="H11" s="10">
        <v>100</v>
      </c>
      <c r="I11" s="11">
        <f t="shared" si="1"/>
        <v>-250</v>
      </c>
      <c r="J11" s="11">
        <f t="shared" si="2"/>
        <v>-1750</v>
      </c>
      <c r="K11" s="12">
        <f t="shared" si="4"/>
        <v>15897.990000000003</v>
      </c>
      <c r="L11" s="49">
        <f t="shared" si="3"/>
        <v>21586</v>
      </c>
      <c r="M11" s="11">
        <f t="shared" si="0"/>
        <v>-5688.0099999999966</v>
      </c>
    </row>
    <row r="12" spans="2:13" x14ac:dyDescent="0.3">
      <c r="B12" s="1">
        <v>43009</v>
      </c>
      <c r="C12" s="7">
        <v>2500</v>
      </c>
      <c r="D12" s="7">
        <v>2400</v>
      </c>
      <c r="E12" s="9">
        <v>100</v>
      </c>
      <c r="F12" s="9">
        <v>-100</v>
      </c>
      <c r="G12" s="9">
        <v>100</v>
      </c>
      <c r="H12" s="10"/>
      <c r="I12" s="11">
        <f>SUM(D12:H12)</f>
        <v>2500</v>
      </c>
      <c r="J12" s="11">
        <f>I12-C12</f>
        <v>0</v>
      </c>
      <c r="K12" s="12">
        <f t="shared" si="4"/>
        <v>18397.990000000005</v>
      </c>
      <c r="L12" s="11">
        <f>L11+C12</f>
        <v>24086</v>
      </c>
      <c r="M12" s="11">
        <f t="shared" si="0"/>
        <v>-5688.0099999999948</v>
      </c>
    </row>
    <row r="13" spans="2:13" x14ac:dyDescent="0.3">
      <c r="B13" s="3">
        <v>43040</v>
      </c>
      <c r="C13" s="7">
        <v>1750</v>
      </c>
      <c r="D13" s="7">
        <v>1000</v>
      </c>
      <c r="E13" s="9">
        <v>100</v>
      </c>
      <c r="F13" s="9">
        <v>-400</v>
      </c>
      <c r="G13" s="9"/>
      <c r="H13" s="10"/>
      <c r="I13" s="11">
        <f>SUM(D13:H13)</f>
        <v>700</v>
      </c>
      <c r="J13" s="11">
        <f>I13-C13</f>
        <v>-1050</v>
      </c>
      <c r="K13" s="12">
        <f t="shared" si="4"/>
        <v>19097.990000000005</v>
      </c>
      <c r="L13" s="11">
        <f>L12+C13</f>
        <v>25836</v>
      </c>
      <c r="M13" s="11">
        <f t="shared" si="0"/>
        <v>-6738.0099999999948</v>
      </c>
    </row>
    <row r="14" spans="2:13" ht="15" thickBot="1" x14ac:dyDescent="0.35">
      <c r="B14" s="1">
        <v>43070</v>
      </c>
      <c r="C14" s="7">
        <v>1000</v>
      </c>
      <c r="D14" s="7">
        <v>402.16</v>
      </c>
      <c r="E14" s="9">
        <v>-1998.73</v>
      </c>
      <c r="F14" s="9">
        <v>100</v>
      </c>
      <c r="G14" s="9"/>
      <c r="H14" s="10"/>
      <c r="I14" s="11">
        <f>SUM(D14:H14)</f>
        <v>-1496.57</v>
      </c>
      <c r="J14" s="11">
        <f>I14-C14</f>
        <v>-2496.5699999999997</v>
      </c>
      <c r="K14" s="12">
        <f>K13+I14</f>
        <v>17601.420000000006</v>
      </c>
      <c r="L14" s="37">
        <f>L13+C14</f>
        <v>26836</v>
      </c>
      <c r="M14" s="11">
        <f t="shared" si="0"/>
        <v>-9234.5799999999945</v>
      </c>
    </row>
    <row r="15" spans="2:13" ht="15" thickBot="1" x14ac:dyDescent="0.35">
      <c r="B15" s="25"/>
      <c r="C15" s="13">
        <f>SUM(C3:C14)</f>
        <v>12650</v>
      </c>
      <c r="D15" s="20"/>
      <c r="E15" s="20"/>
      <c r="F15" s="20"/>
      <c r="G15" s="20"/>
      <c r="H15" s="21"/>
      <c r="I15" s="13">
        <f>SUM(I3:I14)</f>
        <v>3415.4200000000019</v>
      </c>
      <c r="J15" s="13">
        <f>SUM(J3:J14)</f>
        <v>-9234.5799999999945</v>
      </c>
      <c r="K15" s="19"/>
      <c r="L15" s="19"/>
      <c r="M15" s="19"/>
    </row>
    <row r="16" spans="2:13" ht="15" thickBot="1" x14ac:dyDescent="0.35">
      <c r="C16" s="34" t="s">
        <v>14</v>
      </c>
      <c r="D16" s="33" t="s">
        <v>29</v>
      </c>
      <c r="E16" s="6"/>
      <c r="F16" s="6"/>
      <c r="G16" s="6"/>
      <c r="H16" s="305" t="s">
        <v>37</v>
      </c>
      <c r="I16" s="293"/>
      <c r="J16" s="294"/>
      <c r="K16" s="23">
        <f>'Savings-16'!K14</f>
        <v>14186</v>
      </c>
      <c r="L16" s="6"/>
    </row>
    <row r="17" spans="1:12" ht="15" thickBot="1" x14ac:dyDescent="0.35">
      <c r="A17" s="14"/>
      <c r="B17" s="33" t="s">
        <v>30</v>
      </c>
      <c r="C17" s="28">
        <f>'Savings-16'!D17</f>
        <v>1350</v>
      </c>
      <c r="D17" s="28">
        <f>C17-C68</f>
        <v>109</v>
      </c>
      <c r="I17" s="295" t="s">
        <v>38</v>
      </c>
      <c r="J17" s="296"/>
      <c r="K17" s="22">
        <v>25000</v>
      </c>
    </row>
    <row r="18" spans="1:12" ht="15" thickBot="1" x14ac:dyDescent="0.35">
      <c r="B18" s="38">
        <v>42736</v>
      </c>
      <c r="C18" s="7">
        <v>-85</v>
      </c>
      <c r="I18" s="295" t="s">
        <v>33</v>
      </c>
      <c r="J18" s="296"/>
      <c r="K18" s="22">
        <v>0</v>
      </c>
    </row>
    <row r="19" spans="1:12" ht="15" thickBot="1" x14ac:dyDescent="0.35">
      <c r="B19" s="38">
        <v>42743</v>
      </c>
      <c r="C19" s="7">
        <v>-28</v>
      </c>
      <c r="J19" s="26" t="s">
        <v>10</v>
      </c>
      <c r="K19" s="24">
        <f>I15+K16-K17-D17</f>
        <v>-7507.5799999999981</v>
      </c>
      <c r="L19" s="29" t="s">
        <v>15</v>
      </c>
    </row>
    <row r="20" spans="1:12" x14ac:dyDescent="0.3">
      <c r="B20" s="38">
        <v>42767</v>
      </c>
      <c r="C20" s="7">
        <v>163</v>
      </c>
    </row>
    <row r="21" spans="1:12" x14ac:dyDescent="0.3">
      <c r="B21" s="38">
        <v>42775</v>
      </c>
      <c r="C21" s="7">
        <v>100</v>
      </c>
    </row>
    <row r="22" spans="1:12" x14ac:dyDescent="0.3">
      <c r="B22" s="38">
        <v>42776</v>
      </c>
      <c r="C22" s="7">
        <v>200</v>
      </c>
      <c r="F22" s="68" t="s">
        <v>40</v>
      </c>
    </row>
    <row r="23" spans="1:12" ht="15" thickBot="1" x14ac:dyDescent="0.35">
      <c r="B23" s="38">
        <v>42780</v>
      </c>
      <c r="C23" s="7">
        <v>200</v>
      </c>
      <c r="F23" t="s">
        <v>41</v>
      </c>
    </row>
    <row r="24" spans="1:12" ht="15" thickBot="1" x14ac:dyDescent="0.35">
      <c r="B24" s="38">
        <v>42782</v>
      </c>
      <c r="C24" s="7">
        <v>50</v>
      </c>
      <c r="F24" s="46" t="s">
        <v>0</v>
      </c>
      <c r="G24" s="47" t="s">
        <v>39</v>
      </c>
      <c r="H24" s="55">
        <v>21394.54</v>
      </c>
    </row>
    <row r="25" spans="1:12" ht="15" thickBot="1" x14ac:dyDescent="0.35">
      <c r="B25" s="38">
        <v>42794</v>
      </c>
      <c r="C25" s="7">
        <v>750</v>
      </c>
      <c r="F25" s="60">
        <v>42584</v>
      </c>
      <c r="G25" s="43">
        <v>1200</v>
      </c>
      <c r="I25" s="303" t="s">
        <v>46</v>
      </c>
      <c r="J25" s="304"/>
    </row>
    <row r="26" spans="1:12" ht="15" thickBot="1" x14ac:dyDescent="0.35">
      <c r="B26" s="38">
        <v>42865</v>
      </c>
      <c r="C26" s="7">
        <v>-31</v>
      </c>
      <c r="F26" s="61">
        <v>42632</v>
      </c>
      <c r="G26" s="75">
        <v>3156</v>
      </c>
      <c r="H26" s="83" t="s">
        <v>42</v>
      </c>
      <c r="I26" s="44" t="s">
        <v>45</v>
      </c>
      <c r="J26" s="71" t="s">
        <v>32</v>
      </c>
    </row>
    <row r="27" spans="1:12" x14ac:dyDescent="0.3">
      <c r="B27" s="38">
        <v>42877</v>
      </c>
      <c r="C27" s="7">
        <v>-1549</v>
      </c>
      <c r="F27" s="62">
        <v>42615</v>
      </c>
      <c r="G27" s="77">
        <v>1800</v>
      </c>
      <c r="H27" s="83">
        <v>-200</v>
      </c>
      <c r="I27" s="79">
        <v>42614</v>
      </c>
      <c r="J27" s="72">
        <v>2000</v>
      </c>
    </row>
    <row r="28" spans="1:12" x14ac:dyDescent="0.3">
      <c r="B28" s="38">
        <v>42904</v>
      </c>
      <c r="C28" s="7">
        <v>25</v>
      </c>
      <c r="F28" s="61">
        <v>42644</v>
      </c>
      <c r="G28" s="78">
        <v>2000</v>
      </c>
      <c r="H28" s="84">
        <v>0</v>
      </c>
      <c r="I28" s="80">
        <v>42644</v>
      </c>
      <c r="J28" s="45">
        <v>2000</v>
      </c>
    </row>
    <row r="29" spans="1:12" x14ac:dyDescent="0.3">
      <c r="B29" s="38">
        <v>42916</v>
      </c>
      <c r="C29" s="7">
        <v>555</v>
      </c>
      <c r="F29" s="62">
        <v>42675</v>
      </c>
      <c r="G29" s="77">
        <v>1200</v>
      </c>
      <c r="H29" s="84">
        <v>-800</v>
      </c>
      <c r="I29" s="81">
        <v>42675</v>
      </c>
      <c r="J29" s="41">
        <v>2000</v>
      </c>
    </row>
    <row r="30" spans="1:12" x14ac:dyDescent="0.3">
      <c r="B30" s="38">
        <v>42947</v>
      </c>
      <c r="C30" s="7">
        <v>1000</v>
      </c>
      <c r="F30" s="61">
        <v>42705</v>
      </c>
      <c r="G30" s="78">
        <v>500</v>
      </c>
      <c r="H30" s="84">
        <v>0</v>
      </c>
      <c r="I30" s="80">
        <v>42705</v>
      </c>
      <c r="J30" s="45">
        <v>500</v>
      </c>
    </row>
    <row r="31" spans="1:12" x14ac:dyDescent="0.3">
      <c r="B31" s="38">
        <v>42953</v>
      </c>
      <c r="C31" s="7">
        <v>-55</v>
      </c>
      <c r="F31" s="62">
        <v>42736</v>
      </c>
      <c r="G31" s="77">
        <v>2200</v>
      </c>
      <c r="H31" s="84">
        <v>-300</v>
      </c>
      <c r="I31" s="81">
        <v>42736</v>
      </c>
      <c r="J31" s="41">
        <v>2500</v>
      </c>
    </row>
    <row r="32" spans="1:12" x14ac:dyDescent="0.3">
      <c r="B32" s="38">
        <v>42956</v>
      </c>
      <c r="C32" s="7">
        <v>55</v>
      </c>
      <c r="F32" s="61">
        <v>42767</v>
      </c>
      <c r="G32" s="78">
        <v>1200</v>
      </c>
      <c r="H32" s="84"/>
      <c r="I32" s="80">
        <v>42767</v>
      </c>
      <c r="J32" s="45">
        <v>1200</v>
      </c>
    </row>
    <row r="33" spans="2:10" ht="15" thickBot="1" x14ac:dyDescent="0.35">
      <c r="B33" s="38">
        <v>42959</v>
      </c>
      <c r="C33" s="7">
        <v>-14</v>
      </c>
      <c r="F33" s="62">
        <v>42780</v>
      </c>
      <c r="G33" s="77">
        <v>8532.1299999999992</v>
      </c>
      <c r="H33" s="85"/>
      <c r="I33" s="82">
        <v>42780</v>
      </c>
      <c r="J33" s="73">
        <v>8500</v>
      </c>
    </row>
    <row r="34" spans="2:10" ht="15" thickBot="1" x14ac:dyDescent="0.35">
      <c r="B34" s="38">
        <v>42966</v>
      </c>
      <c r="C34" s="7">
        <v>-79.5</v>
      </c>
      <c r="F34" s="63"/>
      <c r="G34" s="42"/>
      <c r="H34" s="44" t="s">
        <v>43</v>
      </c>
      <c r="I34" s="76" t="s">
        <v>48</v>
      </c>
      <c r="J34" s="44" t="s">
        <v>49</v>
      </c>
    </row>
    <row r="35" spans="2:10" ht="15" thickBot="1" x14ac:dyDescent="0.35">
      <c r="B35" s="38">
        <v>42967</v>
      </c>
      <c r="C35" s="7">
        <v>20.149999999999999</v>
      </c>
      <c r="F35" s="54" t="s">
        <v>8</v>
      </c>
      <c r="G35" s="67">
        <f>SUM(G25:G34)</f>
        <v>21788.129999999997</v>
      </c>
      <c r="H35" s="70">
        <f>H24-G35</f>
        <v>-393.58999999999651</v>
      </c>
      <c r="I35" s="70">
        <v>0</v>
      </c>
      <c r="J35" s="70">
        <f>I35-H35</f>
        <v>393.58999999999651</v>
      </c>
    </row>
    <row r="36" spans="2:10" ht="15" thickBot="1" x14ac:dyDescent="0.35">
      <c r="B36" s="38">
        <v>42968</v>
      </c>
      <c r="C36" s="7">
        <v>-61</v>
      </c>
    </row>
    <row r="37" spans="2:10" ht="15" thickBot="1" x14ac:dyDescent="0.35">
      <c r="B37" s="38">
        <v>42969</v>
      </c>
      <c r="C37" s="7">
        <v>79.5</v>
      </c>
      <c r="E37" s="171">
        <v>42917</v>
      </c>
      <c r="F37" s="153" t="s">
        <v>97</v>
      </c>
      <c r="G37" s="164"/>
    </row>
    <row r="38" spans="2:10" x14ac:dyDescent="0.3">
      <c r="B38" s="38">
        <v>42995</v>
      </c>
      <c r="C38" s="7">
        <v>6</v>
      </c>
      <c r="F38" s="151" t="s">
        <v>17</v>
      </c>
      <c r="G38" s="152">
        <v>23900</v>
      </c>
    </row>
    <row r="39" spans="2:10" x14ac:dyDescent="0.3">
      <c r="B39" s="38">
        <v>42997</v>
      </c>
      <c r="C39" s="7">
        <v>-42</v>
      </c>
      <c r="F39" s="149" t="s">
        <v>92</v>
      </c>
      <c r="G39" s="51">
        <v>295</v>
      </c>
    </row>
    <row r="40" spans="2:10" x14ac:dyDescent="0.3">
      <c r="B40" s="38">
        <v>43007</v>
      </c>
      <c r="C40" s="7">
        <v>90.85</v>
      </c>
      <c r="F40" s="150" t="s">
        <v>96</v>
      </c>
      <c r="G40" s="50">
        <v>60</v>
      </c>
    </row>
    <row r="41" spans="2:10" x14ac:dyDescent="0.3">
      <c r="B41" s="38">
        <v>43016</v>
      </c>
      <c r="C41" s="7">
        <v>-51</v>
      </c>
      <c r="F41" s="149" t="s">
        <v>94</v>
      </c>
      <c r="G41" s="51">
        <v>2226</v>
      </c>
    </row>
    <row r="42" spans="2:10" x14ac:dyDescent="0.3">
      <c r="B42" s="38">
        <v>43017</v>
      </c>
      <c r="C42" s="7">
        <v>-25</v>
      </c>
      <c r="F42" s="150" t="s">
        <v>95</v>
      </c>
      <c r="G42" s="50">
        <v>370</v>
      </c>
    </row>
    <row r="43" spans="2:10" x14ac:dyDescent="0.3">
      <c r="B43" s="38">
        <v>43023</v>
      </c>
      <c r="C43" s="7">
        <v>-65.52</v>
      </c>
      <c r="F43" s="149"/>
      <c r="G43" s="51"/>
    </row>
    <row r="44" spans="2:10" ht="15" thickBot="1" x14ac:dyDescent="0.35">
      <c r="B44" s="38">
        <v>43028</v>
      </c>
      <c r="C44" s="7">
        <v>-35.26</v>
      </c>
      <c r="F44" s="165"/>
      <c r="G44" s="166"/>
    </row>
    <row r="45" spans="2:10" ht="15" thickBot="1" x14ac:dyDescent="0.35">
      <c r="B45" s="38">
        <v>43033</v>
      </c>
      <c r="C45" s="7">
        <v>-157.97999999999999</v>
      </c>
      <c r="F45" s="167" t="s">
        <v>93</v>
      </c>
      <c r="G45" s="168">
        <f>SUM(G38:G44)</f>
        <v>26851</v>
      </c>
    </row>
    <row r="46" spans="2:10" x14ac:dyDescent="0.3">
      <c r="B46" s="38">
        <v>43036</v>
      </c>
      <c r="C46" s="7">
        <v>-80.8</v>
      </c>
    </row>
    <row r="47" spans="2:10" x14ac:dyDescent="0.3">
      <c r="B47" s="38">
        <v>43039</v>
      </c>
      <c r="C47" s="7">
        <v>200</v>
      </c>
    </row>
    <row r="48" spans="2:10" x14ac:dyDescent="0.3">
      <c r="B48" s="38">
        <v>43045</v>
      </c>
      <c r="C48" s="7">
        <v>-80.2</v>
      </c>
    </row>
    <row r="49" spans="2:3" x14ac:dyDescent="0.3">
      <c r="B49" s="38">
        <v>43044</v>
      </c>
      <c r="C49" s="7">
        <v>80.42</v>
      </c>
    </row>
    <row r="50" spans="2:3" x14ac:dyDescent="0.3">
      <c r="B50" s="38">
        <v>43052</v>
      </c>
      <c r="C50" s="7">
        <v>215.34</v>
      </c>
    </row>
    <row r="51" spans="2:3" x14ac:dyDescent="0.3">
      <c r="B51" s="38">
        <v>43054</v>
      </c>
      <c r="C51" s="7">
        <v>-114.67</v>
      </c>
    </row>
    <row r="52" spans="2:3" x14ac:dyDescent="0.3">
      <c r="B52" s="38">
        <v>43066</v>
      </c>
      <c r="C52" s="7">
        <v>-86</v>
      </c>
    </row>
    <row r="53" spans="2:3" x14ac:dyDescent="0.3">
      <c r="B53" s="38">
        <v>43069</v>
      </c>
      <c r="C53" s="7">
        <v>200.67</v>
      </c>
    </row>
    <row r="54" spans="2:3" x14ac:dyDescent="0.3">
      <c r="B54" s="38">
        <v>43073</v>
      </c>
      <c r="C54" s="7">
        <v>-70</v>
      </c>
    </row>
    <row r="55" spans="2:3" x14ac:dyDescent="0.3">
      <c r="B55" s="38">
        <v>43080</v>
      </c>
      <c r="C55" s="7">
        <v>-87</v>
      </c>
    </row>
    <row r="56" spans="2:3" x14ac:dyDescent="0.3">
      <c r="B56" s="38">
        <v>43086</v>
      </c>
      <c r="C56" s="7">
        <v>-40</v>
      </c>
    </row>
    <row r="57" spans="2:3" x14ac:dyDescent="0.3">
      <c r="B57" s="38">
        <v>43093</v>
      </c>
      <c r="C57" s="7">
        <v>-82</v>
      </c>
    </row>
    <row r="58" spans="2:3" x14ac:dyDescent="0.3">
      <c r="B58" s="38">
        <v>43098</v>
      </c>
      <c r="C58" s="7">
        <v>170</v>
      </c>
    </row>
    <row r="59" spans="2:3" x14ac:dyDescent="0.3">
      <c r="B59" s="38"/>
      <c r="C59" s="7"/>
    </row>
    <row r="60" spans="2:3" x14ac:dyDescent="0.3">
      <c r="B60" s="38"/>
      <c r="C60" s="7"/>
    </row>
    <row r="61" spans="2:3" x14ac:dyDescent="0.3">
      <c r="B61" s="38"/>
      <c r="C61" s="7"/>
    </row>
    <row r="62" spans="2:3" x14ac:dyDescent="0.3">
      <c r="B62" s="38"/>
      <c r="C62" s="7"/>
    </row>
    <row r="63" spans="2:3" x14ac:dyDescent="0.3">
      <c r="B63" s="38"/>
      <c r="C63" s="7"/>
    </row>
    <row r="64" spans="2:3" x14ac:dyDescent="0.3">
      <c r="B64" s="38"/>
      <c r="C64" s="7"/>
    </row>
    <row r="65" spans="2:3" x14ac:dyDescent="0.3">
      <c r="B65" s="38"/>
      <c r="C65" s="7"/>
    </row>
    <row r="66" spans="2:3" x14ac:dyDescent="0.3">
      <c r="B66" s="38"/>
      <c r="C66" s="7"/>
    </row>
    <row r="67" spans="2:3" ht="15" thickBot="1" x14ac:dyDescent="0.35">
      <c r="B67" s="38"/>
      <c r="C67" s="7"/>
    </row>
    <row r="68" spans="2:3" ht="15" thickBot="1" x14ac:dyDescent="0.35">
      <c r="B68" s="38" t="s">
        <v>8</v>
      </c>
      <c r="C68" s="13">
        <f>SUM(C18:C67)</f>
        <v>1241</v>
      </c>
    </row>
  </sheetData>
  <mergeCells count="4">
    <mergeCell ref="H16:J16"/>
    <mergeCell ref="I17:J17"/>
    <mergeCell ref="I18:J18"/>
    <mergeCell ref="I25:J2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97"/>
  <sheetViews>
    <sheetView zoomScale="80" zoomScaleNormal="80" workbookViewId="0">
      <selection activeCell="C64" sqref="C64"/>
    </sheetView>
  </sheetViews>
  <sheetFormatPr defaultRowHeight="14.4" x14ac:dyDescent="0.3"/>
  <cols>
    <col min="1" max="1" width="4.21875" customWidth="1"/>
    <col min="2" max="2" width="11.77734375" customWidth="1"/>
    <col min="3" max="5" width="10.77734375" bestFit="1" customWidth="1"/>
    <col min="6" max="6" width="10.77734375" customWidth="1"/>
    <col min="7" max="7" width="11" bestFit="1" customWidth="1"/>
    <col min="9" max="9" width="11" bestFit="1" customWidth="1"/>
    <col min="10" max="12" width="10.77734375" bestFit="1" customWidth="1"/>
    <col min="13" max="13" width="15.21875" customWidth="1"/>
  </cols>
  <sheetData>
    <row r="1" spans="2:13" ht="15" thickBot="1" x14ac:dyDescent="0.35"/>
    <row r="2" spans="2:13" s="14" customFormat="1" ht="29.4" thickBot="1" x14ac:dyDescent="0.35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7" t="s">
        <v>6</v>
      </c>
      <c r="I2" s="18" t="s">
        <v>8</v>
      </c>
      <c r="J2" s="18" t="s">
        <v>7</v>
      </c>
      <c r="K2" s="27" t="s">
        <v>11</v>
      </c>
      <c r="L2" s="27" t="s">
        <v>12</v>
      </c>
      <c r="M2" s="27" t="s">
        <v>13</v>
      </c>
    </row>
    <row r="3" spans="2:13" x14ac:dyDescent="0.3">
      <c r="B3" s="3">
        <v>42370</v>
      </c>
      <c r="C3" s="4">
        <v>3500</v>
      </c>
      <c r="D3" s="4">
        <v>3500</v>
      </c>
      <c r="E3" s="4">
        <v>-200</v>
      </c>
      <c r="F3" s="4">
        <v>100</v>
      </c>
      <c r="G3" s="4">
        <v>20</v>
      </c>
      <c r="H3" s="5"/>
      <c r="I3" s="11">
        <f>SUM(D3:H3)</f>
        <v>3420</v>
      </c>
      <c r="J3" s="11">
        <f>I3-C3</f>
        <v>-80</v>
      </c>
      <c r="K3" s="11">
        <f>$K$16+I3</f>
        <v>10350</v>
      </c>
      <c r="L3" s="11">
        <f>$K$16+C3</f>
        <v>10430</v>
      </c>
      <c r="M3" s="11">
        <f t="shared" ref="M3:M14" si="0">K3-L3</f>
        <v>-80</v>
      </c>
    </row>
    <row r="4" spans="2:13" x14ac:dyDescent="0.3">
      <c r="B4" s="1">
        <v>42401</v>
      </c>
      <c r="C4" s="7">
        <v>6500</v>
      </c>
      <c r="D4" s="7">
        <v>3450</v>
      </c>
      <c r="E4" s="7">
        <v>700</v>
      </c>
      <c r="F4" s="30">
        <v>3600</v>
      </c>
      <c r="G4" s="7">
        <v>100</v>
      </c>
      <c r="H4" s="8"/>
      <c r="I4" s="11">
        <f t="shared" ref="I4:I11" si="1">SUM(D4:H4)</f>
        <v>7850</v>
      </c>
      <c r="J4" s="11">
        <f t="shared" ref="J4:J11" si="2">I4-C4</f>
        <v>1350</v>
      </c>
      <c r="K4" s="12">
        <f>K3+I4</f>
        <v>18200</v>
      </c>
      <c r="L4" s="11">
        <f t="shared" ref="L4:L11" si="3">L3+C4</f>
        <v>16930</v>
      </c>
      <c r="M4" s="11">
        <f t="shared" si="0"/>
        <v>1270</v>
      </c>
    </row>
    <row r="5" spans="2:13" x14ac:dyDescent="0.3">
      <c r="B5" s="1">
        <v>42430</v>
      </c>
      <c r="C5" s="7">
        <v>3500</v>
      </c>
      <c r="D5" s="7">
        <v>3400</v>
      </c>
      <c r="E5" s="7">
        <v>-1800</v>
      </c>
      <c r="F5" s="7">
        <v>100</v>
      </c>
      <c r="G5" s="7">
        <v>-400</v>
      </c>
      <c r="H5" s="8"/>
      <c r="I5" s="11">
        <f t="shared" si="1"/>
        <v>1300</v>
      </c>
      <c r="J5" s="11">
        <f t="shared" si="2"/>
        <v>-2200</v>
      </c>
      <c r="K5" s="12">
        <f>K4+I5</f>
        <v>19500</v>
      </c>
      <c r="L5" s="11">
        <f t="shared" si="3"/>
        <v>20430</v>
      </c>
      <c r="M5" s="11">
        <f t="shared" si="0"/>
        <v>-930</v>
      </c>
    </row>
    <row r="6" spans="2:13" x14ac:dyDescent="0.3">
      <c r="B6" s="1">
        <v>42461</v>
      </c>
      <c r="C6" s="7">
        <v>3500</v>
      </c>
      <c r="D6" s="7">
        <v>3500</v>
      </c>
      <c r="E6" s="7">
        <v>2000</v>
      </c>
      <c r="F6" s="7">
        <v>30</v>
      </c>
      <c r="G6" s="7">
        <v>-700</v>
      </c>
      <c r="H6" s="8">
        <v>-200</v>
      </c>
      <c r="I6" s="11">
        <f t="shared" si="1"/>
        <v>4630</v>
      </c>
      <c r="J6" s="11">
        <f t="shared" si="2"/>
        <v>1130</v>
      </c>
      <c r="K6" s="12">
        <f>K5+I6</f>
        <v>24130</v>
      </c>
      <c r="L6" s="11">
        <f t="shared" si="3"/>
        <v>23930</v>
      </c>
      <c r="M6" s="11">
        <f t="shared" si="0"/>
        <v>200</v>
      </c>
    </row>
    <row r="7" spans="2:13" x14ac:dyDescent="0.3">
      <c r="B7" s="1">
        <v>42491</v>
      </c>
      <c r="C7" s="7">
        <v>3000</v>
      </c>
      <c r="D7" s="7">
        <v>3000</v>
      </c>
      <c r="E7" s="7">
        <v>-200</v>
      </c>
      <c r="F7" s="7">
        <v>-158</v>
      </c>
      <c r="G7" s="7"/>
      <c r="H7" s="8"/>
      <c r="I7" s="11">
        <f t="shared" si="1"/>
        <v>2642</v>
      </c>
      <c r="J7" s="11">
        <f t="shared" si="2"/>
        <v>-358</v>
      </c>
      <c r="K7" s="12">
        <f>K6+I7</f>
        <v>26772</v>
      </c>
      <c r="L7" s="11">
        <f t="shared" si="3"/>
        <v>26930</v>
      </c>
      <c r="M7" s="11">
        <f t="shared" si="0"/>
        <v>-158</v>
      </c>
    </row>
    <row r="8" spans="2:13" x14ac:dyDescent="0.3">
      <c r="B8" s="2">
        <v>42522</v>
      </c>
      <c r="C8" s="9">
        <v>3000</v>
      </c>
      <c r="D8" s="9">
        <v>2158</v>
      </c>
      <c r="E8" s="9">
        <v>-628</v>
      </c>
      <c r="F8" s="9">
        <v>-200</v>
      </c>
      <c r="G8" s="9"/>
      <c r="H8" s="10"/>
      <c r="I8" s="11">
        <f t="shared" si="1"/>
        <v>1330</v>
      </c>
      <c r="J8" s="11">
        <f t="shared" si="2"/>
        <v>-1670</v>
      </c>
      <c r="K8" s="12">
        <f t="shared" ref="K8:K13" si="4">K7+I8</f>
        <v>28102</v>
      </c>
      <c r="L8" s="11">
        <f t="shared" si="3"/>
        <v>29930</v>
      </c>
      <c r="M8" s="11">
        <f t="shared" si="0"/>
        <v>-1828</v>
      </c>
    </row>
    <row r="9" spans="2:13" x14ac:dyDescent="0.3">
      <c r="B9" s="2">
        <v>42552</v>
      </c>
      <c r="C9" s="9">
        <v>600</v>
      </c>
      <c r="D9" s="9">
        <v>3000</v>
      </c>
      <c r="E9" s="9">
        <v>-200</v>
      </c>
      <c r="F9" s="9">
        <v>-900</v>
      </c>
      <c r="G9" s="9">
        <v>-20000</v>
      </c>
      <c r="H9" s="10">
        <v>100</v>
      </c>
      <c r="I9" s="11">
        <f t="shared" si="1"/>
        <v>-18000</v>
      </c>
      <c r="J9" s="11">
        <f t="shared" si="2"/>
        <v>-18600</v>
      </c>
      <c r="K9" s="12">
        <f t="shared" si="4"/>
        <v>10102</v>
      </c>
      <c r="L9" s="11">
        <f>L8+C9-17000</f>
        <v>13530</v>
      </c>
      <c r="M9" s="11">
        <f t="shared" si="0"/>
        <v>-3428</v>
      </c>
    </row>
    <row r="10" spans="2:13" x14ac:dyDescent="0.3">
      <c r="B10" s="2">
        <v>42583</v>
      </c>
      <c r="C10" s="9">
        <v>0</v>
      </c>
      <c r="D10" s="9">
        <v>3000</v>
      </c>
      <c r="E10" s="9">
        <v>1000</v>
      </c>
      <c r="F10" s="9">
        <v>-466</v>
      </c>
      <c r="G10" s="9">
        <v>-100</v>
      </c>
      <c r="H10" s="10">
        <v>-200</v>
      </c>
      <c r="I10" s="11">
        <f t="shared" si="1"/>
        <v>3234</v>
      </c>
      <c r="J10" s="11">
        <f t="shared" si="2"/>
        <v>3234</v>
      </c>
      <c r="K10" s="12">
        <f t="shared" si="4"/>
        <v>13336</v>
      </c>
      <c r="L10" s="11">
        <f t="shared" si="3"/>
        <v>13530</v>
      </c>
      <c r="M10" s="11">
        <f t="shared" si="0"/>
        <v>-194</v>
      </c>
    </row>
    <row r="11" spans="2:13" x14ac:dyDescent="0.3">
      <c r="B11" s="2">
        <v>42614</v>
      </c>
      <c r="C11" s="9">
        <v>500</v>
      </c>
      <c r="D11" s="9">
        <v>500</v>
      </c>
      <c r="E11" s="9">
        <v>100</v>
      </c>
      <c r="F11" s="9"/>
      <c r="G11" s="9"/>
      <c r="H11" s="10"/>
      <c r="I11" s="11">
        <f t="shared" si="1"/>
        <v>600</v>
      </c>
      <c r="J11" s="11">
        <f t="shared" si="2"/>
        <v>100</v>
      </c>
      <c r="K11" s="12">
        <f t="shared" si="4"/>
        <v>13936</v>
      </c>
      <c r="L11" s="49">
        <f t="shared" si="3"/>
        <v>14030</v>
      </c>
      <c r="M11" s="11">
        <f t="shared" si="0"/>
        <v>-94</v>
      </c>
    </row>
    <row r="12" spans="2:13" x14ac:dyDescent="0.3">
      <c r="B12" s="2">
        <v>42644</v>
      </c>
      <c r="C12" s="9">
        <v>500</v>
      </c>
      <c r="D12" s="9">
        <v>200</v>
      </c>
      <c r="E12" s="9">
        <v>200</v>
      </c>
      <c r="F12" s="9">
        <v>100</v>
      </c>
      <c r="G12" s="9"/>
      <c r="H12" s="10"/>
      <c r="I12" s="11">
        <f>SUM(D12:H12)</f>
        <v>500</v>
      </c>
      <c r="J12" s="11">
        <f>I12-C12</f>
        <v>0</v>
      </c>
      <c r="K12" s="12">
        <f t="shared" si="4"/>
        <v>14436</v>
      </c>
      <c r="L12" s="11">
        <f>L11+C12</f>
        <v>14530</v>
      </c>
      <c r="M12" s="11">
        <f t="shared" si="0"/>
        <v>-94</v>
      </c>
    </row>
    <row r="13" spans="2:13" x14ac:dyDescent="0.3">
      <c r="B13" s="2">
        <v>42675</v>
      </c>
      <c r="C13" s="9">
        <v>0</v>
      </c>
      <c r="D13" s="9">
        <v>200</v>
      </c>
      <c r="E13" s="9">
        <v>-600</v>
      </c>
      <c r="F13" s="9">
        <v>100</v>
      </c>
      <c r="G13" s="9">
        <v>-200</v>
      </c>
      <c r="H13" s="10">
        <v>50</v>
      </c>
      <c r="I13" s="11">
        <f>SUM(D13:H13)</f>
        <v>-450</v>
      </c>
      <c r="J13" s="11">
        <f>I13-C13</f>
        <v>-450</v>
      </c>
      <c r="K13" s="12">
        <f t="shared" si="4"/>
        <v>13986</v>
      </c>
      <c r="L13" s="11">
        <f>L12+C13</f>
        <v>14530</v>
      </c>
      <c r="M13" s="11">
        <f t="shared" si="0"/>
        <v>-544</v>
      </c>
    </row>
    <row r="14" spans="2:13" ht="15" thickBot="1" x14ac:dyDescent="0.35">
      <c r="B14" s="2">
        <v>42705</v>
      </c>
      <c r="C14" s="9">
        <v>0</v>
      </c>
      <c r="D14" s="9">
        <v>100</v>
      </c>
      <c r="E14" s="9">
        <v>100</v>
      </c>
      <c r="F14" s="9"/>
      <c r="G14" s="9"/>
      <c r="H14" s="10"/>
      <c r="I14" s="11">
        <f>SUM(D14:H14)</f>
        <v>200</v>
      </c>
      <c r="J14" s="11">
        <f>I14-C14</f>
        <v>200</v>
      </c>
      <c r="K14" s="12">
        <f>K13+I14</f>
        <v>14186</v>
      </c>
      <c r="L14" s="11">
        <f>L13+C14</f>
        <v>14530</v>
      </c>
      <c r="M14" s="11">
        <f t="shared" si="0"/>
        <v>-344</v>
      </c>
    </row>
    <row r="15" spans="2:13" ht="15" thickBot="1" x14ac:dyDescent="0.35">
      <c r="B15" s="25"/>
      <c r="C15" s="13">
        <f>SUM(C3:C13)</f>
        <v>24600</v>
      </c>
      <c r="D15" s="20"/>
      <c r="E15" s="20"/>
      <c r="F15" s="20"/>
      <c r="G15" s="20"/>
      <c r="H15" s="21"/>
      <c r="I15" s="13">
        <f>SUM(I3:I14)</f>
        <v>7256</v>
      </c>
      <c r="J15" s="13">
        <f>SUM(J3:J14)</f>
        <v>-17344</v>
      </c>
      <c r="K15" s="19"/>
      <c r="L15" s="19"/>
      <c r="M15" s="19"/>
    </row>
    <row r="16" spans="2:13" ht="15" thickBot="1" x14ac:dyDescent="0.35">
      <c r="C16" s="34" t="s">
        <v>14</v>
      </c>
      <c r="D16" s="33" t="s">
        <v>29</v>
      </c>
      <c r="E16" s="6"/>
      <c r="F16" s="6"/>
      <c r="G16" s="6"/>
      <c r="H16" s="305" t="s">
        <v>9</v>
      </c>
      <c r="I16" s="293"/>
      <c r="J16" s="294"/>
      <c r="K16" s="23">
        <v>6930</v>
      </c>
      <c r="L16" s="6"/>
    </row>
    <row r="17" spans="1:12" ht="15" thickBot="1" x14ac:dyDescent="0.35">
      <c r="A17" s="14"/>
      <c r="B17" s="33" t="s">
        <v>30</v>
      </c>
      <c r="C17" s="28">
        <v>955</v>
      </c>
      <c r="D17" s="28">
        <f>C17-C69</f>
        <v>1350</v>
      </c>
      <c r="I17" s="295" t="s">
        <v>36</v>
      </c>
      <c r="J17" s="296"/>
      <c r="K17" s="22">
        <v>15000</v>
      </c>
    </row>
    <row r="18" spans="1:12" ht="15" thickBot="1" x14ac:dyDescent="0.35">
      <c r="B18" s="38">
        <v>42408</v>
      </c>
      <c r="C18" s="7">
        <v>30</v>
      </c>
      <c r="I18" s="295" t="s">
        <v>33</v>
      </c>
      <c r="J18" s="296"/>
      <c r="K18" s="22">
        <v>0</v>
      </c>
    </row>
    <row r="19" spans="1:12" ht="15" thickBot="1" x14ac:dyDescent="0.35">
      <c r="B19" s="38">
        <v>42409</v>
      </c>
      <c r="C19" s="7">
        <v>180</v>
      </c>
      <c r="J19" s="26" t="s">
        <v>10</v>
      </c>
      <c r="K19" s="24">
        <f>K14-K17-D17</f>
        <v>-2164</v>
      </c>
      <c r="L19" s="74" t="s">
        <v>15</v>
      </c>
    </row>
    <row r="20" spans="1:12" x14ac:dyDescent="0.3">
      <c r="B20" s="38">
        <v>42429</v>
      </c>
      <c r="C20" s="7">
        <v>25</v>
      </c>
    </row>
    <row r="21" spans="1:12" x14ac:dyDescent="0.3">
      <c r="B21" s="38">
        <v>42436</v>
      </c>
      <c r="C21" s="7">
        <v>40</v>
      </c>
    </row>
    <row r="22" spans="1:12" x14ac:dyDescent="0.3">
      <c r="B22" s="38">
        <v>42437</v>
      </c>
      <c r="C22" s="7">
        <v>-181</v>
      </c>
    </row>
    <row r="23" spans="1:12" x14ac:dyDescent="0.3">
      <c r="B23" s="38">
        <v>42443</v>
      </c>
      <c r="C23" s="7">
        <v>40</v>
      </c>
    </row>
    <row r="24" spans="1:12" x14ac:dyDescent="0.3">
      <c r="B24" s="38">
        <v>42444</v>
      </c>
      <c r="C24" s="7">
        <v>40</v>
      </c>
    </row>
    <row r="25" spans="1:12" x14ac:dyDescent="0.3">
      <c r="B25" s="38">
        <v>42448</v>
      </c>
      <c r="C25" s="7">
        <v>25</v>
      </c>
    </row>
    <row r="26" spans="1:12" x14ac:dyDescent="0.3">
      <c r="B26" s="38">
        <v>42456</v>
      </c>
      <c r="C26" s="7">
        <v>-122</v>
      </c>
    </row>
    <row r="27" spans="1:12" x14ac:dyDescent="0.3">
      <c r="B27" s="38">
        <v>42461</v>
      </c>
      <c r="C27" s="7">
        <v>78</v>
      </c>
    </row>
    <row r="28" spans="1:12" x14ac:dyDescent="0.3">
      <c r="B28" s="38">
        <v>42466</v>
      </c>
      <c r="C28" s="7">
        <v>100</v>
      </c>
    </row>
    <row r="29" spans="1:12" x14ac:dyDescent="0.3">
      <c r="B29" s="38">
        <v>42473</v>
      </c>
      <c r="C29" s="7">
        <v>50</v>
      </c>
    </row>
    <row r="30" spans="1:12" x14ac:dyDescent="0.3">
      <c r="B30" s="38">
        <v>42480</v>
      </c>
      <c r="C30" s="7">
        <v>25</v>
      </c>
    </row>
    <row r="31" spans="1:12" x14ac:dyDescent="0.3">
      <c r="B31" s="38">
        <v>42489</v>
      </c>
      <c r="C31" s="7">
        <v>75</v>
      </c>
    </row>
    <row r="32" spans="1:12" x14ac:dyDescent="0.3">
      <c r="B32" s="38">
        <v>42496</v>
      </c>
      <c r="C32" s="7">
        <v>50</v>
      </c>
    </row>
    <row r="33" spans="2:3" x14ac:dyDescent="0.3">
      <c r="B33" s="38">
        <v>42521</v>
      </c>
      <c r="C33" s="7">
        <v>25</v>
      </c>
    </row>
    <row r="34" spans="2:3" x14ac:dyDescent="0.3">
      <c r="B34" s="38">
        <v>42543</v>
      </c>
      <c r="C34" s="7">
        <v>25</v>
      </c>
    </row>
    <row r="35" spans="2:3" x14ac:dyDescent="0.3">
      <c r="B35" s="38">
        <v>42550</v>
      </c>
      <c r="C35" s="7">
        <v>-90</v>
      </c>
    </row>
    <row r="36" spans="2:3" x14ac:dyDescent="0.3">
      <c r="B36" s="38">
        <v>42551</v>
      </c>
      <c r="C36" s="7">
        <v>50</v>
      </c>
    </row>
    <row r="37" spans="2:3" x14ac:dyDescent="0.3">
      <c r="B37" s="38">
        <v>42572</v>
      </c>
      <c r="C37" s="7">
        <v>25</v>
      </c>
    </row>
    <row r="38" spans="2:3" x14ac:dyDescent="0.3">
      <c r="B38" s="38">
        <v>42573</v>
      </c>
      <c r="C38" s="7">
        <v>-136</v>
      </c>
    </row>
    <row r="39" spans="2:3" x14ac:dyDescent="0.3">
      <c r="B39" s="38">
        <v>42580</v>
      </c>
      <c r="C39" s="7">
        <v>100</v>
      </c>
    </row>
    <row r="40" spans="2:3" x14ac:dyDescent="0.3">
      <c r="B40" s="38">
        <v>42585</v>
      </c>
      <c r="C40" s="7">
        <v>-124</v>
      </c>
    </row>
    <row r="41" spans="2:3" x14ac:dyDescent="0.3">
      <c r="B41" s="38">
        <v>42604</v>
      </c>
      <c r="C41" s="7">
        <v>75</v>
      </c>
    </row>
    <row r="42" spans="2:3" x14ac:dyDescent="0.3">
      <c r="B42" s="38">
        <v>42613</v>
      </c>
      <c r="C42" s="7">
        <v>50</v>
      </c>
    </row>
    <row r="43" spans="2:3" x14ac:dyDescent="0.3">
      <c r="B43" s="38">
        <v>42619</v>
      </c>
      <c r="C43" s="7">
        <v>50</v>
      </c>
    </row>
    <row r="44" spans="2:3" x14ac:dyDescent="0.3">
      <c r="B44" s="38">
        <v>42632</v>
      </c>
      <c r="C44" s="7">
        <v>25</v>
      </c>
    </row>
    <row r="45" spans="2:3" x14ac:dyDescent="0.3">
      <c r="B45" s="38">
        <v>42631</v>
      </c>
      <c r="C45" s="7">
        <v>-559</v>
      </c>
    </row>
    <row r="46" spans="2:3" x14ac:dyDescent="0.3">
      <c r="B46" s="38">
        <v>42635</v>
      </c>
      <c r="C46" s="7">
        <v>-104</v>
      </c>
    </row>
    <row r="47" spans="2:3" x14ac:dyDescent="0.3">
      <c r="B47" s="38">
        <v>42643</v>
      </c>
      <c r="C47" s="7">
        <v>151</v>
      </c>
    </row>
    <row r="48" spans="2:3" x14ac:dyDescent="0.3">
      <c r="B48" s="38">
        <v>42651</v>
      </c>
      <c r="C48" s="7">
        <v>-105</v>
      </c>
    </row>
    <row r="49" spans="2:19" x14ac:dyDescent="0.3">
      <c r="B49" s="38">
        <v>42652</v>
      </c>
      <c r="C49" s="7">
        <v>76</v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2:19" x14ac:dyDescent="0.3">
      <c r="B50" s="38">
        <v>42656</v>
      </c>
      <c r="C50" s="7">
        <v>-104</v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2:19" x14ac:dyDescent="0.3">
      <c r="B51" s="38">
        <v>42676</v>
      </c>
      <c r="C51" s="7">
        <v>70</v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2:19" x14ac:dyDescent="0.3">
      <c r="B52" s="38">
        <v>42683</v>
      </c>
      <c r="C52" s="7">
        <v>100</v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2:19" x14ac:dyDescent="0.3">
      <c r="B53" s="38">
        <v>42684</v>
      </c>
      <c r="C53" s="7">
        <v>-346</v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2:19" x14ac:dyDescent="0.3">
      <c r="B54" s="38">
        <v>42689</v>
      </c>
      <c r="C54" s="7">
        <v>-62</v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2:19" x14ac:dyDescent="0.3">
      <c r="B55" s="38">
        <v>42690</v>
      </c>
      <c r="C55" s="7">
        <v>-36</v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</row>
    <row r="56" spans="2:19" x14ac:dyDescent="0.3">
      <c r="B56" s="38">
        <v>42695</v>
      </c>
      <c r="C56" s="7">
        <v>25</v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</row>
    <row r="57" spans="2:19" x14ac:dyDescent="0.3">
      <c r="B57" s="38">
        <v>42699</v>
      </c>
      <c r="C57" s="7">
        <v>-191</v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</row>
    <row r="58" spans="2:19" x14ac:dyDescent="0.3">
      <c r="B58" s="38">
        <v>42704</v>
      </c>
      <c r="C58" s="7">
        <v>200</v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</row>
    <row r="59" spans="2:19" x14ac:dyDescent="0.3">
      <c r="B59" s="118" t="s">
        <v>66</v>
      </c>
      <c r="C59" s="7">
        <v>-5.05</v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</row>
    <row r="60" spans="2:19" x14ac:dyDescent="0.3">
      <c r="B60" s="38">
        <v>42709</v>
      </c>
      <c r="C60" s="7">
        <v>75.05</v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</row>
    <row r="61" spans="2:19" x14ac:dyDescent="0.3">
      <c r="B61" s="38">
        <v>42710</v>
      </c>
      <c r="C61" s="7">
        <v>-177.75</v>
      </c>
      <c r="J61" s="187"/>
      <c r="K61" s="187"/>
      <c r="L61" s="187"/>
      <c r="M61" s="187"/>
      <c r="N61" s="187"/>
      <c r="O61" s="187"/>
      <c r="P61" s="187"/>
      <c r="Q61" s="187"/>
      <c r="R61" s="187"/>
      <c r="S61" s="187"/>
    </row>
    <row r="62" spans="2:19" x14ac:dyDescent="0.3">
      <c r="B62" s="38">
        <v>42733</v>
      </c>
      <c r="C62" s="7">
        <v>73.430000000000007</v>
      </c>
      <c r="J62" s="187"/>
      <c r="K62" s="187"/>
      <c r="L62" s="187"/>
      <c r="M62" s="187"/>
      <c r="N62" s="187"/>
      <c r="O62" s="187"/>
      <c r="P62" s="187"/>
      <c r="Q62" s="187"/>
      <c r="R62" s="187"/>
      <c r="S62" s="187"/>
    </row>
    <row r="63" spans="2:19" x14ac:dyDescent="0.3">
      <c r="B63" s="118" t="s">
        <v>66</v>
      </c>
      <c r="C63" s="7">
        <v>-5.68</v>
      </c>
      <c r="J63" s="187"/>
      <c r="K63" s="187"/>
      <c r="L63" s="187"/>
      <c r="M63" s="187"/>
      <c r="N63" s="187"/>
      <c r="O63" s="187"/>
      <c r="P63" s="187"/>
      <c r="Q63" s="187"/>
      <c r="R63" s="187"/>
      <c r="S63" s="187"/>
    </row>
    <row r="64" spans="2:19" x14ac:dyDescent="0.3">
      <c r="B64" s="38"/>
      <c r="C64" s="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3">
      <c r="B65" s="38"/>
      <c r="C65" s="7"/>
      <c r="J65" s="187"/>
      <c r="K65" s="187"/>
      <c r="L65" s="187"/>
      <c r="M65" s="187"/>
      <c r="N65" s="187"/>
      <c r="O65" s="187"/>
      <c r="P65" s="187"/>
      <c r="Q65" s="187"/>
      <c r="R65" s="187"/>
      <c r="S65" s="187"/>
    </row>
    <row r="66" spans="1:19" x14ac:dyDescent="0.3">
      <c r="B66" s="38"/>
      <c r="C66" s="7"/>
      <c r="J66" s="187"/>
      <c r="K66" s="187"/>
      <c r="L66" s="187"/>
      <c r="M66" s="187"/>
      <c r="N66" s="187"/>
      <c r="O66" s="187"/>
      <c r="P66" s="187"/>
      <c r="Q66" s="187"/>
      <c r="R66" s="187"/>
      <c r="S66" s="187"/>
    </row>
    <row r="67" spans="1:19" x14ac:dyDescent="0.3">
      <c r="B67" s="38"/>
      <c r="C67" s="7"/>
      <c r="J67" s="187"/>
      <c r="K67" s="187"/>
      <c r="L67" s="187"/>
      <c r="M67" s="187"/>
      <c r="N67" s="187"/>
      <c r="O67" s="187"/>
      <c r="P67" s="187"/>
      <c r="Q67" s="187"/>
      <c r="R67" s="187"/>
      <c r="S67" s="187"/>
    </row>
    <row r="68" spans="1:19" ht="15" thickBot="1" x14ac:dyDescent="0.35">
      <c r="B68" s="38"/>
      <c r="C68" s="7"/>
      <c r="J68" s="187"/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ht="15" thickBot="1" x14ac:dyDescent="0.35">
      <c r="B69" s="38" t="s">
        <v>8</v>
      </c>
      <c r="C69" s="13">
        <f>SUM(C18:C68)</f>
        <v>-395</v>
      </c>
      <c r="J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3">
      <c r="J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3">
      <c r="J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3">
      <c r="J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9" spans="1:19" x14ac:dyDescent="0.3">
      <c r="A79" s="187"/>
      <c r="B79" s="187"/>
      <c r="C79" s="187"/>
      <c r="D79" s="187"/>
      <c r="E79" s="187"/>
    </row>
    <row r="80" spans="1:19" x14ac:dyDescent="0.3">
      <c r="A80" s="187"/>
      <c r="B80" s="187"/>
      <c r="C80" s="187"/>
      <c r="D80" s="187"/>
      <c r="E80" s="187"/>
    </row>
    <row r="81" spans="1:5" x14ac:dyDescent="0.3">
      <c r="A81" s="187"/>
      <c r="B81" s="187"/>
      <c r="C81" s="187"/>
      <c r="D81" s="187"/>
      <c r="E81" s="187"/>
    </row>
    <row r="82" spans="1:5" x14ac:dyDescent="0.3">
      <c r="A82" s="187"/>
      <c r="B82" s="187"/>
      <c r="C82" s="187"/>
      <c r="D82" s="187"/>
      <c r="E82" s="187"/>
    </row>
    <row r="83" spans="1:5" x14ac:dyDescent="0.3">
      <c r="A83" s="187"/>
      <c r="B83" s="187"/>
      <c r="C83" s="187"/>
      <c r="D83" s="187"/>
      <c r="E83" s="187"/>
    </row>
    <row r="84" spans="1:5" x14ac:dyDescent="0.3">
      <c r="A84" s="187"/>
      <c r="B84" s="187"/>
      <c r="C84" s="187"/>
      <c r="D84" s="187"/>
      <c r="E84" s="187"/>
    </row>
    <row r="85" spans="1:5" x14ac:dyDescent="0.3">
      <c r="A85" s="187"/>
      <c r="B85" s="187"/>
      <c r="C85" s="187"/>
      <c r="D85" s="187"/>
      <c r="E85" s="187"/>
    </row>
    <row r="86" spans="1:5" x14ac:dyDescent="0.3">
      <c r="A86" s="187"/>
      <c r="B86" s="187"/>
      <c r="C86" s="187"/>
      <c r="D86" s="187"/>
      <c r="E86" s="187"/>
    </row>
    <row r="87" spans="1:5" x14ac:dyDescent="0.3">
      <c r="A87" s="187"/>
      <c r="B87" s="187"/>
      <c r="C87" s="187"/>
      <c r="D87" s="187"/>
      <c r="E87" s="187"/>
    </row>
    <row r="88" spans="1:5" x14ac:dyDescent="0.3">
      <c r="A88" s="187"/>
      <c r="B88" s="187"/>
      <c r="C88" s="187"/>
      <c r="D88" s="187"/>
      <c r="E88" s="187"/>
    </row>
    <row r="89" spans="1:5" x14ac:dyDescent="0.3">
      <c r="A89" s="187"/>
      <c r="B89" s="187"/>
      <c r="C89" s="187"/>
      <c r="D89" s="187"/>
      <c r="E89" s="187"/>
    </row>
    <row r="90" spans="1:5" x14ac:dyDescent="0.3">
      <c r="A90" s="187"/>
      <c r="B90" s="187"/>
      <c r="C90" s="187"/>
      <c r="D90" s="187"/>
      <c r="E90" s="187"/>
    </row>
    <row r="91" spans="1:5" x14ac:dyDescent="0.3">
      <c r="A91" s="187"/>
      <c r="B91" s="187"/>
      <c r="C91" s="187"/>
      <c r="D91" s="187"/>
      <c r="E91" s="187"/>
    </row>
    <row r="92" spans="1:5" x14ac:dyDescent="0.3">
      <c r="A92" s="187"/>
      <c r="B92" s="187"/>
      <c r="C92" s="187"/>
      <c r="D92" s="187"/>
      <c r="E92" s="187"/>
    </row>
    <row r="93" spans="1:5" x14ac:dyDescent="0.3">
      <c r="A93" s="187"/>
      <c r="B93" s="187"/>
      <c r="C93" s="187"/>
      <c r="D93" s="187"/>
      <c r="E93" s="187"/>
    </row>
    <row r="94" spans="1:5" x14ac:dyDescent="0.3">
      <c r="A94" s="187"/>
      <c r="B94" s="187"/>
      <c r="C94" s="187"/>
      <c r="D94" s="187"/>
      <c r="E94" s="187"/>
    </row>
    <row r="95" spans="1:5" x14ac:dyDescent="0.3">
      <c r="A95" s="187"/>
      <c r="B95" s="187"/>
      <c r="C95" s="187"/>
      <c r="D95" s="187"/>
      <c r="E95" s="187"/>
    </row>
    <row r="96" spans="1:5" x14ac:dyDescent="0.3">
      <c r="A96" s="187"/>
      <c r="B96" s="187"/>
      <c r="C96" s="187"/>
      <c r="D96" s="187"/>
      <c r="E96" s="187"/>
    </row>
    <row r="97" spans="1:5" x14ac:dyDescent="0.3">
      <c r="A97" s="187"/>
      <c r="B97" s="187"/>
      <c r="C97" s="187"/>
      <c r="D97" s="187"/>
      <c r="E97" s="187"/>
    </row>
  </sheetData>
  <mergeCells count="3">
    <mergeCell ref="H16:J16"/>
    <mergeCell ref="I17:J17"/>
    <mergeCell ref="I18:J1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Savings-20</vt:lpstr>
      <vt:lpstr>Budgets</vt:lpstr>
      <vt:lpstr>Wish Lists</vt:lpstr>
      <vt:lpstr>Savings-19</vt:lpstr>
      <vt:lpstr>Savings-18</vt:lpstr>
      <vt:lpstr>Savings-17</vt:lpstr>
      <vt:lpstr>Savings-16</vt:lpstr>
    </vt:vector>
  </TitlesOfParts>
  <Company>State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Olekshii</dc:creator>
  <cp:lastModifiedBy>SCIF</cp:lastModifiedBy>
  <dcterms:created xsi:type="dcterms:W3CDTF">2016-01-27T17:03:14Z</dcterms:created>
  <dcterms:modified xsi:type="dcterms:W3CDTF">2020-06-09T18:31:27Z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