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Panopio\Desktop\Data Analytics\Challenges\"/>
    </mc:Choice>
  </mc:AlternateContent>
  <xr:revisionPtr revIDLastSave="0" documentId="13_ncr:1_{DF657F18-337A-42E3-A274-DBBA1A9B3784}" xr6:coauthVersionLast="47" xr6:coauthVersionMax="47" xr10:uidLastSave="{00000000-0000-0000-0000-000000000000}"/>
  <bookViews>
    <workbookView xWindow="-120" yWindow="-120" windowWidth="29040" windowHeight="15840" tabRatio="724" xr2:uid="{00000000-000D-0000-FFFF-FFFF00000000}"/>
  </bookViews>
  <sheets>
    <sheet name="CrowdfundingData" sheetId="1" r:id="rId1"/>
    <sheet name="Category Stats" sheetId="2" r:id="rId2"/>
    <sheet name="Sub-Category Stats" sheetId="3" r:id="rId3"/>
    <sheet name="Outcome Based on Launch Date" sheetId="4" r:id="rId4"/>
    <sheet name="Outcome Based on Goal" sheetId="9" r:id="rId5"/>
    <sheet name="Statistical Analysis" sheetId="10" r:id="rId6"/>
  </sheets>
  <calcPr calcId="18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Q2" i="10"/>
  <c r="H2" i="10"/>
  <c r="P2" i="10"/>
  <c r="C2" i="10"/>
  <c r="L2" i="10"/>
  <c r="M2" i="10"/>
  <c r="N2" i="10"/>
  <c r="O2" i="10"/>
  <c r="F2" i="10"/>
  <c r="E2" i="10"/>
  <c r="D2" i="10"/>
  <c r="E13" i="9"/>
  <c r="E12" i="9"/>
  <c r="E11" i="9"/>
  <c r="E10" i="9"/>
  <c r="E9" i="9"/>
  <c r="E8" i="9"/>
  <c r="E7" i="9"/>
  <c r="E6" i="9"/>
  <c r="E5" i="9"/>
  <c r="E4" i="9"/>
  <c r="E3" i="9"/>
  <c r="D13" i="9"/>
  <c r="D12" i="9"/>
  <c r="D11" i="9"/>
  <c r="D10" i="9"/>
  <c r="D9" i="9"/>
  <c r="D8" i="9"/>
  <c r="D7" i="9"/>
  <c r="D6" i="9"/>
  <c r="D5" i="9"/>
  <c r="D4" i="9"/>
  <c r="D3" i="9"/>
  <c r="C13" i="9"/>
  <c r="C12" i="9"/>
  <c r="C11" i="9"/>
  <c r="C10" i="9"/>
  <c r="C9" i="9"/>
  <c r="C8" i="9"/>
  <c r="C7" i="9"/>
  <c r="C6" i="9"/>
  <c r="C5" i="9"/>
  <c r="C4" i="9"/>
  <c r="C3" i="9"/>
  <c r="B13" i="9"/>
  <c r="B12" i="9"/>
  <c r="B11" i="9"/>
  <c r="B10" i="9"/>
  <c r="B9" i="9"/>
  <c r="B8" i="9"/>
  <c r="B7" i="9"/>
  <c r="B6" i="9"/>
  <c r="B5" i="9"/>
  <c r="B4" i="9"/>
  <c r="B3" i="9"/>
  <c r="E2" i="9"/>
  <c r="D2" i="9"/>
  <c r="C2" i="9"/>
  <c r="B2" i="9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G2" i="9" l="1"/>
  <c r="I2" i="9"/>
  <c r="G9" i="9"/>
  <c r="H7" i="9"/>
  <c r="I4" i="9"/>
  <c r="I12" i="9"/>
  <c r="G4" i="9"/>
  <c r="I6" i="9"/>
  <c r="I7" i="9"/>
  <c r="I8" i="9"/>
  <c r="F3" i="9"/>
  <c r="H3" i="9" s="1"/>
  <c r="F11" i="9"/>
  <c r="G11" i="9" s="1"/>
  <c r="F10" i="9"/>
  <c r="G10" i="9" s="1"/>
  <c r="F7" i="9"/>
  <c r="G7" i="9" s="1"/>
  <c r="F6" i="9"/>
  <c r="H6" i="9" s="1"/>
  <c r="F4" i="9"/>
  <c r="H4" i="9" s="1"/>
  <c r="F8" i="9"/>
  <c r="H8" i="9" s="1"/>
  <c r="F9" i="9"/>
  <c r="I9" i="9" s="1"/>
  <c r="F12" i="9"/>
  <c r="H12" i="9" s="1"/>
  <c r="F5" i="9"/>
  <c r="I5" i="9" s="1"/>
  <c r="F13" i="9"/>
  <c r="H13" i="9" s="1"/>
  <c r="F2" i="9"/>
  <c r="H2" i="9" s="1"/>
  <c r="H5" i="9" l="1"/>
  <c r="I13" i="9"/>
  <c r="G5" i="9"/>
  <c r="H11" i="9"/>
  <c r="G8" i="9"/>
  <c r="I10" i="9"/>
  <c r="H10" i="9"/>
  <c r="I11" i="9"/>
  <c r="G6" i="9"/>
  <c r="H9" i="9"/>
  <c r="G3" i="9"/>
  <c r="I3" i="9"/>
  <c r="G13" i="9"/>
  <c r="G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OPanopio</author>
  </authors>
  <commentList>
    <comment ref="D2" authorId="0" shapeId="0" xr:uid="{5380F30E-6D30-4CAD-A459-43B6356CDF64}">
      <text>
        <r>
          <rPr>
            <b/>
            <sz val="9"/>
            <color indexed="81"/>
            <rFont val="Tahoma"/>
            <charset val="1"/>
          </rPr>
          <t>OPanopio:</t>
        </r>
        <r>
          <rPr>
            <sz val="9"/>
            <color indexed="81"/>
            <rFont val="Tahoma"/>
            <charset val="1"/>
          </rPr>
          <t xml:space="preserve">
The median is a better representation of backers to summarize the data since backer counts had a high variance; as seen by the min and max number of backers.</t>
        </r>
      </text>
    </comment>
    <comment ref="G2" authorId="0" shapeId="0" xr:uid="{16A6600B-3E0E-4860-B7D1-CA602766B921}">
      <text>
        <r>
          <rPr>
            <b/>
            <sz val="9"/>
            <color indexed="81"/>
            <rFont val="Tahoma"/>
            <charset val="1"/>
          </rPr>
          <t>OPanopio:</t>
        </r>
        <r>
          <rPr>
            <sz val="9"/>
            <color indexed="81"/>
            <rFont val="Tahoma"/>
            <charset val="1"/>
          </rPr>
          <t xml:space="preserve">
Variability looks better with Successful campaigns. But is does not make sense due to the skewed number of backers on Successful campaigns. Each campaign have a highly variance number backers that don’t seem to be a proper representation for the reason why a campaign is successful.
 </t>
        </r>
      </text>
    </comment>
  </commentList>
</comments>
</file>

<file path=xl/sharedStrings.xml><?xml version="1.0" encoding="utf-8"?>
<sst xmlns="http://schemas.openxmlformats.org/spreadsheetml/2006/main" count="9057" uniqueCount="2118">
  <si>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</si>
  <si>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</si>
  <si>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</si>
  <si>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</si>
  <si>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</si>
  <si>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</si>
  <si>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</si>
  <si>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</si>
  <si>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</si>
  <si>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</si>
  <si>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</si>
  <si>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</si>
  <si>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</si>
  <si>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</si>
  <si>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</si>
  <si>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</si>
  <si>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</si>
  <si>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</si>
  <si>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</si>
  <si>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</si>
  <si>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</si>
  <si>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</si>
  <si>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</si>
  <si>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</si>
  <si>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</si>
  <si>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</si>
  <si>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</si>
  <si>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</si>
  <si>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</si>
  <si>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</si>
  <si>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</si>
  <si>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</si>
  <si>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</si>
  <si>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</si>
  <si>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</si>
  <si>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</si>
  <si>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</si>
  <si>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</si>
  <si>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</si>
  <si>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</si>
  <si>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</si>
  <si>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</si>
  <si>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</si>
  <si>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</si>
  <si>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</si>
  <si>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</si>
  <si>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</si>
  <si>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</si>
  <si>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</si>
  <si>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</si>
  <si>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</si>
  <si>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</si>
  <si>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</si>
  <si>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</si>
  <si>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</si>
  <si>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</si>
  <si>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</si>
  <si>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</si>
  <si>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</si>
  <si>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</si>
  <si>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</si>
  <si>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</si>
  <si>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</si>
  <si>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</si>
  <si>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</si>
  <si>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</si>
  <si>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</si>
  <si>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</si>
  <si>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</si>
  <si>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</si>
  <si>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</si>
  <si>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</si>
  <si>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</si>
  <si>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</si>
  <si>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</si>
  <si>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</si>
  <si>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</si>
  <si>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</si>
  <si>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</si>
  <si>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</si>
  <si>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</si>
  <si>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</si>
  <si>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</si>
  <si>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</si>
  <si>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</si>
  <si>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</si>
  <si>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</si>
  <si>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</si>
  <si>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</si>
  <si>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</si>
  <si>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</si>
  <si>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</si>
  <si>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</si>
  <si>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</si>
  <si>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</si>
  <si>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</si>
  <si>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</si>
  <si>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</si>
  <si>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</si>
  <si>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</si>
  <si>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</si>
  <si>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</si>
  <si>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</si>
  <si>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</si>
  <si>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</si>
  <si>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</si>
  <si>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</si>
  <si>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</si>
  <si>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</si>
  <si>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</si>
  <si>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</si>
  <si>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</si>
  <si>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</si>
  <si>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</si>
  <si>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</si>
  <si>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</si>
  <si>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</si>
  <si>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</si>
  <si>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</si>
  <si>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</si>
  <si>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</si>
  <si>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</si>
  <si>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</si>
  <si>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</si>
  <si>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</si>
  <si>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</si>
  <si>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</si>
  <si>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</si>
  <si>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</si>
  <si>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</si>
  <si>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</si>
  <si>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</si>
  <si>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</si>
  <si>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</si>
  <si>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</si>
  <si>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</si>
  <si>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</si>
  <si>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</si>
  <si>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</si>
  <si>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</si>
  <si>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</si>
  <si>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</si>
  <si>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</si>
  <si>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</si>
  <si>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</si>
  <si>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</si>
  <si>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</si>
  <si>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</si>
  <si>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</si>
  <si>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</si>
  <si>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</si>
  <si>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</si>
  <si>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</si>
  <si>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</si>
  <si>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</si>
  <si>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</si>
  <si>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</si>
  <si>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</si>
  <si>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</si>
  <si>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</si>
  <si>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</si>
  <si>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</si>
  <si>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</si>
  <si>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</si>
  <si>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</si>
  <si>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</si>
  <si>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</si>
  <si>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</si>
  <si>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</si>
  <si>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</si>
  <si>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</si>
  <si>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</si>
  <si>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</si>
  <si>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</si>
  <si>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</si>
  <si>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</si>
  <si>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</si>
  <si>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</si>
  <si>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</si>
  <si>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</si>
  <si>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</si>
  <si>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</si>
  <si>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</si>
  <si>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</si>
  <si>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</si>
  <si>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</si>
  <si>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</si>
  <si>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</si>
  <si>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</si>
  <si>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</si>
  <si>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</si>
  <si>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</si>
  <si>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</si>
  <si>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</si>
  <si>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</si>
  <si>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</si>
  <si>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</si>
  <si>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</si>
  <si>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</si>
  <si>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</si>
  <si>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</si>
  <si>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</si>
  <si>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</si>
  <si>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</si>
  <si>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</si>
  <si>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</si>
  <si>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</si>
  <si>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</si>
  <si>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</si>
  <si>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</si>
  <si>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</si>
  <si>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</si>
  <si>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</si>
  <si>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</si>
  <si>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</si>
  <si>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</si>
  <si>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</si>
  <si>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</si>
  <si>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</si>
  <si>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</si>
  <si>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</si>
  <si>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</si>
  <si>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</si>
  <si>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</si>
  <si>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</si>
  <si>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</si>
  <si>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</si>
  <si>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</si>
  <si>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</si>
  <si>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</si>
  <si>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</si>
  <si>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</si>
  <si>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</si>
  <si>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</si>
  <si>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</si>
  <si>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</si>
  <si>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</si>
  <si>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</si>
  <si>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</si>
  <si>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</si>
  <si>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</si>
  <si>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</si>
  <si>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</si>
  <si>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</si>
  <si>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</si>
  <si>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</si>
  <si>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</si>
  <si>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</si>
  <si>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</si>
  <si>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</si>
  <si>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</si>
  <si>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</si>
  <si>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</si>
  <si>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</si>
  <si>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</si>
  <si>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</si>
  <si>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</si>
  <si>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</si>
  <si>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</si>
  <si>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</si>
  <si>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</si>
  <si>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</si>
  <si>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</si>
  <si>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</si>
  <si>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</si>
  <si>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</si>
  <si>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</si>
  <si>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</si>
  <si>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</si>
  <si>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</si>
  <si>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</si>
  <si>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</si>
  <si>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</si>
  <si>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</si>
  <si>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</si>
  <si>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</si>
  <si>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</si>
  <si>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</si>
  <si>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</si>
  <si>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</si>
  <si>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</si>
  <si>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</si>
  <si>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</si>
  <si>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</si>
  <si>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</si>
  <si>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</si>
  <si>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</si>
  <si>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</si>
  <si>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</si>
  <si>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</si>
  <si>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</si>
  <si>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</si>
  <si>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</si>
  <si>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</si>
  <si>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</si>
  <si>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</si>
  <si>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</si>
  <si>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</si>
  <si>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</si>
  <si>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</si>
  <si>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</si>
  <si>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</si>
  <si>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</si>
  <si>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</si>
  <si>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</si>
  <si>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</si>
  <si>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</si>
  <si>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</si>
  <si>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</si>
  <si>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</si>
  <si>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</si>
  <si>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</si>
  <si>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</si>
  <si>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</si>
  <si>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</si>
  <si>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</si>
  <si>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</si>
  <si>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</si>
  <si>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</si>
  <si>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</si>
  <si>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</si>
  <si>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</si>
  <si>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</si>
  <si>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</si>
  <si>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</si>
  <si>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</si>
  <si>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</si>
  <si>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</si>
  <si>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</si>
  <si>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</si>
  <si>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</si>
  <si>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</si>
  <si>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</si>
  <si>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</si>
  <si>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</si>
  <si>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</si>
  <si>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</si>
  <si>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</si>
  <si>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</si>
  <si>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</si>
  <si>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</si>
  <si>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</si>
  <si>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</si>
  <si>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</si>
  <si>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</si>
  <si>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</si>
  <si>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</si>
  <si>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</si>
  <si>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</si>
  <si>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</si>
  <si>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</si>
  <si>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</si>
  <si>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</si>
  <si>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</si>
  <si>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</si>
  <si>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</si>
  <si>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</si>
  <si>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</si>
  <si>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</si>
  <si>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</si>
  <si>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</si>
  <si>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</si>
  <si>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</si>
  <si>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</si>
  <si>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</si>
  <si>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</si>
  <si>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</si>
  <si>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</si>
  <si>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</si>
  <si>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</si>
  <si>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</si>
  <si>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</si>
  <si>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</si>
  <si>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</si>
  <si>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</si>
  <si>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</si>
  <si>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</si>
  <si>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</si>
  <si>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</si>
  <si>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</si>
  <si>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</si>
  <si>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</si>
  <si>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</si>
  <si>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</si>
  <si>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</si>
  <si>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</si>
  <si>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</si>
  <si>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</si>
  <si>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</si>
  <si>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</si>
  <si>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</si>
  <si>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</si>
  <si>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</si>
  <si>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</si>
  <si>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</si>
  <si>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</si>
  <si>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</si>
  <si>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</si>
  <si>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</si>
  <si>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</si>
  <si>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</si>
  <si>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</si>
  <si>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</si>
  <si>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</si>
  <si>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</si>
  <si>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</si>
  <si>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</si>
  <si>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</si>
  <si>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</si>
  <si>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</si>
  <si>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</si>
  <si>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</si>
  <si>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</si>
  <si>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</si>
  <si>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</si>
  <si>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</si>
  <si>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</si>
  <si>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</si>
  <si>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</si>
  <si>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</si>
  <si>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</si>
  <si>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</si>
  <si>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</si>
  <si>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</si>
  <si>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</si>
  <si>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</si>
  <si>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</si>
  <si>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</si>
  <si>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</si>
  <si>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</si>
  <si>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</si>
  <si>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</si>
  <si>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</si>
  <si>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</si>
  <si>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</si>
  <si>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</si>
  <si>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</si>
  <si>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</si>
  <si>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</si>
  <si>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</si>
  <si>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</si>
  <si>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</si>
  <si>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</si>
  <si>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</si>
  <si>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</si>
  <si>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</si>
  <si>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</si>
  <si>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</si>
  <si>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</si>
  <si>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</si>
  <si>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</si>
  <si>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</si>
  <si>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</si>
  <si>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</si>
  <si>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</si>
  <si>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</si>
  <si>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</si>
  <si>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</si>
  <si>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</si>
  <si>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</si>
  <si>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</si>
  <si>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</si>
  <si>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</si>
  <si>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</si>
  <si>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</si>
  <si>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</si>
  <si>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</si>
  <si>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</si>
  <si>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</si>
  <si>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</si>
  <si>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</si>
  <si>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</si>
  <si>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</si>
  <si>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</si>
  <si>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</si>
  <si>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</si>
  <si>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</si>
  <si>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</si>
  <si>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</si>
  <si>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</si>
  <si>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</si>
  <si>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</si>
  <si>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</si>
  <si>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</si>
  <si>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</si>
  <si>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</si>
  <si>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</si>
  <si>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</si>
  <si>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</si>
  <si>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</si>
  <si>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</si>
  <si>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</si>
  <si>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</si>
  <si>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</si>
  <si>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</si>
  <si>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</si>
  <si>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</si>
  <si>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</si>
  <si>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</si>
  <si>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</si>
  <si>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</si>
  <si>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</si>
  <si>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</si>
  <si>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</si>
  <si>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</si>
  <si>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</si>
  <si>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</si>
  <si>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</si>
  <si>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</si>
  <si>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</si>
  <si>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</si>
  <si>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</si>
  <si>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</si>
  <si>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</si>
  <si>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</si>
  <si>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</si>
  <si>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</si>
  <si>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</si>
  <si>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</si>
  <si>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</si>
  <si>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</si>
  <si>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</si>
  <si>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</si>
  <si>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</si>
  <si>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</si>
  <si>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</si>
  <si>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</si>
  <si>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</si>
  <si>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</si>
  <si>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</si>
  <si>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</si>
  <si>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</si>
  <si>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</si>
  <si>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</si>
  <si>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</si>
  <si>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</si>
  <si>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</si>
  <si>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</si>
  <si>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</si>
  <si>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</si>
  <si>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</si>
  <si>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</si>
  <si>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</si>
  <si>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</si>
  <si>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</si>
  <si>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</si>
  <si>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</si>
  <si>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</si>
  <si>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</si>
  <si>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</si>
  <si>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</si>
  <si>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</si>
  <si>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</si>
  <si>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</si>
  <si>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</si>
  <si>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</si>
  <si>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</si>
  <si>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</si>
  <si>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</si>
  <si>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</si>
  <si>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</si>
  <si>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</si>
  <si>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</si>
  <si>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</si>
  <si>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</si>
  <si>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</si>
  <si>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</si>
  <si>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</si>
  <si>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</si>
  <si>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</si>
  <si>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</si>
  <si>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</si>
  <si>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</si>
  <si>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</si>
  <si>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</si>
  <si>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</si>
  <si>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</si>
  <si>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</si>
  <si>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</si>
  <si>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</si>
  <si>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</si>
  <si>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</si>
  <si>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</si>
  <si>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</si>
  <si>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</si>
  <si>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</si>
  <si>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</si>
  <si>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</si>
  <si>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</si>
  <si>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</si>
  <si>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</si>
  <si>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</si>
  <si>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</si>
  <si>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</si>
  <si>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</si>
  <si>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</si>
  <si>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</si>
  <si>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</si>
  <si>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</si>
  <si>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</si>
  <si>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</si>
  <si>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</si>
  <si>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</si>
  <si>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</si>
  <si>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</si>
  <si>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</si>
  <si>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</si>
  <si>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</si>
  <si>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</si>
  <si>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</si>
  <si>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</si>
  <si>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</si>
  <si>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</si>
  <si>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</si>
  <si>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</si>
  <si>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</si>
  <si>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</si>
  <si>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</si>
  <si>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</si>
  <si>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</si>
  <si>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</si>
  <si>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</si>
  <si>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</si>
  <si>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</si>
  <si>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</si>
  <si>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</si>
  <si>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</si>
  <si>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</si>
  <si>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</si>
  <si>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</si>
  <si>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</si>
  <si>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</si>
  <si>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</si>
  <si>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</si>
  <si>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</si>
  <si>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</si>
  <si>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</si>
  <si>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</si>
  <si>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</si>
  <si>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</si>
  <si>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</si>
  <si>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</si>
  <si>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</si>
  <si>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</si>
  <si>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</si>
  <si>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</si>
  <si>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</si>
  <si>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</si>
  <si>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</si>
  <si>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</si>
  <si>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</si>
  <si>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</si>
  <si>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</si>
  <si>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</si>
  <si>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</si>
  <si>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</si>
  <si>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</si>
  <si>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</si>
  <si>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</si>
  <si>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</si>
  <si>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</si>
  <si>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</si>
  <si>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</si>
  <si>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</si>
  <si>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</si>
  <si>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</si>
  <si>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</si>
  <si>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</si>
  <si>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</si>
  <si>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</si>
  <si>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</si>
  <si>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</si>
  <si>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</si>
  <si>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</si>
  <si>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</si>
  <si>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</si>
  <si>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</si>
  <si>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</si>
  <si>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</si>
  <si>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</si>
  <si>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</si>
  <si>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</si>
  <si>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</si>
  <si>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</si>
  <si>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</si>
  <si>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</si>
  <si>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</si>
  <si>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</si>
  <si>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</si>
  <si>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</si>
  <si>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</si>
  <si>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</si>
  <si>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</si>
  <si>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</si>
  <si>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</si>
  <si>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</si>
  <si>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</si>
  <si>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</si>
  <si>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</si>
  <si>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</si>
  <si>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</si>
  <si>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</si>
  <si>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</si>
  <si>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</si>
  <si>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</si>
  <si>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</si>
  <si>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</si>
  <si>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</si>
  <si>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</si>
  <si>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</si>
  <si>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</si>
  <si>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</si>
  <si>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</si>
  <si>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</si>
  <si>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</si>
  <si>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</si>
  <si>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</si>
  <si>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</si>
  <si>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</si>
  <si>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</si>
  <si>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</si>
  <si>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</si>
  <si>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</si>
  <si>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</si>
  <si>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</si>
  <si>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</si>
  <si>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</si>
  <si>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</si>
  <si>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</si>
  <si>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</si>
  <si>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</si>
  <si>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</si>
  <si>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</si>
  <si>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</si>
  <si>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</si>
  <si>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</si>
  <si>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</si>
  <si>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</si>
  <si>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</si>
  <si>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</si>
  <si>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</si>
  <si>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</si>
  <si>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</si>
  <si>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</si>
  <si>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</si>
  <si>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</si>
  <si>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</si>
  <si>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</si>
  <si>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</si>
  <si>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</si>
  <si>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</si>
  <si>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</si>
  <si>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</si>
  <si>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</si>
  <si>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</si>
  <si>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</si>
  <si>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</si>
  <si>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</si>
  <si>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</si>
  <si>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</si>
  <si>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</si>
  <si>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</si>
  <si>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</si>
  <si>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</si>
  <si>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</si>
  <si>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</si>
  <si>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</si>
  <si>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</si>
  <si>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</si>
  <si>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</si>
  <si>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</si>
  <si>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</si>
  <si>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</si>
  <si>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</si>
  <si>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</si>
  <si>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</si>
  <si>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</si>
  <si>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</si>
  <si>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</si>
  <si>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</si>
  <si>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</si>
  <si>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</si>
  <si>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</si>
  <si>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</si>
  <si>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</si>
  <si>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</si>
  <si>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</si>
  <si>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</si>
  <si>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</si>
  <si>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</si>
  <si>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</si>
  <si>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</si>
  <si>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</si>
  <si>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</si>
  <si>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</si>
  <si>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</si>
  <si>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</si>
  <si>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</si>
  <si>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</si>
  <si>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</si>
  <si>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</si>
  <si>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</si>
  <si>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</si>
  <si>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</si>
  <si>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</si>
  <si>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</si>
  <si>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</si>
  <si>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</si>
  <si>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</si>
  <si>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</si>
  <si>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</si>
  <si>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</si>
  <si>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</si>
  <si>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</si>
  <si>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</si>
  <si>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</si>
  <si>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</si>
  <si>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</si>
  <si>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</si>
  <si>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</si>
  <si>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</si>
  <si>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</si>
  <si>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</si>
  <si>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</si>
  <si>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</si>
  <si>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</si>
  <si>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</si>
  <si>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</si>
  <si>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</si>
  <si>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</si>
  <si>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</si>
  <si>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</si>
  <si>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</si>
  <si>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</si>
  <si>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</si>
  <si>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</si>
  <si>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</si>
  <si>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</si>
  <si>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</si>
  <si>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</si>
  <si>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</si>
  <si>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</si>
  <si>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</si>
  <si>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</si>
  <si>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</si>
  <si>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</si>
  <si>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</si>
  <si>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</si>
  <si>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</si>
  <si>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</si>
  <si>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</si>
  <si>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</si>
  <si>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</si>
  <si>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</si>
  <si>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</si>
  <si>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</si>
  <si>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</si>
  <si>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</si>
  <si>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</si>
  <si>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</si>
  <si>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</si>
  <si>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</si>
  <si>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</si>
  <si>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</si>
  <si>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</si>
  <si>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</si>
  <si>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</si>
  <si>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</si>
  <si>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</si>
  <si>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</si>
  <si>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</si>
  <si>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</si>
  <si>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</si>
  <si>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</si>
  <si>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</si>
  <si>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</si>
  <si>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</si>
  <si>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</si>
  <si>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</si>
  <si>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</si>
  <si>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</si>
  <si>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</si>
  <si>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</si>
  <si>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</si>
  <si>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</si>
  <si>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</si>
  <si>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</si>
  <si>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</si>
  <si>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</si>
  <si>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</si>
  <si>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</si>
  <si>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</si>
  <si>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</si>
  <si>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</si>
  <si>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</si>
  <si>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</si>
  <si>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</si>
  <si>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</si>
  <si>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</si>
  <si>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</si>
  <si>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</si>
  <si>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</si>
  <si>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</si>
  <si>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</si>
  <si>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</si>
  <si>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</si>
  <si>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</si>
  <si>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</si>
  <si>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</si>
  <si>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</si>
  <si>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</si>
  <si>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</si>
  <si>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</si>
  <si>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</si>
  <si>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</si>
  <si>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</si>
  <si>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</si>
  <si>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</si>
  <si>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</si>
  <si>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</si>
  <si>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</si>
  <si>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</si>
  <si>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</si>
  <si>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</si>
  <si>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</si>
  <si>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</si>
  <si>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</si>
  <si>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</si>
  <si>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</si>
  <si>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</si>
  <si>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</si>
  <si>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</si>
  <si>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</si>
  <si>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</si>
  <si>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</si>
  <si>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</si>
  <si>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</si>
  <si>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</si>
  <si>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</si>
  <si>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</si>
  <si>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</si>
  <si>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</si>
  <si>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</si>
  <si>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</si>
  <si>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</si>
  <si>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</si>
  <si>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</si>
  <si>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</si>
  <si>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</si>
  <si>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</si>
  <si>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</si>
  <si>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</si>
  <si>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</si>
  <si>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</si>
  <si>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</si>
  <si>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</si>
  <si>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</si>
  <si>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</si>
  <si>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</si>
  <si>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</si>
  <si>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</si>
  <si>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</si>
  <si>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</si>
  <si>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</si>
  <si>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</si>
  <si>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</si>
  <si>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</si>
  <si>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</si>
  <si>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</si>
  <si>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</si>
  <si>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</si>
  <si>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</si>
  <si>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</si>
  <si>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</si>
  <si>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</si>
  <si>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</si>
  <si>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</si>
  <si>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</si>
  <si>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</si>
  <si>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</si>
  <si>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</si>
  <si>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</si>
  <si>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</si>
  <si>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</si>
  <si>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</si>
  <si>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</si>
  <si>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</si>
  <si>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</si>
  <si>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</si>
  <si>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</si>
  <si>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</si>
  <si>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</si>
  <si>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</si>
  <si>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</si>
  <si>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</si>
  <si>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</si>
  <si>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</si>
  <si>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</si>
  <si>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</si>
  <si>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</si>
  <si>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</si>
  <si>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</si>
  <si>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</si>
  <si>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</si>
  <si>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</si>
  <si>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</si>
  <si>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</si>
  <si>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</si>
  <si>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</si>
  <si>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</si>
  <si>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</si>
  <si>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</si>
  <si>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</si>
  <si>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</si>
  <si>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</si>
  <si>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</si>
  <si>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</si>
  <si>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</si>
  <si>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</si>
  <si>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</si>
  <si>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</si>
  <si>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</si>
  <si>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</si>
  <si>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</si>
  <si>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</si>
  <si>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</si>
  <si>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</si>
  <si>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</si>
  <si>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</si>
  <si>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</si>
  <si>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</si>
  <si>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</si>
  <si>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</si>
  <si>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</si>
  <si>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</si>
  <si>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</si>
  <si>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</si>
  <si>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</si>
  <si>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</si>
  <si>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</si>
  <si>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</si>
  <si>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</si>
  <si>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</si>
  <si>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</si>
  <si>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</si>
  <si>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</si>
  <si>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</si>
  <si>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</si>
  <si>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</si>
  <si>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</si>
  <si>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</si>
  <si>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</si>
  <si>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</si>
  <si>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</si>
  <si>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</si>
  <si>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</si>
  <si>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</si>
  <si>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</si>
  <si>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</si>
  <si>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</si>
  <si>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</si>
  <si>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</si>
  <si>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</si>
  <si>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</si>
  <si>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</si>
  <si>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</si>
  <si>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</si>
  <si>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</si>
  <si>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</si>
  <si>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</si>
  <si>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</si>
  <si>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</si>
  <si>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</si>
  <si>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</si>
  <si>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</si>
  <si>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</si>
  <si>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</si>
  <si>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</si>
  <si>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</si>
  <si>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</si>
  <si>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</si>
  <si>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</si>
  <si>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</si>
  <si>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</si>
  <si>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</si>
  <si>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</si>
  <si>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</si>
  <si>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</si>
  <si>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</si>
  <si>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</si>
  <si>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</si>
  <si>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</si>
  <si>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</si>
  <si>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</si>
  <si>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</si>
  <si>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</si>
  <si>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</si>
  <si>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</si>
  <si>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</si>
  <si>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</si>
  <si>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</si>
  <si>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</si>
  <si>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</si>
  <si>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</si>
  <si>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</si>
  <si>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</si>
  <si>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</si>
  <si>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</si>
  <si>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</si>
  <si>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</si>
  <si>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</si>
  <si>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</si>
  <si>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</si>
  <si>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</si>
  <si>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</si>
  <si>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</si>
  <si>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</si>
  <si>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</si>
  <si>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</si>
  <si>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</si>
  <si>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</si>
  <si>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</si>
  <si>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</si>
  <si>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</si>
  <si>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</si>
  <si>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</si>
  <si>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</si>
  <si>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</si>
  <si>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</si>
  <si>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</si>
  <si>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</si>
  <si>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</si>
  <si>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</si>
  <si>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</si>
  <si>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</si>
  <si>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</si>
  <si>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</si>
  <si>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</si>
  <si>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</si>
  <si>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</si>
  <si>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</si>
  <si>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</si>
  <si>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</si>
  <si>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</si>
  <si>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</si>
  <si>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</si>
  <si>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</si>
  <si>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</si>
  <si>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</si>
  <si>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</si>
  <si>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</si>
  <si>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</si>
  <si>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</si>
  <si>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</si>
  <si>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</si>
  <si>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</si>
  <si>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</si>
  <si>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</si>
  <si>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</si>
  <si>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</si>
  <si>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</si>
  <si>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</si>
  <si>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</si>
  <si>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</si>
  <si>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</si>
  <si>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</si>
  <si>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</si>
  <si>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</si>
  <si>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</si>
  <si>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</si>
  <si>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</si>
  <si>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</si>
  <si>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</si>
  <si>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</si>
  <si>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</si>
  <si>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</si>
  <si>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</si>
  <si>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</si>
  <si>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</si>
  <si>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</si>
  <si>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</si>
  <si>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</si>
  <si>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</si>
  <si>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</si>
  <si>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</si>
  <si>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</si>
  <si>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</si>
  <si>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</si>
  <si>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</si>
  <si>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</si>
  <si>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</si>
  <si>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</si>
  <si>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</si>
  <si>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</si>
  <si>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</si>
  <si>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</si>
  <si>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</si>
  <si>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</si>
  <si>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</si>
  <si>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</si>
  <si>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</si>
  <si>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</si>
  <si>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</si>
  <si>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</si>
  <si>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</si>
  <si>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</si>
  <si>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</si>
  <si>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</si>
  <si>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</si>
  <si>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</si>
  <si>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</si>
  <si>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</si>
  <si>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</si>
  <si>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</si>
  <si>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</si>
  <si>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</si>
  <si>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</si>
  <si>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</si>
  <si>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</si>
  <si>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</si>
  <si>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</si>
  <si>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</si>
  <si>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</si>
  <si>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</si>
  <si>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</si>
  <si>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</si>
  <si>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</si>
  <si>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</si>
  <si>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</si>
  <si>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</si>
  <si>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</si>
  <si>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</si>
  <si>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</si>
  <si>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</si>
  <si>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</si>
  <si>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</si>
  <si>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</si>
  <si>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</si>
  <si>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</si>
  <si>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</si>
  <si>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</si>
  <si>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</si>
  <si>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</si>
  <si>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</si>
  <si>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</si>
  <si>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</si>
  <si>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</si>
  <si>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</si>
  <si>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</si>
  <si>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</si>
  <si>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</si>
  <si>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</si>
  <si>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</si>
  <si>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</si>
  <si>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</si>
  <si>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</si>
  <si>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</si>
  <si>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</si>
  <si>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</si>
  <si>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</si>
  <si>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</si>
  <si>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</si>
  <si>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</si>
  <si>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</si>
  <si>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</si>
  <si>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</si>
  <si>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</si>
  <si>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</si>
  <si>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</si>
  <si>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</si>
  <si>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</si>
  <si>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</si>
  <si>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</si>
  <si>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</si>
  <si>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</si>
  <si>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</si>
  <si>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</si>
  <si>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</si>
  <si>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</si>
  <si>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</si>
  <si>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</si>
  <si>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</si>
  <si>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</si>
  <si>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</si>
  <si>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</si>
  <si>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</si>
  <si>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</si>
  <si>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</si>
  <si>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</si>
  <si>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</si>
  <si>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</si>
  <si>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</si>
  <si>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</si>
  <si>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</si>
  <si>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</si>
  <si>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</si>
  <si>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</si>
  <si>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</si>
  <si>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</si>
  <si>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</si>
  <si>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</si>
  <si>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</si>
  <si>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</si>
  <si>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</si>
  <si>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</si>
  <si>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</si>
  <si>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</si>
  <si>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</si>
  <si>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</si>
  <si>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</si>
  <si>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</si>
  <si>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</si>
  <si>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</si>
  <si>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</si>
  <si>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</si>
  <si>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</si>
  <si>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</si>
  <si>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</si>
  <si>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</si>
  <si>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</si>
  <si>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</si>
  <si>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</si>
  <si>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</si>
  <si>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</si>
  <si>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</si>
  <si>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</si>
  <si>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</si>
  <si>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</si>
  <si>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</si>
  <si>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</si>
  <si>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</si>
  <si>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</si>
  <si>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</si>
  <si>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</si>
  <si>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</si>
  <si>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</si>
  <si>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</si>
  <si>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</si>
  <si>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</si>
  <si>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</si>
  <si>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</si>
  <si>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</si>
  <si>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</si>
  <si>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</si>
  <si>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</si>
  <si>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</si>
  <si>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</si>
  <si>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</si>
  <si>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</si>
  <si>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</si>
  <si>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</si>
  <si>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</si>
  <si>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</si>
  <si>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</si>
  <si>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</si>
  <si>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</si>
  <si>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</si>
  <si>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</si>
  <si>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</si>
  <si>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</si>
  <si>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</si>
  <si>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</si>
  <si>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</si>
  <si>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</si>
  <si>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</si>
  <si>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</si>
  <si>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</si>
  <si>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</si>
  <si>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</si>
  <si>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</si>
  <si>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</si>
  <si>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</si>
  <si>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</si>
  <si>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</si>
  <si>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</si>
  <si>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</si>
  <si>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</si>
  <si>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</si>
  <si>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</si>
  <si>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</si>
  <si>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</si>
  <si>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</si>
  <si>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</si>
  <si>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</si>
  <si>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</si>
  <si>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</si>
  <si>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</si>
  <si>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</si>
  <si>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</si>
  <si>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</si>
  <si>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</si>
  <si>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</si>
  <si>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</si>
  <si>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</si>
  <si>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</si>
  <si>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</si>
  <si>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</si>
  <si>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</si>
  <si>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</si>
  <si>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</si>
  <si>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</si>
  <si>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</si>
  <si>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</si>
  <si>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</si>
  <si>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</si>
  <si>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</si>
  <si>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</si>
  <si>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</si>
  <si>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</si>
  <si>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</si>
  <si>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</si>
  <si>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</si>
  <si>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</si>
  <si>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</si>
  <si>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</si>
  <si>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</si>
  <si>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</si>
  <si>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</si>
  <si>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</si>
  <si>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</si>
  <si>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</si>
  <si>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</si>
  <si>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</si>
  <si>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</si>
  <si>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</si>
  <si>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</si>
  <si>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</si>
  <si>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</si>
  <si>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</si>
  <si>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</si>
  <si>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</si>
  <si>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</si>
  <si>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</si>
  <si>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</si>
  <si>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</si>
  <si>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</si>
  <si>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</si>
  <si>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</si>
  <si>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</si>
  <si>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</si>
  <si>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</si>
  <si>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</si>
  <si>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</si>
  <si>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</si>
  <si>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</si>
  <si>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</si>
  <si>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</si>
  <si>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</si>
  <si>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</si>
  <si>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</si>
  <si>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</si>
  <si>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</si>
  <si>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</si>
  <si>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</si>
  <si>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</si>
  <si>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</si>
  <si>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</si>
  <si>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</si>
  <si>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</si>
  <si>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</si>
  <si>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</si>
  <si>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</si>
  <si>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</si>
  <si>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</si>
  <si>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</si>
  <si>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</si>
  <si>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</si>
  <si>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</si>
  <si>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</si>
  <si>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</si>
  <si>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</si>
  <si>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</si>
  <si>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</si>
  <si>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</si>
  <si>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</si>
  <si>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</si>
  <si>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</si>
  <si>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</si>
  <si>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</si>
  <si>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</si>
  <si>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</si>
  <si>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</si>
  <si>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</si>
  <si>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</si>
  <si>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</si>
  <si>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</si>
  <si>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</si>
  <si>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</si>
  <si>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</si>
  <si>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</si>
  <si>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</si>
  <si>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</si>
  <si>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</si>
  <si>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</si>
  <si>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</si>
  <si>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</si>
  <si>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</si>
  <si>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</si>
  <si>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</si>
  <si>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</si>
  <si>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</si>
  <si>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</si>
  <si>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</si>
  <si>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</si>
  <si>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</si>
  <si>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</si>
  <si>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</si>
  <si>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</si>
  <si>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</si>
  <si>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</si>
  <si>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</si>
  <si>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</si>
  <si>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</si>
  <si>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</si>
  <si>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</si>
  <si>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</si>
  <si>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</si>
  <si>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</si>
  <si>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</si>
  <si>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</si>
  <si>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</si>
  <si>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</si>
  <si>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</si>
  <si>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</si>
  <si>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</si>
  <si>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</si>
  <si>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</si>
  <si>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</si>
  <si>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</si>
  <si>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</si>
  <si>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</si>
  <si>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</si>
  <si>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</si>
  <si>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</si>
  <si>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</si>
  <si>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</si>
  <si>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</si>
  <si>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</si>
  <si>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</si>
  <si>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</si>
  <si>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</si>
  <si>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</si>
  <si>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</si>
  <si>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</si>
  <si>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</si>
  <si>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</si>
  <si>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</si>
  <si>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</si>
  <si>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</si>
  <si>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</si>
  <si>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</si>
  <si>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</si>
  <si>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</si>
  <si>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</si>
  <si>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</si>
  <si>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</si>
  <si>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</si>
  <si>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</si>
  <si>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</si>
  <si>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</si>
  <si>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</si>
  <si>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</si>
  <si>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</si>
  <si>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</si>
  <si>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</si>
  <si>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</si>
  <si>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</si>
  <si>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</si>
  <si>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</si>
  <si>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</si>
  <si>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</si>
  <si>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</si>
  <si>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</si>
  <si>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</si>
  <si>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</si>
  <si>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</si>
  <si>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</si>
  <si>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</si>
  <si>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</si>
  <si>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</si>
  <si>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</si>
  <si>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</si>
  <si>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</si>
  <si>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</si>
  <si>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</si>
  <si>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</si>
  <si>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</si>
  <si>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</si>
  <si>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</si>
  <si>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</si>
  <si>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</si>
  <si>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</si>
  <si>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</si>
  <si>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</si>
  <si>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</si>
  <si>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</si>
  <si>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</si>
  <si>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</si>
  <si>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</si>
  <si>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</si>
  <si>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</si>
  <si>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</si>
  <si>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</si>
  <si>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</si>
  <si>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</si>
  <si>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</si>
  <si>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</si>
  <si>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</si>
  <si>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</si>
  <si>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</si>
  <si>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</si>
  <si>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</si>
  <si>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</si>
  <si>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</si>
  <si>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</si>
  <si>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</si>
  <si>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</si>
  <si>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</si>
  <si>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</si>
  <si>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</si>
  <si>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</si>
  <si>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</si>
  <si>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</si>
  <si>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</si>
  <si>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</si>
  <si>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</si>
  <si>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</si>
  <si>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</si>
  <si>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</si>
  <si>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</si>
  <si>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</si>
  <si>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</si>
  <si>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</si>
  <si>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</si>
  <si>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</si>
  <si>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</si>
  <si>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</si>
  <si>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</si>
  <si>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</si>
  <si>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</si>
  <si>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</si>
  <si>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</si>
  <si>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</si>
  <si>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</si>
  <si>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</si>
  <si>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</si>
  <si>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</si>
  <si>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</si>
  <si>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</si>
  <si>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</si>
  <si>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</si>
  <si>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</si>
  <si>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</si>
  <si>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</si>
  <si>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</si>
  <si>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</si>
  <si>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</si>
  <si>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</si>
  <si>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</si>
  <si>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</si>
  <si>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</si>
  <si>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</si>
  <si>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</si>
  <si>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</si>
  <si>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</si>
  <si>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</si>
  <si>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</si>
  <si>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</si>
  <si>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</si>
  <si>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</si>
  <si>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</si>
  <si>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</si>
  <si>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</si>
  <si>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</si>
  <si>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</si>
  <si>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</si>
  <si>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</si>
  <si>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</si>
  <si>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</si>
  <si>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</si>
  <si>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</si>
  <si>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</si>
  <si>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</si>
  <si>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</si>
  <si>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</si>
  <si>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</si>
  <si>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</si>
  <si>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</si>
  <si>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</si>
  <si>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</si>
  <si>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</si>
  <si>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</si>
  <si>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</si>
  <si>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</si>
  <si>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</si>
  <si>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</si>
  <si>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</si>
  <si>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</si>
  <si>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</si>
  <si>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</si>
  <si>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</si>
  <si>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</si>
  <si>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</si>
  <si>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</si>
  <si>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</si>
  <si>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</si>
  <si>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</si>
  <si>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</si>
  <si>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</si>
  <si>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</si>
  <si>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</si>
  <si>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</si>
  <si>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</si>
  <si>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</si>
  <si>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</si>
  <si>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</si>
  <si>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</si>
  <si>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</si>
  <si>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</si>
  <si>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</si>
  <si>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</si>
  <si>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</si>
  <si>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</si>
  <si>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</si>
  <si>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</si>
  <si>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</si>
  <si>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</si>
  <si>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</si>
  <si>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</si>
  <si>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</si>
  <si>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</si>
  <si>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</si>
  <si>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</si>
  <si>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</si>
  <si>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</si>
  <si>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</si>
  <si>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</si>
  <si>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</si>
  <si>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</si>
  <si>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</si>
  <si>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</si>
  <si>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</si>
  <si>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</si>
  <si>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</si>
  <si>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</si>
  <si>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</si>
  <si>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</si>
  <si>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</si>
  <si>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</si>
  <si>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</si>
  <si>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</si>
  <si>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</si>
  <si>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</si>
  <si>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</si>
  <si>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</si>
  <si>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</si>
  <si>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</si>
  <si>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</si>
  <si>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</si>
  <si>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</si>
  <si>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</si>
  <si>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</si>
  <si>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</si>
  <si>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</si>
  <si>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</si>
  <si>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</si>
  <si>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</si>
  <si>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</si>
  <si>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</si>
  <si>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</si>
  <si>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</si>
  <si>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</si>
  <si>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</si>
  <si>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</si>
  <si>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</si>
  <si>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</si>
  <si>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</si>
  <si>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</si>
  <si>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</si>
  <si>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</si>
  <si>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</si>
  <si>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</si>
  <si>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</si>
  <si>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</si>
  <si>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</si>
  <si>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</si>
  <si>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</si>
  <si>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</si>
  <si>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</si>
  <si>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</si>
  <si>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</si>
  <si>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</si>
  <si>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</si>
  <si>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</si>
  <si>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</si>
  <si>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</si>
  <si>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</si>
  <si>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</si>
  <si>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</si>
  <si>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</si>
  <si>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</si>
  <si>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</si>
  <si>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</si>
  <si>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</si>
  <si>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</si>
  <si>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</si>
  <si>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</si>
  <si>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</si>
  <si>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</si>
  <si>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</si>
  <si>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</si>
  <si>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</si>
  <si>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</si>
  <si>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</si>
  <si>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</si>
  <si>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</si>
  <si>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</si>
  <si>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</si>
  <si>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</si>
  <si>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</si>
  <si>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</si>
  <si>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</si>
  <si>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</si>
  <si>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</si>
  <si>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</si>
  <si>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</si>
  <si>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</si>
  <si>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</si>
  <si>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</si>
  <si>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</si>
  <si>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</si>
  <si>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</si>
  <si>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</si>
  <si>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</si>
  <si>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</si>
  <si>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</si>
  <si>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</si>
  <si>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</si>
  <si>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</si>
  <si>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</si>
  <si>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</si>
  <si>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</si>
  <si>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</si>
  <si>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</si>
  <si>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</si>
  <si>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</si>
  <si>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</si>
  <si>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</si>
  <si>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</si>
  <si>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</si>
  <si>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</si>
  <si>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</si>
  <si>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</si>
  <si>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</si>
  <si>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</si>
  <si>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</si>
  <si>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</si>
  <si>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</si>
  <si>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</si>
  <si>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</si>
  <si>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</si>
  <si>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</si>
  <si>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</si>
  <si>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</si>
  <si>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</si>
  <si>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</si>
  <si>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</si>
  <si>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</si>
  <si>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</si>
  <si>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</si>
  <si>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</si>
  <si>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</si>
  <si>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</si>
  <si>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</si>
  <si>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</si>
  <si>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</si>
  <si>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</si>
  <si>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</si>
  <si>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</si>
  <si>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</si>
  <si>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</si>
  <si>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</si>
  <si>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</si>
  <si>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</si>
  <si>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</si>
  <si>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</si>
  <si>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</si>
  <si>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</si>
  <si>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</si>
  <si>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</si>
  <si>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</si>
  <si>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</si>
  <si>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</si>
  <si>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</si>
  <si>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</si>
  <si>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</si>
  <si>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</si>
  <si>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</si>
  <si>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</si>
  <si>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</si>
  <si>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</si>
  <si>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</si>
  <si>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</si>
  <si>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</si>
  <si>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</si>
  <si>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</si>
  <si>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</si>
  <si>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</si>
  <si>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</si>
  <si>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</si>
  <si>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</si>
  <si>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</si>
  <si>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</si>
  <si>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</si>
  <si>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</si>
  <si>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</si>
  <si>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</si>
  <si>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</si>
  <si>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</si>
  <si>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</si>
  <si>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</si>
  <si>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</si>
  <si>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</si>
  <si>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</si>
  <si>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</si>
  <si>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</si>
  <si>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</si>
  <si>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</si>
  <si>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</si>
  <si>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</si>
  <si>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</si>
  <si>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</si>
  <si>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</si>
  <si>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</si>
  <si>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</si>
  <si>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</si>
  <si>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</si>
  <si>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</si>
  <si>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</si>
  <si>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</si>
  <si>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</si>
  <si>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</si>
  <si>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</si>
  <si>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</si>
  <si>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</si>
  <si>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</si>
  <si>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</si>
  <si>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</si>
  <si>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</si>
  <si>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</si>
  <si>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</si>
  <si>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</si>
  <si>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</si>
  <si>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</si>
  <si>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</si>
  <si>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</si>
  <si>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</si>
  <si>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</si>
  <si>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</si>
  <si>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</si>
  <si>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</si>
  <si>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</si>
  <si>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</si>
  <si>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</si>
  <si>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</si>
  <si>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</si>
  <si>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</si>
  <si>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</si>
  <si>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</si>
  <si>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</si>
  <si>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</si>
  <si>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</si>
  <si>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</si>
  <si>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</si>
  <si>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</si>
  <si>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</si>
  <si>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</si>
  <si>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</si>
  <si>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</si>
  <si>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</si>
  <si>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</si>
  <si>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</si>
  <si>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</si>
  <si>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</si>
  <si>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</si>
  <si>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</si>
  <si>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</si>
  <si>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</si>
  <si>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</si>
  <si>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</si>
  <si>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</si>
  <si>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</si>
  <si>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</si>
  <si>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</si>
  <si>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</si>
  <si>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</si>
  <si>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</si>
  <si>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</si>
  <si>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</si>
  <si>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</si>
  <si>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</si>
  <si>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</si>
  <si>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</si>
  <si>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</si>
  <si>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</si>
  <si>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</si>
  <si>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</si>
  <si>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</si>
  <si>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</si>
  <si>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</si>
  <si>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</si>
  <si>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</si>
  <si>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</si>
  <si>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</si>
  <si>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</si>
  <si>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</si>
  <si>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</si>
  <si>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</si>
  <si>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</si>
  <si>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</si>
  <si>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</si>
  <si>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</si>
  <si>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</si>
  <si>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</si>
  <si>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</si>
  <si>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</si>
  <si>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</si>
  <si>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</si>
  <si>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</si>
  <si>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</si>
  <si>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</si>
  <si>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</si>
  <si>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</si>
  <si>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</si>
  <si>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</si>
  <si>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</si>
  <si>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</si>
  <si>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</si>
  <si>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</si>
  <si>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</si>
  <si>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</si>
  <si>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</si>
  <si>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</si>
  <si>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</si>
  <si>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</si>
  <si>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</si>
  <si>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</si>
  <si>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</si>
  <si>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</si>
  <si>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</si>
  <si>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</si>
  <si>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</si>
  <si>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</si>
  <si>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</si>
  <si>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</si>
  <si>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</si>
  <si>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</si>
  <si>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</si>
  <si>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</si>
  <si>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</si>
  <si>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</si>
  <si>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</si>
  <si>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</si>
  <si>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</si>
  <si>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</si>
  <si>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</si>
  <si>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</si>
  <si>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</si>
  <si>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</si>
  <si>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</si>
  <si>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</si>
  <si>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(Multiple Items)</t>
  </si>
  <si>
    <t>Date Ended Converstion</t>
  </si>
  <si>
    <t>Date Created Converstion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</si>
  <si>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</si>
  <si>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</si>
  <si>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</si>
  <si>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</si>
  <si>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</si>
  <si>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</si>
  <si>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</si>
  <si>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</si>
  <si>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</si>
  <si>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</si>
  <si>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</si>
  <si>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</si>
  <si>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</si>
  <si>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</si>
  <si>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</si>
  <si>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</si>
  <si>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</si>
  <si>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</si>
  <si>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</si>
  <si>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</si>
  <si>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Goal</t>
  </si>
  <si>
    <t>Less than 1000</t>
  </si>
  <si>
    <t>1000 to 4999</t>
  </si>
  <si>
    <t>Greater than 50000</t>
  </si>
  <si>
    <t>5000 to 9999</t>
  </si>
  <si>
    <t>20000 to 25999</t>
  </si>
  <si>
    <t>15000 to 19999</t>
  </si>
  <si>
    <t>10000 to 14999</t>
  </si>
  <si>
    <t>25000 to 29999</t>
  </si>
  <si>
    <t>30000 to 34999</t>
  </si>
  <si>
    <t>35000 to 39999</t>
  </si>
  <si>
    <t>40000 to 44999</t>
  </si>
  <si>
    <t>45000 to 49999</t>
  </si>
  <si>
    <t>Number Live</t>
  </si>
  <si>
    <t>Outcome</t>
  </si>
  <si>
    <t>Backer_Count</t>
  </si>
  <si>
    <t>Failed</t>
  </si>
  <si>
    <t>Successful</t>
  </si>
  <si>
    <t>Mean#_Backers</t>
  </si>
  <si>
    <t>Median#_Backers</t>
  </si>
  <si>
    <t>Min#_Backers</t>
  </si>
  <si>
    <t>Max#_Backers</t>
  </si>
  <si>
    <t>Variance_Backer</t>
  </si>
  <si>
    <t>StDev_#Backers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</si>
</sst>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19" xfId="43" applyFont="1" applyBorder="1" applyAlignment="1">
      <alignment horizontal="center"/>
    </xf>
    <xf numFmtId="9" fontId="0" fillId="0" borderId="20" xfId="43" applyFon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43" applyFont="1" applyBorder="1" applyAlignment="1">
      <alignment horizontal="center"/>
    </xf>
    <xf numFmtId="9" fontId="0" fillId="0" borderId="15" xfId="43" applyFont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43" applyFont="1" applyBorder="1" applyAlignment="1">
      <alignment horizontal="center"/>
    </xf>
    <xf numFmtId="9" fontId="0" fillId="0" borderId="18" xfId="43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6" fillId="0" borderId="11" xfId="0" applyFont="1" applyBorder="1"/>
    <xf numFmtId="0" fontId="18" fillId="0" borderId="28" xfId="0" applyFont="1" applyBorder="1"/>
    <xf numFmtId="0" fontId="18" fillId="0" borderId="29" xfId="0" applyFont="1" applyBorder="1"/>
    <xf numFmtId="0" fontId="18" fillId="0" borderId="30" xfId="0" applyFont="1" applyBorder="1"/>
    <xf numFmtId="0" fontId="0" fillId="34" borderId="0" xfId="0" applyFill="1" applyAlignment="1">
      <alignment horizontal="left" inden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21" xfId="0" applyFont="1" applyBorder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2" fontId="16" fillId="0" borderId="17" xfId="0" applyNumberFormat="1" applyFont="1" applyBorder="1" applyAlignment="1">
      <alignment horizontal="center"/>
    </xf>
    <xf numFmtId="0" fontId="16" fillId="0" borderId="21" xfId="0" applyFon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16" fillId="0" borderId="18" xfId="0" applyNumberFormat="1" applyFont="1" applyBorder="1" applyAlignment="1">
      <alignment horizontal="center"/>
    </xf>
    <xf numFmtId="2" fontId="16" fillId="35" borderId="17" xfId="0" applyNumberFormat="1" applyFont="1" applyFill="1" applyBorder="1" applyAlignment="1">
      <alignment horizontal="center"/>
    </xf>
    <xf numFmtId="2" fontId="0" fillId="0" borderId="0" xfId="0" applyNumberFormat="1"/>
    <xf numFmtId="2" fontId="16" fillId="36" borderId="17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D80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5050"/>
      <color rgb="FFD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[001-CrowdfundingData.xlsx]Category Stats!PivotTable1</c:name>
    <c:fmtId val="1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4-4D06-9717-D42075B00CBE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4-4D06-9717-D42075B00CBE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4-4D06-9717-D42075B00CBE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4-4D06-9717-D42075B00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6627480"/>
        <c:axId val="606627808"/>
        <c:axId val="0"/>
      </c:bar3DChart>
      <c:catAx>
        <c:axId val="60662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08"/>
        <c:crosses val="autoZero"/>
        <c:auto val="1"/>
        <c:lblAlgn val="ctr"/>
        <c:lblOffset val="100"/>
        <c:noMultiLvlLbl val="0"/>
      </c:catAx>
      <c:valAx>
        <c:axId val="6066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[001-CrowdfundingData.xlsx]Sub-Category Stats!PivotTable2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2-450A-A6D9-E9D946BB178D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2-450A-A6D9-E9D946BB178D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2-450A-A6D9-E9D946BB178D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2-450A-A6D9-E9D946BB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6349320"/>
        <c:axId val="636347680"/>
        <c:axId val="0"/>
      </c:bar3DChart>
      <c:catAx>
        <c:axId val="6363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47680"/>
        <c:crosses val="autoZero"/>
        <c:auto val="1"/>
        <c:lblAlgn val="ctr"/>
        <c:lblOffset val="100"/>
        <c:noMultiLvlLbl val="0"/>
      </c:catAx>
      <c:valAx>
        <c:axId val="6363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[001-CrowdfundingData.xlsx]Outcome Based on Launch Date!PivotTable3</c:name>
    <c:fmtId val="2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0-4C77-A7E3-ABAF3CC08A1A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0-4C77-A7E3-ABAF3CC08A1A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0-4C77-A7E3-ABAF3CC08A1A}"/>
            </c:ext>
          </c:extLst>
        </c:ser>
        <c:ser>
          <c:idx val="3"/>
          <c:order val="3"/>
          <c:tx>
            <c:strRef>
              <c:f>'Outcome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0-4C77-A7E3-ABAF3CC08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207056"/>
        <c:axId val="634209352"/>
      </c:lineChart>
      <c:catAx>
        <c:axId val="63420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09352"/>
        <c:crosses val="autoZero"/>
        <c:auto val="1"/>
        <c:lblAlgn val="ctr"/>
        <c:lblOffset val="100"/>
        <c:noMultiLvlLbl val="0"/>
      </c:catAx>
      <c:valAx>
        <c:axId val="6342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'Outcome Based on Goal'!$G$1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25999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F-4D07-91AA-7B0F200489CB}"/>
            </c:ext>
          </c:extLst>
        </c:ser>
        <c:ser>
          <c:idx val="6"/>
          <c:order val="6"/>
          <c:tx>
            <c:strRef>
              <c:f>'Outcome Based on Goal'!$H$1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25999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FF-4D07-91AA-7B0F200489CB}"/>
            </c:ext>
          </c:extLst>
        </c:ser>
        <c:ser>
          <c:idx val="7"/>
          <c:order val="7"/>
          <c:tx>
            <c:strRef>
              <c:f>'Outcome Based on Goal'!$I$1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25999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FF-4D07-91AA-7B0F200489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273760"/>
        <c:axId val="466276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25999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FF-4D07-91AA-7B0F200489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25999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FF-4D07-91AA-7B0F200489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25999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FF-4D07-91AA-7B0F200489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Number Live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25999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FF-4D07-91AA-7B0F200489C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Goal'!$F$1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25999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FF-4D07-91AA-7B0F200489CB}"/>
                  </c:ext>
                </c:extLst>
              </c15:ser>
            </c15:filteredLineSeries>
          </c:ext>
        </c:extLst>
      </c:lineChart>
      <c:catAx>
        <c:axId val="466273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76384"/>
        <c:crosses val="autoZero"/>
        <c:auto val="1"/>
        <c:lblAlgn val="ctr"/>
        <c:lblOffset val="100"/>
        <c:noMultiLvlLbl val="0"/>
      </c:catAx>
      <c:valAx>
        <c:axId val="46627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</xdr:row>
      <xdr:rowOff>38099</xdr:rowOff>
    </xdr:from>
    <xdr:to>
      <xdr:col>17</xdr:col>
      <xdr:colOff>228600</xdr:colOff>
      <xdr:row>22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C816A-8990-5BD4-9E66-A8DE7D88B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3</xdr:row>
      <xdr:rowOff>0</xdr:rowOff>
    </xdr:from>
    <xdr:to>
      <xdr:col>18</xdr:col>
      <xdr:colOff>190500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0C8CA-CCAB-83B9-1F92-5B6D0D09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2</xdr:row>
      <xdr:rowOff>190499</xdr:rowOff>
    </xdr:from>
    <xdr:to>
      <xdr:col>18</xdr:col>
      <xdr:colOff>142874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43026-B205-5BD1-921F-CBA7AC14F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47625</xdr:rowOff>
    </xdr:from>
    <xdr:to>
      <xdr:col>9</xdr:col>
      <xdr:colOff>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ECAC7-F471-55E3-3A2B-CDE7314EF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anopio" refreshedDate="44754.978816087962" createdVersion="8" refreshedVersion="8" minRefreshableVersion="3" recordCount="1001" xr:uid="{82739E73-9823-4CC8-AB95-94533C9E313D}">
  <cacheSource type="worksheet">
    <worksheetSource ref="A1:T1048576" sheet="CrowdfundingData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anopio" refreshedDate="44754.988007754633" createdVersion="8" refreshedVersion="8" minRefreshableVersion="3" recordCount="1000" xr:uid="{297B6B0D-C57D-4125-8B08-72928E5F82A1}">
  <cacheSource type="worksheet">
    <worksheetSource ref="A1:T1001" sheet="CrowdfundingData"/>
  </cacheSource>
  <cacheFields count="24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t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t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2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2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2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x v="0"/>
    <n v="0"/>
    <x v="0"/>
    <n v="0"/>
    <x v="0"/>
    <s v="CAD"/>
    <n v="1448690400"/>
    <n v="1450159200"/>
    <x v="0"/>
    <x v="0"/>
    <b v="0"/>
    <b v="0"/>
    <s v="food/food trucks"/>
    <n v="0"/>
    <e v="#DIV/0!"/>
    <x v="0"/>
    <s v="food trucks"/>
  </r>
  <r>
    <x v="1"/>
    <x v="1"/>
    <s v="Managed bottom-line architecture"/>
    <x v="1"/>
    <n v="14560"/>
    <x v="1"/>
    <n v="158"/>
    <x v="1"/>
    <s v="USD"/>
    <n v="1408424400"/>
    <n v="1408597200"/>
    <x v="1"/>
    <x v="1"/>
    <b v="0"/>
    <b v="1"/>
    <s v="music/rock"/>
    <n v="10.4"/>
    <n v="92.151898734177209"/>
    <x v="1"/>
    <s v="rock"/>
  </r>
  <r>
    <x v="2"/>
    <x v="2"/>
    <s v="Function-based leadingedge pricing structure"/>
    <x v="2"/>
    <n v="142523"/>
    <x v="1"/>
    <n v="1425"/>
    <x v="2"/>
    <s v="AUD"/>
    <n v="1384668000"/>
    <n v="1384840800"/>
    <x v="2"/>
    <x v="2"/>
    <b v="0"/>
    <b v="0"/>
    <s v="technology/web"/>
    <n v="1.3147878228782288"/>
    <n v="100.01614035087719"/>
    <x v="2"/>
    <s v="web"/>
  </r>
  <r>
    <x v="3"/>
    <x v="3"/>
    <s v="Vision-oriented fresh-thinking conglomeration"/>
    <x v="3"/>
    <n v="2477"/>
    <x v="0"/>
    <n v="24"/>
    <x v="1"/>
    <s v="USD"/>
    <n v="1565499600"/>
    <n v="1568955600"/>
    <x v="3"/>
    <x v="3"/>
    <b v="0"/>
    <b v="0"/>
    <s v="music/rock"/>
    <n v="0.58976190476190471"/>
    <n v="103.20833333333333"/>
    <x v="1"/>
    <s v="rock"/>
  </r>
  <r>
    <x v="4"/>
    <x v="4"/>
    <s v="Proactive foreground core"/>
    <x v="4"/>
    <n v="5265"/>
    <x v="0"/>
    <n v="53"/>
    <x v="1"/>
    <s v="USD"/>
    <n v="1547964000"/>
    <n v="1548309600"/>
    <x v="4"/>
    <x v="4"/>
    <b v="0"/>
    <b v="0"/>
    <s v="theater/plays"/>
    <n v="0.69276315789473686"/>
    <n v="99.339622641509436"/>
    <x v="3"/>
    <s v="plays"/>
  </r>
  <r>
    <x v="5"/>
    <x v="5"/>
    <s v="Open-source optimizing database"/>
    <x v="4"/>
    <n v="13195"/>
    <x v="1"/>
    <n v="174"/>
    <x v="3"/>
    <s v="DKK"/>
    <n v="1346130000"/>
    <n v="1347080400"/>
    <x v="5"/>
    <x v="5"/>
    <b v="0"/>
    <b v="0"/>
    <s v="theater/plays"/>
    <n v="1.7361842105263159"/>
    <n v="75.833333333333329"/>
    <x v="3"/>
    <s v="plays"/>
  </r>
  <r>
    <x v="6"/>
    <x v="6"/>
    <s v="Operative upward-trending algorithm"/>
    <x v="5"/>
    <n v="1090"/>
    <x v="0"/>
    <n v="18"/>
    <x v="4"/>
    <s v="GBP"/>
    <n v="1505278800"/>
    <n v="1505365200"/>
    <x v="6"/>
    <x v="6"/>
    <b v="0"/>
    <b v="0"/>
    <s v="film &amp; video/documentary"/>
    <n v="0.20961538461538462"/>
    <n v="60.555555555555557"/>
    <x v="4"/>
    <s v="documentary"/>
  </r>
  <r>
    <x v="7"/>
    <x v="7"/>
    <s v="Centralized cohesive challenge"/>
    <x v="6"/>
    <n v="14741"/>
    <x v="1"/>
    <n v="227"/>
    <x v="3"/>
    <s v="DKK"/>
    <n v="1439442000"/>
    <n v="1439614800"/>
    <x v="7"/>
    <x v="7"/>
    <b v="0"/>
    <b v="0"/>
    <s v="theater/plays"/>
    <n v="3.2757777777777779"/>
    <n v="64.93832599118943"/>
    <x v="3"/>
    <s v="plays"/>
  </r>
  <r>
    <x v="8"/>
    <x v="8"/>
    <s v="Exclusive attitude-oriented intranet"/>
    <x v="7"/>
    <n v="21946"/>
    <x v="2"/>
    <n v="708"/>
    <x v="3"/>
    <s v="DKK"/>
    <n v="1281330000"/>
    <n v="1281502800"/>
    <x v="8"/>
    <x v="8"/>
    <b v="0"/>
    <b v="0"/>
    <s v="theater/plays"/>
    <n v="0.19932788374205268"/>
    <n v="30.997175141242938"/>
    <x v="3"/>
    <s v="plays"/>
  </r>
  <r>
    <x v="9"/>
    <x v="9"/>
    <s v="Open-source fresh-thinking model"/>
    <x v="8"/>
    <n v="3208"/>
    <x v="0"/>
    <n v="44"/>
    <x v="1"/>
    <s v="USD"/>
    <n v="1379566800"/>
    <n v="1383804000"/>
    <x v="9"/>
    <x v="9"/>
    <b v="0"/>
    <b v="0"/>
    <s v="music/electric music"/>
    <n v="0.51741935483870971"/>
    <n v="72.909090909090907"/>
    <x v="1"/>
    <s v="electric music"/>
  </r>
  <r>
    <x v="10"/>
    <x v="10"/>
    <s v="Monitored empowering installation"/>
    <x v="5"/>
    <n v="13838"/>
    <x v="1"/>
    <n v="220"/>
    <x v="1"/>
    <s v="USD"/>
    <n v="1281762000"/>
    <n v="1285909200"/>
    <x v="10"/>
    <x v="10"/>
    <b v="0"/>
    <b v="0"/>
    <s v="film &amp; video/drama"/>
    <n v="2.6611538461538462"/>
    <n v="62.9"/>
    <x v="4"/>
    <s v="drama"/>
  </r>
  <r>
    <x v="11"/>
    <x v="11"/>
    <s v="Grass-roots zero administration system engine"/>
    <x v="9"/>
    <n v="3030"/>
    <x v="0"/>
    <n v="27"/>
    <x v="1"/>
    <s v="USD"/>
    <n v="1285045200"/>
    <n v="1285563600"/>
    <x v="11"/>
    <x v="11"/>
    <b v="0"/>
    <b v="1"/>
    <s v="theater/plays"/>
    <n v="0.48095238095238096"/>
    <n v="112.22222222222223"/>
    <x v="3"/>
    <s v="plays"/>
  </r>
  <r>
    <x v="12"/>
    <x v="12"/>
    <s v="Assimilated hybrid intranet"/>
    <x v="9"/>
    <n v="5629"/>
    <x v="0"/>
    <n v="55"/>
    <x v="1"/>
    <s v="USD"/>
    <n v="1571720400"/>
    <n v="1572411600"/>
    <x v="12"/>
    <x v="12"/>
    <b v="0"/>
    <b v="0"/>
    <s v="film &amp; video/drama"/>
    <n v="0.89349206349206345"/>
    <n v="102.34545454545454"/>
    <x v="4"/>
    <s v="drama"/>
  </r>
  <r>
    <x v="13"/>
    <x v="13"/>
    <s v="Multi-tiered directional open architecture"/>
    <x v="3"/>
    <n v="10295"/>
    <x v="1"/>
    <n v="98"/>
    <x v="1"/>
    <s v="USD"/>
    <n v="1465621200"/>
    <n v="1466658000"/>
    <x v="13"/>
    <x v="13"/>
    <b v="0"/>
    <b v="0"/>
    <s v="music/indie rock"/>
    <n v="2.4511904761904764"/>
    <n v="105.05102040816327"/>
    <x v="1"/>
    <s v="indie rock"/>
  </r>
  <r>
    <x v="14"/>
    <x v="14"/>
    <s v="Cloned directional synergy"/>
    <x v="10"/>
    <n v="18829"/>
    <x v="0"/>
    <n v="200"/>
    <x v="1"/>
    <s v="USD"/>
    <n v="1331013600"/>
    <n v="1333342800"/>
    <x v="14"/>
    <x v="14"/>
    <b v="0"/>
    <b v="0"/>
    <s v="music/indie rock"/>
    <n v="0.66769503546099296"/>
    <n v="94.144999999999996"/>
    <x v="1"/>
    <s v="indie rock"/>
  </r>
  <r>
    <x v="15"/>
    <x v="15"/>
    <s v="Extended eco-centric pricing structure"/>
    <x v="11"/>
    <n v="38414"/>
    <x v="0"/>
    <n v="452"/>
    <x v="1"/>
    <s v="USD"/>
    <n v="1575957600"/>
    <n v="1576303200"/>
    <x v="15"/>
    <x v="15"/>
    <b v="0"/>
    <b v="0"/>
    <s v="technology/wearables"/>
    <n v="0.47307881773399013"/>
    <n v="84.986725663716811"/>
    <x v="2"/>
    <s v="wearables"/>
  </r>
  <r>
    <x v="16"/>
    <x v="16"/>
    <s v="Cross-platform systemic adapter"/>
    <x v="12"/>
    <n v="11041"/>
    <x v="1"/>
    <n v="100"/>
    <x v="1"/>
    <s v="USD"/>
    <n v="1390370400"/>
    <n v="1392271200"/>
    <x v="16"/>
    <x v="16"/>
    <b v="0"/>
    <b v="0"/>
    <s v="publishing/nonfiction"/>
    <n v="6.4947058823529416"/>
    <n v="110.41"/>
    <x v="5"/>
    <s v="nonfiction"/>
  </r>
  <r>
    <x v="17"/>
    <x v="17"/>
    <s v="Seamless 4thgeneration methodology"/>
    <x v="13"/>
    <n v="134845"/>
    <x v="1"/>
    <n v="1249"/>
    <x v="1"/>
    <s v="USD"/>
    <n v="1294812000"/>
    <n v="1294898400"/>
    <x v="17"/>
    <x v="17"/>
    <b v="0"/>
    <b v="0"/>
    <s v="film &amp; video/animation"/>
    <n v="1.5939125295508274"/>
    <n v="107.96236989591674"/>
    <x v="4"/>
    <s v="animation"/>
  </r>
  <r>
    <x v="18"/>
    <x v="18"/>
    <s v="Exclusive needs-based adapter"/>
    <x v="14"/>
    <n v="6089"/>
    <x v="3"/>
    <n v="135"/>
    <x v="1"/>
    <s v="USD"/>
    <n v="1536382800"/>
    <n v="1537074000"/>
    <x v="18"/>
    <x v="18"/>
    <b v="0"/>
    <b v="0"/>
    <s v="theater/plays"/>
    <n v="0.66912087912087914"/>
    <n v="45.103703703703701"/>
    <x v="3"/>
    <s v="plays"/>
  </r>
  <r>
    <x v="19"/>
    <x v="19"/>
    <s v="Down-sized cohesive archive"/>
    <x v="15"/>
    <n v="30331"/>
    <x v="0"/>
    <n v="674"/>
    <x v="1"/>
    <s v="USD"/>
    <n v="1551679200"/>
    <n v="1553490000"/>
    <x v="19"/>
    <x v="19"/>
    <b v="0"/>
    <b v="1"/>
    <s v="theater/plays"/>
    <n v="0.48529600000000001"/>
    <n v="45.001483679525222"/>
    <x v="3"/>
    <s v="plays"/>
  </r>
  <r>
    <x v="20"/>
    <x v="20"/>
    <s v="Proactive composite alliance"/>
    <x v="16"/>
    <n v="147936"/>
    <x v="1"/>
    <n v="1396"/>
    <x v="1"/>
    <s v="USD"/>
    <n v="1406523600"/>
    <n v="1406523600"/>
    <x v="20"/>
    <x v="20"/>
    <b v="0"/>
    <b v="0"/>
    <s v="film &amp; video/drama"/>
    <n v="1.1224279210925645"/>
    <n v="105.97134670487107"/>
    <x v="4"/>
    <s v="drama"/>
  </r>
  <r>
    <x v="21"/>
    <x v="21"/>
    <s v="Re-engineered intangible definition"/>
    <x v="17"/>
    <n v="38533"/>
    <x v="0"/>
    <n v="558"/>
    <x v="1"/>
    <s v="USD"/>
    <n v="1313384400"/>
    <n v="1316322000"/>
    <x v="21"/>
    <x v="21"/>
    <b v="0"/>
    <b v="0"/>
    <s v="theater/plays"/>
    <n v="0.40992553191489361"/>
    <n v="69.055555555555557"/>
    <x v="3"/>
    <s v="plays"/>
  </r>
  <r>
    <x v="22"/>
    <x v="22"/>
    <s v="Enhanced dynamic definition"/>
    <x v="18"/>
    <n v="75690"/>
    <x v="1"/>
    <n v="890"/>
    <x v="1"/>
    <s v="USD"/>
    <n v="1522731600"/>
    <n v="1524027600"/>
    <x v="22"/>
    <x v="22"/>
    <b v="0"/>
    <b v="0"/>
    <s v="theater/plays"/>
    <n v="1.2807106598984772"/>
    <n v="85.044943820224717"/>
    <x v="3"/>
    <s v="plays"/>
  </r>
  <r>
    <x v="23"/>
    <x v="23"/>
    <s v="Devolved next generation adapter"/>
    <x v="6"/>
    <n v="14942"/>
    <x v="1"/>
    <n v="142"/>
    <x v="4"/>
    <s v="GBP"/>
    <n v="1550124000"/>
    <n v="1554699600"/>
    <x v="23"/>
    <x v="23"/>
    <b v="0"/>
    <b v="0"/>
    <s v="film &amp; video/documentary"/>
    <n v="3.3204444444444445"/>
    <n v="105.22535211267606"/>
    <x v="4"/>
    <s v="documentary"/>
  </r>
  <r>
    <x v="24"/>
    <x v="24"/>
    <s v="Cross-platform intermediate frame"/>
    <x v="19"/>
    <n v="104257"/>
    <x v="1"/>
    <n v="2673"/>
    <x v="1"/>
    <s v="USD"/>
    <n v="1403326800"/>
    <n v="1403499600"/>
    <x v="24"/>
    <x v="24"/>
    <b v="0"/>
    <b v="0"/>
    <s v="technology/wearables"/>
    <n v="1.1283225108225108"/>
    <n v="39.003741114852225"/>
    <x v="2"/>
    <s v="wearables"/>
  </r>
  <r>
    <x v="25"/>
    <x v="25"/>
    <s v="Monitored impactful analyzer"/>
    <x v="20"/>
    <n v="11904"/>
    <x v="1"/>
    <n v="163"/>
    <x v="1"/>
    <s v="USD"/>
    <n v="1305694800"/>
    <n v="1307422800"/>
    <x v="25"/>
    <x v="25"/>
    <b v="0"/>
    <b v="1"/>
    <s v="games/video games"/>
    <n v="2.1643636363636363"/>
    <n v="73.030674846625772"/>
    <x v="6"/>
    <s v="video games"/>
  </r>
  <r>
    <x v="26"/>
    <x v="26"/>
    <s v="Optional responsive customer loyalty"/>
    <x v="21"/>
    <n v="51814"/>
    <x v="3"/>
    <n v="1480"/>
    <x v="1"/>
    <s v="USD"/>
    <n v="1533013200"/>
    <n v="1535346000"/>
    <x v="26"/>
    <x v="26"/>
    <b v="0"/>
    <b v="0"/>
    <s v="theater/plays"/>
    <n v="0.4819906976744186"/>
    <n v="35.009459459459457"/>
    <x v="3"/>
    <s v="plays"/>
  </r>
  <r>
    <x v="27"/>
    <x v="27"/>
    <s v="Diverse transitional migration"/>
    <x v="22"/>
    <n v="1599"/>
    <x v="0"/>
    <n v="15"/>
    <x v="1"/>
    <s v="USD"/>
    <n v="1443848400"/>
    <n v="1444539600"/>
    <x v="27"/>
    <x v="27"/>
    <b v="0"/>
    <b v="0"/>
    <s v="music/rock"/>
    <n v="0.79949999999999999"/>
    <n v="106.6"/>
    <x v="1"/>
    <s v="rock"/>
  </r>
  <r>
    <x v="28"/>
    <x v="28"/>
    <s v="Synchronized global task-force"/>
    <x v="23"/>
    <n v="137635"/>
    <x v="1"/>
    <n v="2220"/>
    <x v="1"/>
    <s v="USD"/>
    <n v="1265695200"/>
    <n v="1267682400"/>
    <x v="28"/>
    <x v="28"/>
    <b v="0"/>
    <b v="1"/>
    <s v="theater/plays"/>
    <n v="1.0522553516819573"/>
    <n v="61.997747747747745"/>
    <x v="3"/>
    <s v="plays"/>
  </r>
  <r>
    <x v="29"/>
    <x v="29"/>
    <s v="Focused 6thgeneration forecast"/>
    <x v="24"/>
    <n v="150965"/>
    <x v="1"/>
    <n v="1606"/>
    <x v="5"/>
    <s v="CHF"/>
    <n v="1532062800"/>
    <n v="1535518800"/>
    <x v="29"/>
    <x v="29"/>
    <b v="0"/>
    <b v="0"/>
    <s v="film &amp; video/shorts"/>
    <n v="3.2889978213507627"/>
    <n v="94.000622665006233"/>
    <x v="4"/>
    <s v="shorts"/>
  </r>
  <r>
    <x v="30"/>
    <x v="30"/>
    <s v="Down-sized analyzing challenge"/>
    <x v="25"/>
    <n v="14455"/>
    <x v="1"/>
    <n v="129"/>
    <x v="1"/>
    <s v="USD"/>
    <n v="1558674000"/>
    <n v="1559106000"/>
    <x v="30"/>
    <x v="30"/>
    <b v="0"/>
    <b v="0"/>
    <s v="film &amp; video/animation"/>
    <n v="1.606111111111111"/>
    <n v="112.05426356589147"/>
    <x v="4"/>
    <s v="animation"/>
  </r>
  <r>
    <x v="31"/>
    <x v="31"/>
    <s v="Progressive needs-based focus group"/>
    <x v="26"/>
    <n v="10850"/>
    <x v="1"/>
    <n v="226"/>
    <x v="4"/>
    <s v="GBP"/>
    <n v="1451973600"/>
    <n v="1454392800"/>
    <x v="31"/>
    <x v="31"/>
    <b v="0"/>
    <b v="0"/>
    <s v="games/video games"/>
    <n v="3.1"/>
    <n v="48.008849557522126"/>
    <x v="6"/>
    <s v="video games"/>
  </r>
  <r>
    <x v="32"/>
    <x v="32"/>
    <s v="Ergonomic 6thgeneration success"/>
    <x v="27"/>
    <n v="87676"/>
    <x v="0"/>
    <n v="2307"/>
    <x v="6"/>
    <s v="EUR"/>
    <n v="1515564000"/>
    <n v="1517896800"/>
    <x v="32"/>
    <x v="32"/>
    <b v="0"/>
    <b v="0"/>
    <s v="film &amp; video/documentary"/>
    <n v="0.86807920792079207"/>
    <n v="38.004334633723452"/>
    <x v="4"/>
    <s v="documentary"/>
  </r>
  <r>
    <x v="33"/>
    <x v="33"/>
    <s v="Exclusive interactive approach"/>
    <x v="28"/>
    <n v="189666"/>
    <x v="1"/>
    <n v="5419"/>
    <x v="1"/>
    <s v="USD"/>
    <n v="1412485200"/>
    <n v="1415685600"/>
    <x v="33"/>
    <x v="33"/>
    <b v="0"/>
    <b v="0"/>
    <s v="theater/plays"/>
    <n v="3.7782071713147412"/>
    <n v="35.000184535892231"/>
    <x v="3"/>
    <s v="plays"/>
  </r>
  <r>
    <x v="34"/>
    <x v="34"/>
    <s v="Reverse-engineered asynchronous archive"/>
    <x v="29"/>
    <n v="14025"/>
    <x v="1"/>
    <n v="165"/>
    <x v="1"/>
    <s v="USD"/>
    <n v="1490245200"/>
    <n v="1490677200"/>
    <x v="34"/>
    <x v="34"/>
    <b v="0"/>
    <b v="0"/>
    <s v="film &amp; video/documentary"/>
    <n v="1.5080645161290323"/>
    <n v="85"/>
    <x v="4"/>
    <s v="documentary"/>
  </r>
  <r>
    <x v="35"/>
    <x v="35"/>
    <s v="Synergized intangible challenge"/>
    <x v="30"/>
    <n v="188628"/>
    <x v="1"/>
    <n v="1965"/>
    <x v="3"/>
    <s v="DKK"/>
    <n v="1547877600"/>
    <n v="1551506400"/>
    <x v="35"/>
    <x v="35"/>
    <b v="0"/>
    <b v="1"/>
    <s v="film &amp; video/drama"/>
    <n v="1.5030119521912351"/>
    <n v="95.993893129770996"/>
    <x v="4"/>
    <s v="drama"/>
  </r>
  <r>
    <x v="36"/>
    <x v="36"/>
    <s v="Monitored multi-state encryption"/>
    <x v="31"/>
    <n v="1101"/>
    <x v="1"/>
    <n v="16"/>
    <x v="1"/>
    <s v="USD"/>
    <n v="1298700000"/>
    <n v="1300856400"/>
    <x v="36"/>
    <x v="36"/>
    <b v="0"/>
    <b v="0"/>
    <s v="theater/plays"/>
    <n v="1.572857142857143"/>
    <n v="68.8125"/>
    <x v="3"/>
    <s v="plays"/>
  </r>
  <r>
    <x v="37"/>
    <x v="37"/>
    <s v="Profound attitude-oriented functionalities"/>
    <x v="32"/>
    <n v="11339"/>
    <x v="1"/>
    <n v="107"/>
    <x v="1"/>
    <s v="USD"/>
    <n v="1570338000"/>
    <n v="1573192800"/>
    <x v="37"/>
    <x v="37"/>
    <b v="0"/>
    <b v="1"/>
    <s v="publishing/fiction"/>
    <n v="1.3998765432098765"/>
    <n v="105.97196261682242"/>
    <x v="5"/>
    <s v="fiction"/>
  </r>
  <r>
    <x v="38"/>
    <x v="38"/>
    <s v="Digitized client-driven database"/>
    <x v="33"/>
    <n v="10085"/>
    <x v="1"/>
    <n v="134"/>
    <x v="1"/>
    <s v="USD"/>
    <n v="1287378000"/>
    <n v="1287810000"/>
    <x v="38"/>
    <x v="38"/>
    <b v="0"/>
    <b v="0"/>
    <s v="photography/photography books"/>
    <n v="3.2532258064516131"/>
    <n v="75.261194029850742"/>
    <x v="7"/>
    <s v="photography books"/>
  </r>
  <r>
    <x v="39"/>
    <x v="39"/>
    <s v="Organized bi-directional function"/>
    <x v="34"/>
    <n v="5027"/>
    <x v="0"/>
    <n v="88"/>
    <x v="3"/>
    <s v="DKK"/>
    <n v="1361772000"/>
    <n v="1362978000"/>
    <x v="39"/>
    <x v="39"/>
    <b v="0"/>
    <b v="0"/>
    <s v="theater/plays"/>
    <n v="0.50777777777777777"/>
    <n v="57.125"/>
    <x v="3"/>
    <s v="plays"/>
  </r>
  <r>
    <x v="40"/>
    <x v="40"/>
    <s v="Reduced stable middleware"/>
    <x v="35"/>
    <n v="14878"/>
    <x v="1"/>
    <n v="198"/>
    <x v="1"/>
    <s v="USD"/>
    <n v="1275714000"/>
    <n v="1277355600"/>
    <x v="40"/>
    <x v="40"/>
    <b v="0"/>
    <b v="1"/>
    <s v="technology/wearables"/>
    <n v="1.6906818181818182"/>
    <n v="75.141414141414145"/>
    <x v="2"/>
    <s v="wearables"/>
  </r>
  <r>
    <x v="41"/>
    <x v="41"/>
    <s v="Universal 5thgeneration neural-net"/>
    <x v="36"/>
    <n v="11924"/>
    <x v="1"/>
    <n v="111"/>
    <x v="6"/>
    <s v="EUR"/>
    <n v="1346734800"/>
    <n v="1348981200"/>
    <x v="41"/>
    <x v="41"/>
    <b v="0"/>
    <b v="1"/>
    <s v="music/rock"/>
    <n v="2.1292857142857144"/>
    <n v="107.42342342342343"/>
    <x v="1"/>
    <s v="rock"/>
  </r>
  <r>
    <x v="42"/>
    <x v="42"/>
    <s v="Virtual uniform frame"/>
    <x v="37"/>
    <n v="7991"/>
    <x v="1"/>
    <n v="222"/>
    <x v="1"/>
    <s v="USD"/>
    <n v="1309755600"/>
    <n v="1310533200"/>
    <x v="42"/>
    <x v="42"/>
    <b v="0"/>
    <b v="0"/>
    <s v="food/food trucks"/>
    <n v="4.4394444444444447"/>
    <n v="35.995495495495497"/>
    <x v="0"/>
    <s v="food trucks"/>
  </r>
  <r>
    <x v="43"/>
    <x v="43"/>
    <s v="Profound explicit paradigm"/>
    <x v="38"/>
    <n v="167717"/>
    <x v="1"/>
    <n v="6212"/>
    <x v="1"/>
    <s v="USD"/>
    <n v="1406178000"/>
    <n v="1407560400"/>
    <x v="43"/>
    <x v="43"/>
    <b v="0"/>
    <b v="0"/>
    <s v="publishing/radio &amp; podcasts"/>
    <n v="1.859390243902439"/>
    <n v="26.998873148744366"/>
    <x v="5"/>
    <s v="radio &amp; podcasts"/>
  </r>
  <r>
    <x v="44"/>
    <x v="44"/>
    <s v="Visionary real-time groupware"/>
    <x v="39"/>
    <n v="10541"/>
    <x v="1"/>
    <n v="98"/>
    <x v="3"/>
    <s v="DKK"/>
    <n v="1552798800"/>
    <n v="1552885200"/>
    <x v="44"/>
    <x v="44"/>
    <b v="0"/>
    <b v="0"/>
    <s v="publishing/fiction"/>
    <n v="6.5881249999999998"/>
    <n v="107.56122448979592"/>
    <x v="5"/>
    <s v="fiction"/>
  </r>
  <r>
    <x v="45"/>
    <x v="45"/>
    <s v="Networked tertiary Graphical User Interface"/>
    <x v="40"/>
    <n v="4530"/>
    <x v="0"/>
    <n v="48"/>
    <x v="1"/>
    <s v="USD"/>
    <n v="1478062800"/>
    <n v="1479362400"/>
    <x v="45"/>
    <x v="45"/>
    <b v="0"/>
    <b v="1"/>
    <s v="theater/plays"/>
    <n v="0.4768421052631579"/>
    <n v="94.375"/>
    <x v="3"/>
    <s v="plays"/>
  </r>
  <r>
    <x v="46"/>
    <x v="46"/>
    <s v="Virtual grid-enabled task-force"/>
    <x v="41"/>
    <n v="4247"/>
    <x v="1"/>
    <n v="92"/>
    <x v="1"/>
    <s v="USD"/>
    <n v="1278565200"/>
    <n v="1280552400"/>
    <x v="46"/>
    <x v="46"/>
    <b v="0"/>
    <b v="0"/>
    <s v="music/rock"/>
    <n v="1.1478378378378378"/>
    <n v="46.163043478260867"/>
    <x v="1"/>
    <s v="rock"/>
  </r>
  <r>
    <x v="47"/>
    <x v="47"/>
    <s v="Function-based multi-state software"/>
    <x v="42"/>
    <n v="7129"/>
    <x v="1"/>
    <n v="149"/>
    <x v="1"/>
    <s v="USD"/>
    <n v="1396069200"/>
    <n v="1398661200"/>
    <x v="47"/>
    <x v="47"/>
    <b v="0"/>
    <b v="0"/>
    <s v="theater/plays"/>
    <n v="4.7526666666666664"/>
    <n v="47.845637583892618"/>
    <x v="3"/>
    <s v="plays"/>
  </r>
  <r>
    <x v="48"/>
    <x v="48"/>
    <s v="Optimized leadingedge concept"/>
    <x v="43"/>
    <n v="128862"/>
    <x v="1"/>
    <n v="2431"/>
    <x v="1"/>
    <s v="USD"/>
    <n v="1435208400"/>
    <n v="1436245200"/>
    <x v="48"/>
    <x v="48"/>
    <b v="0"/>
    <b v="0"/>
    <s v="theater/plays"/>
    <n v="3.86972972972973"/>
    <n v="53.007815713698065"/>
    <x v="3"/>
    <s v="plays"/>
  </r>
  <r>
    <x v="49"/>
    <x v="49"/>
    <s v="Sharable holistic interface"/>
    <x v="44"/>
    <n v="13653"/>
    <x v="1"/>
    <n v="303"/>
    <x v="1"/>
    <s v="USD"/>
    <n v="1571547600"/>
    <n v="1575439200"/>
    <x v="49"/>
    <x v="49"/>
    <b v="0"/>
    <b v="0"/>
    <s v="music/rock"/>
    <n v="1.89625"/>
    <n v="45.059405940594061"/>
    <x v="1"/>
    <s v="rock"/>
  </r>
  <r>
    <x v="50"/>
    <x v="50"/>
    <s v="Down-sized system-worthy secured line"/>
    <x v="0"/>
    <n v="2"/>
    <x v="0"/>
    <n v="1"/>
    <x v="6"/>
    <s v="EUR"/>
    <n v="1375333200"/>
    <n v="1377752400"/>
    <x v="50"/>
    <x v="50"/>
    <b v="0"/>
    <b v="0"/>
    <s v="music/metal"/>
    <n v="0.02"/>
    <n v="2"/>
    <x v="1"/>
    <s v="metal"/>
  </r>
  <r>
    <x v="51"/>
    <x v="51"/>
    <s v="Inverse secondary infrastructure"/>
    <x v="45"/>
    <n v="145243"/>
    <x v="0"/>
    <n v="1467"/>
    <x v="4"/>
    <s v="GBP"/>
    <n v="1332824400"/>
    <n v="1334206800"/>
    <x v="51"/>
    <x v="51"/>
    <b v="0"/>
    <b v="1"/>
    <s v="technology/wearables"/>
    <n v="0.91867805186590767"/>
    <n v="99.006816632583508"/>
    <x v="2"/>
    <s v="wearables"/>
  </r>
  <r>
    <x v="52"/>
    <x v="52"/>
    <s v="Organic foreground leverage"/>
    <x v="44"/>
    <n v="2459"/>
    <x v="0"/>
    <n v="75"/>
    <x v="1"/>
    <s v="USD"/>
    <n v="1284526800"/>
    <n v="1284872400"/>
    <x v="52"/>
    <x v="52"/>
    <b v="0"/>
    <b v="0"/>
    <s v="theater/plays"/>
    <n v="0.34152777777777776"/>
    <n v="32.786666666666669"/>
    <x v="3"/>
    <s v="plays"/>
  </r>
  <r>
    <x v="53"/>
    <x v="53"/>
    <s v="Reverse-engineered static concept"/>
    <x v="35"/>
    <n v="12356"/>
    <x v="1"/>
    <n v="209"/>
    <x v="1"/>
    <s v="USD"/>
    <n v="1400562000"/>
    <n v="1403931600"/>
    <x v="53"/>
    <x v="53"/>
    <b v="0"/>
    <b v="0"/>
    <s v="film &amp; video/drama"/>
    <n v="1.4040909090909091"/>
    <n v="59.119617224880386"/>
    <x v="4"/>
    <s v="drama"/>
  </r>
  <r>
    <x v="54"/>
    <x v="54"/>
    <s v="Multi-channeled neutral customer loyalty"/>
    <x v="46"/>
    <n v="5392"/>
    <x v="0"/>
    <n v="120"/>
    <x v="1"/>
    <s v="USD"/>
    <n v="1520748000"/>
    <n v="1521262800"/>
    <x v="54"/>
    <x v="54"/>
    <b v="0"/>
    <b v="0"/>
    <s v="technology/wearables"/>
    <n v="0.89866666666666661"/>
    <n v="44.93333333333333"/>
    <x v="2"/>
    <s v="wearables"/>
  </r>
  <r>
    <x v="55"/>
    <x v="55"/>
    <s v="Reverse-engineered bifurcated strategy"/>
    <x v="47"/>
    <n v="11746"/>
    <x v="1"/>
    <n v="131"/>
    <x v="1"/>
    <s v="USD"/>
    <n v="1532926800"/>
    <n v="1533358800"/>
    <x v="55"/>
    <x v="55"/>
    <b v="0"/>
    <b v="0"/>
    <s v="music/jazz"/>
    <n v="1.7796969696969698"/>
    <n v="89.664122137404576"/>
    <x v="1"/>
    <s v="jazz"/>
  </r>
  <r>
    <x v="56"/>
    <x v="56"/>
    <s v="Horizontal context-sensitive knowledge user"/>
    <x v="48"/>
    <n v="11493"/>
    <x v="1"/>
    <n v="164"/>
    <x v="1"/>
    <s v="USD"/>
    <n v="1420869600"/>
    <n v="1421474400"/>
    <x v="56"/>
    <x v="56"/>
    <b v="0"/>
    <b v="0"/>
    <s v="technology/wearables"/>
    <n v="1.436625"/>
    <n v="70.079268292682926"/>
    <x v="2"/>
    <s v="wearables"/>
  </r>
  <r>
    <x v="57"/>
    <x v="57"/>
    <s v="Cross-group multi-state task-force"/>
    <x v="49"/>
    <n v="6243"/>
    <x v="1"/>
    <n v="201"/>
    <x v="1"/>
    <s v="USD"/>
    <n v="1504242000"/>
    <n v="1505278800"/>
    <x v="57"/>
    <x v="57"/>
    <b v="0"/>
    <b v="0"/>
    <s v="games/video games"/>
    <n v="2.1527586206896552"/>
    <n v="31.059701492537314"/>
    <x v="6"/>
    <s v="video games"/>
  </r>
  <r>
    <x v="58"/>
    <x v="58"/>
    <s v="Expanded 3rdgeneration strategy"/>
    <x v="50"/>
    <n v="6132"/>
    <x v="1"/>
    <n v="211"/>
    <x v="1"/>
    <s v="USD"/>
    <n v="1442811600"/>
    <n v="1443934800"/>
    <x v="58"/>
    <x v="58"/>
    <b v="0"/>
    <b v="0"/>
    <s v="theater/plays"/>
    <n v="2.2711111111111113"/>
    <n v="29.061611374407583"/>
    <x v="3"/>
    <s v="plays"/>
  </r>
  <r>
    <x v="59"/>
    <x v="59"/>
    <s v="Assimilated real-time support"/>
    <x v="1"/>
    <n v="3851"/>
    <x v="1"/>
    <n v="128"/>
    <x v="1"/>
    <s v="USD"/>
    <n v="1497243600"/>
    <n v="1498539600"/>
    <x v="59"/>
    <x v="59"/>
    <b v="0"/>
    <b v="1"/>
    <s v="theater/plays"/>
    <n v="2.7507142857142859"/>
    <n v="30.0859375"/>
    <x v="3"/>
    <s v="plays"/>
  </r>
  <r>
    <x v="60"/>
    <x v="60"/>
    <s v="User-centric regional database"/>
    <x v="51"/>
    <n v="135997"/>
    <x v="1"/>
    <n v="1600"/>
    <x v="0"/>
    <s v="CAD"/>
    <n v="1342501200"/>
    <n v="1342760400"/>
    <x v="60"/>
    <x v="60"/>
    <b v="0"/>
    <b v="0"/>
    <s v="theater/plays"/>
    <n v="1.4437048832271762"/>
    <n v="84.998125000000002"/>
    <x v="3"/>
    <s v="plays"/>
  </r>
  <r>
    <x v="61"/>
    <x v="61"/>
    <s v="Open-source zero administration complexity"/>
    <x v="52"/>
    <n v="184750"/>
    <x v="0"/>
    <n v="2253"/>
    <x v="0"/>
    <s v="CAD"/>
    <n v="1298268000"/>
    <n v="1301720400"/>
    <x v="61"/>
    <x v="61"/>
    <b v="0"/>
    <b v="0"/>
    <s v="theater/plays"/>
    <n v="0.92745983935742971"/>
    <n v="82.001775410563695"/>
    <x v="3"/>
    <s v="plays"/>
  </r>
  <r>
    <x v="62"/>
    <x v="62"/>
    <s v="Organized incremental standardization"/>
    <x v="22"/>
    <n v="14452"/>
    <x v="1"/>
    <n v="249"/>
    <x v="1"/>
    <s v="USD"/>
    <n v="1433480400"/>
    <n v="1433566800"/>
    <x v="62"/>
    <x v="62"/>
    <b v="0"/>
    <b v="0"/>
    <s v="technology/web"/>
    <n v="7.226"/>
    <n v="58.040160642570278"/>
    <x v="2"/>
    <s v="web"/>
  </r>
  <r>
    <x v="63"/>
    <x v="63"/>
    <s v="Assimilated didactic open system"/>
    <x v="53"/>
    <n v="557"/>
    <x v="0"/>
    <n v="5"/>
    <x v="1"/>
    <s v="USD"/>
    <n v="1493355600"/>
    <n v="1493874000"/>
    <x v="63"/>
    <x v="63"/>
    <b v="0"/>
    <b v="0"/>
    <s v="theater/plays"/>
    <n v="0.11851063829787234"/>
    <n v="111.4"/>
    <x v="3"/>
    <s v="plays"/>
  </r>
  <r>
    <x v="64"/>
    <x v="64"/>
    <s v="Vision-oriented logistical intranet"/>
    <x v="54"/>
    <n v="2734"/>
    <x v="0"/>
    <n v="38"/>
    <x v="1"/>
    <s v="USD"/>
    <n v="1530507600"/>
    <n v="1531803600"/>
    <x v="64"/>
    <x v="64"/>
    <b v="0"/>
    <b v="1"/>
    <s v="technology/web"/>
    <n v="0.97642857142857142"/>
    <n v="71.94736842105263"/>
    <x v="2"/>
    <s v="web"/>
  </r>
  <r>
    <x v="65"/>
    <x v="65"/>
    <s v="Mandatory incremental projection"/>
    <x v="55"/>
    <n v="14405"/>
    <x v="1"/>
    <n v="236"/>
    <x v="1"/>
    <s v="USD"/>
    <n v="1296108000"/>
    <n v="1296712800"/>
    <x v="65"/>
    <x v="65"/>
    <b v="0"/>
    <b v="0"/>
    <s v="theater/plays"/>
    <n v="2.3614754098360655"/>
    <n v="61.038135593220339"/>
    <x v="3"/>
    <s v="plays"/>
  </r>
  <r>
    <x v="66"/>
    <x v="66"/>
    <s v="Grass-roots needs-based encryption"/>
    <x v="49"/>
    <n v="1307"/>
    <x v="0"/>
    <n v="12"/>
    <x v="1"/>
    <s v="USD"/>
    <n v="1428469200"/>
    <n v="1428901200"/>
    <x v="66"/>
    <x v="66"/>
    <b v="0"/>
    <b v="1"/>
    <s v="theater/plays"/>
    <n v="0.45068965517241377"/>
    <n v="108.91666666666667"/>
    <x v="3"/>
    <s v="plays"/>
  </r>
  <r>
    <x v="67"/>
    <x v="67"/>
    <s v="Team-oriented 6thgeneration middleware"/>
    <x v="56"/>
    <n v="117892"/>
    <x v="1"/>
    <n v="4065"/>
    <x v="4"/>
    <s v="GBP"/>
    <n v="1264399200"/>
    <n v="1264831200"/>
    <x v="67"/>
    <x v="67"/>
    <b v="0"/>
    <b v="1"/>
    <s v="technology/wearables"/>
    <n v="1.6238567493112948"/>
    <n v="29.001722017220171"/>
    <x v="2"/>
    <s v="wearables"/>
  </r>
  <r>
    <x v="68"/>
    <x v="68"/>
    <s v="Inverse multi-tasking installation"/>
    <x v="57"/>
    <n v="14508"/>
    <x v="1"/>
    <n v="246"/>
    <x v="6"/>
    <s v="EUR"/>
    <n v="1501131600"/>
    <n v="1505192400"/>
    <x v="68"/>
    <x v="68"/>
    <b v="0"/>
    <b v="1"/>
    <s v="theater/plays"/>
    <n v="2.5452631578947367"/>
    <n v="58.975609756097562"/>
    <x v="3"/>
    <s v="plays"/>
  </r>
  <r>
    <x v="69"/>
    <x v="69"/>
    <s v="Switchable disintermediate moderator"/>
    <x v="58"/>
    <n v="1901"/>
    <x v="3"/>
    <n v="17"/>
    <x v="1"/>
    <s v="USD"/>
    <n v="1292738400"/>
    <n v="1295676000"/>
    <x v="69"/>
    <x v="69"/>
    <b v="0"/>
    <b v="0"/>
    <s v="theater/plays"/>
    <n v="0.24063291139240506"/>
    <n v="111.82352941176471"/>
    <x v="3"/>
    <s v="plays"/>
  </r>
  <r>
    <x v="70"/>
    <x v="70"/>
    <s v="Re-engineered 24/7 task-force"/>
    <x v="59"/>
    <n v="158389"/>
    <x v="1"/>
    <n v="2475"/>
    <x v="6"/>
    <s v="EUR"/>
    <n v="1288674000"/>
    <n v="1292911200"/>
    <x v="70"/>
    <x v="70"/>
    <b v="0"/>
    <b v="1"/>
    <s v="theater/plays"/>
    <n v="1.2374140625000001"/>
    <n v="63.995555555555555"/>
    <x v="3"/>
    <s v="plays"/>
  </r>
  <r>
    <x v="71"/>
    <x v="71"/>
    <s v="Organic object-oriented budgetary management"/>
    <x v="46"/>
    <n v="6484"/>
    <x v="1"/>
    <n v="76"/>
    <x v="1"/>
    <s v="USD"/>
    <n v="1575093600"/>
    <n v="1575439200"/>
    <x v="71"/>
    <x v="49"/>
    <b v="0"/>
    <b v="0"/>
    <s v="theater/plays"/>
    <n v="1.0806666666666667"/>
    <n v="85.315789473684205"/>
    <x v="3"/>
    <s v="plays"/>
  </r>
  <r>
    <x v="72"/>
    <x v="72"/>
    <s v="Seamless coherent parallelism"/>
    <x v="60"/>
    <n v="4022"/>
    <x v="1"/>
    <n v="54"/>
    <x v="1"/>
    <s v="USD"/>
    <n v="1435726800"/>
    <n v="1438837200"/>
    <x v="72"/>
    <x v="71"/>
    <b v="0"/>
    <b v="0"/>
    <s v="film &amp; video/animation"/>
    <n v="6.7033333333333331"/>
    <n v="74.481481481481481"/>
    <x v="4"/>
    <s v="animation"/>
  </r>
  <r>
    <x v="73"/>
    <x v="73"/>
    <s v="Cross-platform even-keeled initiative"/>
    <x v="1"/>
    <n v="9253"/>
    <x v="1"/>
    <n v="88"/>
    <x v="1"/>
    <s v="USD"/>
    <n v="1480226400"/>
    <n v="1480485600"/>
    <x v="73"/>
    <x v="72"/>
    <b v="0"/>
    <b v="0"/>
    <s v="music/jazz"/>
    <n v="6.609285714285714"/>
    <n v="105.14772727272727"/>
    <x v="1"/>
    <s v="jazz"/>
  </r>
  <r>
    <x v="74"/>
    <x v="74"/>
    <s v="Progressive tertiary framework"/>
    <x v="61"/>
    <n v="4776"/>
    <x v="1"/>
    <n v="85"/>
    <x v="4"/>
    <s v="GBP"/>
    <n v="1459054800"/>
    <n v="1459141200"/>
    <x v="74"/>
    <x v="73"/>
    <b v="0"/>
    <b v="0"/>
    <s v="music/metal"/>
    <n v="1.2246153846153847"/>
    <n v="56.188235294117646"/>
    <x v="1"/>
    <s v="metal"/>
  </r>
  <r>
    <x v="75"/>
    <x v="75"/>
    <s v="Multi-layered dynamic protocol"/>
    <x v="62"/>
    <n v="14606"/>
    <x v="1"/>
    <n v="170"/>
    <x v="1"/>
    <s v="USD"/>
    <n v="1531630800"/>
    <n v="1532322000"/>
    <x v="75"/>
    <x v="74"/>
    <b v="0"/>
    <b v="0"/>
    <s v="photography/photography books"/>
    <n v="1.5057731958762886"/>
    <n v="85.917647058823533"/>
    <x v="7"/>
    <s v="photography books"/>
  </r>
  <r>
    <x v="76"/>
    <x v="76"/>
    <s v="Horizontal next generation function"/>
    <x v="63"/>
    <n v="95993"/>
    <x v="0"/>
    <n v="1684"/>
    <x v="1"/>
    <s v="USD"/>
    <n v="1421992800"/>
    <n v="1426222800"/>
    <x v="76"/>
    <x v="75"/>
    <b v="1"/>
    <b v="1"/>
    <s v="theater/plays"/>
    <n v="0.78106590724165992"/>
    <n v="57.00296912114014"/>
    <x v="3"/>
    <s v="plays"/>
  </r>
  <r>
    <x v="77"/>
    <x v="77"/>
    <s v="Pre-emptive impactful model"/>
    <x v="40"/>
    <n v="4460"/>
    <x v="0"/>
    <n v="56"/>
    <x v="1"/>
    <s v="USD"/>
    <n v="1285563600"/>
    <n v="1286773200"/>
    <x v="77"/>
    <x v="76"/>
    <b v="0"/>
    <b v="1"/>
    <s v="film &amp; video/animation"/>
    <n v="0.46947368421052632"/>
    <n v="79.642857142857139"/>
    <x v="4"/>
    <s v="animation"/>
  </r>
  <r>
    <x v="78"/>
    <x v="78"/>
    <s v="User-centric bifurcated knowledge user"/>
    <x v="6"/>
    <n v="13536"/>
    <x v="1"/>
    <n v="330"/>
    <x v="1"/>
    <s v="USD"/>
    <n v="1523854800"/>
    <n v="1523941200"/>
    <x v="78"/>
    <x v="77"/>
    <b v="0"/>
    <b v="0"/>
    <s v="publishing/translations"/>
    <n v="3.008"/>
    <n v="41.018181818181816"/>
    <x v="5"/>
    <s v="translations"/>
  </r>
  <r>
    <x v="79"/>
    <x v="79"/>
    <s v="Triple-buffered reciprocal project"/>
    <x v="64"/>
    <n v="40228"/>
    <x v="0"/>
    <n v="838"/>
    <x v="1"/>
    <s v="USD"/>
    <n v="1529125200"/>
    <n v="1529557200"/>
    <x v="79"/>
    <x v="78"/>
    <b v="0"/>
    <b v="0"/>
    <s v="theater/plays"/>
    <n v="0.6959861591695502"/>
    <n v="48.004773269689736"/>
    <x v="3"/>
    <s v="plays"/>
  </r>
  <r>
    <x v="80"/>
    <x v="80"/>
    <s v="Cross-platform needs-based approach"/>
    <x v="65"/>
    <n v="7012"/>
    <x v="1"/>
    <n v="127"/>
    <x v="1"/>
    <s v="USD"/>
    <n v="1503982800"/>
    <n v="1506574800"/>
    <x v="80"/>
    <x v="79"/>
    <b v="0"/>
    <b v="0"/>
    <s v="games/video games"/>
    <n v="6.374545454545455"/>
    <n v="55.212598425196852"/>
    <x v="6"/>
    <s v="video games"/>
  </r>
  <r>
    <x v="81"/>
    <x v="81"/>
    <s v="User-friendly static contingency"/>
    <x v="66"/>
    <n v="37857"/>
    <x v="1"/>
    <n v="411"/>
    <x v="1"/>
    <s v="USD"/>
    <n v="1511416800"/>
    <n v="1513576800"/>
    <x v="81"/>
    <x v="80"/>
    <b v="0"/>
    <b v="0"/>
    <s v="music/rock"/>
    <n v="2.253392857142857"/>
    <n v="92.109489051094897"/>
    <x v="1"/>
    <s v="rock"/>
  </r>
  <r>
    <x v="82"/>
    <x v="82"/>
    <s v="Reactive content-based framework"/>
    <x v="67"/>
    <n v="14973"/>
    <x v="1"/>
    <n v="180"/>
    <x v="4"/>
    <s v="GBP"/>
    <n v="1547704800"/>
    <n v="1548309600"/>
    <x v="82"/>
    <x v="4"/>
    <b v="0"/>
    <b v="1"/>
    <s v="games/video games"/>
    <n v="14.973000000000001"/>
    <n v="83.183333333333337"/>
    <x v="6"/>
    <s v="video games"/>
  </r>
  <r>
    <x v="83"/>
    <x v="83"/>
    <s v="Realigned user-facing concept"/>
    <x v="68"/>
    <n v="39996"/>
    <x v="0"/>
    <n v="1000"/>
    <x v="1"/>
    <s v="USD"/>
    <n v="1469682000"/>
    <n v="1471582800"/>
    <x v="83"/>
    <x v="81"/>
    <b v="0"/>
    <b v="0"/>
    <s v="music/electric music"/>
    <n v="0.37590225563909774"/>
    <n v="39.996000000000002"/>
    <x v="1"/>
    <s v="electric music"/>
  </r>
  <r>
    <x v="84"/>
    <x v="84"/>
    <s v="Public-key zero tolerance orchestration"/>
    <x v="69"/>
    <n v="41564"/>
    <x v="1"/>
    <n v="374"/>
    <x v="1"/>
    <s v="USD"/>
    <n v="1343451600"/>
    <n v="1344315600"/>
    <x v="84"/>
    <x v="82"/>
    <b v="0"/>
    <b v="0"/>
    <s v="technology/wearables"/>
    <n v="1.3236942675159236"/>
    <n v="111.1336898395722"/>
    <x v="2"/>
    <s v="wearables"/>
  </r>
  <r>
    <x v="85"/>
    <x v="85"/>
    <s v="Multi-tiered eco-centric architecture"/>
    <x v="70"/>
    <n v="6430"/>
    <x v="1"/>
    <n v="71"/>
    <x v="2"/>
    <s v="AUD"/>
    <n v="1315717200"/>
    <n v="1316408400"/>
    <x v="85"/>
    <x v="83"/>
    <b v="0"/>
    <b v="0"/>
    <s v="music/indie rock"/>
    <n v="1.3122448979591836"/>
    <n v="90.563380281690144"/>
    <x v="1"/>
    <s v="indie rock"/>
  </r>
  <r>
    <x v="86"/>
    <x v="86"/>
    <s v="Organic motivating firmware"/>
    <x v="71"/>
    <n v="12405"/>
    <x v="1"/>
    <n v="203"/>
    <x v="1"/>
    <s v="USD"/>
    <n v="1430715600"/>
    <n v="1431838800"/>
    <x v="86"/>
    <x v="84"/>
    <b v="1"/>
    <b v="0"/>
    <s v="theater/plays"/>
    <n v="1.6763513513513513"/>
    <n v="61.108374384236456"/>
    <x v="3"/>
    <s v="plays"/>
  </r>
  <r>
    <x v="87"/>
    <x v="87"/>
    <s v="Synergized 4thgeneration conglomeration"/>
    <x v="72"/>
    <n v="123040"/>
    <x v="0"/>
    <n v="1482"/>
    <x v="2"/>
    <s v="AUD"/>
    <n v="1299564000"/>
    <n v="1300510800"/>
    <x v="87"/>
    <x v="85"/>
    <b v="0"/>
    <b v="1"/>
    <s v="music/rock"/>
    <n v="0.6198488664987406"/>
    <n v="83.022941970310384"/>
    <x v="1"/>
    <s v="rock"/>
  </r>
  <r>
    <x v="88"/>
    <x v="88"/>
    <s v="Grass-roots fault-tolerant policy"/>
    <x v="73"/>
    <n v="12516"/>
    <x v="1"/>
    <n v="113"/>
    <x v="1"/>
    <s v="USD"/>
    <n v="1429160400"/>
    <n v="1431061200"/>
    <x v="88"/>
    <x v="86"/>
    <b v="0"/>
    <b v="0"/>
    <s v="publishing/translations"/>
    <n v="2.6074999999999999"/>
    <n v="110.76106194690266"/>
    <x v="5"/>
    <s v="translations"/>
  </r>
  <r>
    <x v="89"/>
    <x v="89"/>
    <s v="Monitored scalable knowledgebase"/>
    <x v="74"/>
    <n v="8588"/>
    <x v="1"/>
    <n v="96"/>
    <x v="1"/>
    <s v="USD"/>
    <n v="1271307600"/>
    <n v="1271480400"/>
    <x v="89"/>
    <x v="87"/>
    <b v="0"/>
    <b v="0"/>
    <s v="theater/plays"/>
    <n v="2.5258823529411765"/>
    <n v="89.458333333333329"/>
    <x v="3"/>
    <s v="plays"/>
  </r>
  <r>
    <x v="90"/>
    <x v="90"/>
    <s v="Synergistic explicit parallelism"/>
    <x v="75"/>
    <n v="6132"/>
    <x v="0"/>
    <n v="106"/>
    <x v="1"/>
    <s v="USD"/>
    <n v="1456380000"/>
    <n v="1456380000"/>
    <x v="90"/>
    <x v="88"/>
    <b v="0"/>
    <b v="1"/>
    <s v="theater/plays"/>
    <n v="0.7861538461538462"/>
    <n v="57.849056603773583"/>
    <x v="3"/>
    <s v="plays"/>
  </r>
  <r>
    <x v="91"/>
    <x v="91"/>
    <s v="Enhanced systemic analyzer"/>
    <x v="76"/>
    <n v="74688"/>
    <x v="0"/>
    <n v="679"/>
    <x v="6"/>
    <s v="EUR"/>
    <n v="1470459600"/>
    <n v="1472878800"/>
    <x v="91"/>
    <x v="89"/>
    <b v="0"/>
    <b v="0"/>
    <s v="publishing/translations"/>
    <n v="0.48404406999351912"/>
    <n v="109.99705449189985"/>
    <x v="5"/>
    <s v="translations"/>
  </r>
  <r>
    <x v="92"/>
    <x v="92"/>
    <s v="Object-based analyzing knowledge user"/>
    <x v="77"/>
    <n v="51775"/>
    <x v="1"/>
    <n v="498"/>
    <x v="5"/>
    <s v="CHF"/>
    <n v="1277269200"/>
    <n v="1277355600"/>
    <x v="92"/>
    <x v="40"/>
    <b v="0"/>
    <b v="1"/>
    <s v="games/video games"/>
    <n v="2.5887500000000001"/>
    <n v="103.96586345381526"/>
    <x v="6"/>
    <s v="video games"/>
  </r>
  <r>
    <x v="93"/>
    <x v="93"/>
    <s v="Pre-emptive radical architecture"/>
    <x v="78"/>
    <n v="65877"/>
    <x v="3"/>
    <n v="610"/>
    <x v="1"/>
    <s v="USD"/>
    <n v="1350709200"/>
    <n v="1351054800"/>
    <x v="93"/>
    <x v="90"/>
    <b v="0"/>
    <b v="1"/>
    <s v="theater/plays"/>
    <n v="0.60548713235294116"/>
    <n v="107.99508196721311"/>
    <x v="3"/>
    <s v="plays"/>
  </r>
  <r>
    <x v="94"/>
    <x v="94"/>
    <s v="Grass-roots web-enabled contingency"/>
    <x v="49"/>
    <n v="8807"/>
    <x v="1"/>
    <n v="180"/>
    <x v="4"/>
    <s v="GBP"/>
    <n v="1554613200"/>
    <n v="1555563600"/>
    <x v="94"/>
    <x v="91"/>
    <b v="0"/>
    <b v="0"/>
    <s v="technology/web"/>
    <n v="3.036896551724138"/>
    <n v="48.927777777777777"/>
    <x v="2"/>
    <s v="web"/>
  </r>
  <r>
    <x v="95"/>
    <x v="95"/>
    <s v="Stand-alone system-worthy standardization"/>
    <x v="79"/>
    <n v="1017"/>
    <x v="1"/>
    <n v="27"/>
    <x v="1"/>
    <s v="USD"/>
    <n v="1571029200"/>
    <n v="1571634000"/>
    <x v="95"/>
    <x v="92"/>
    <b v="0"/>
    <b v="0"/>
    <s v="film &amp; video/documentary"/>
    <n v="1.1299999999999999"/>
    <n v="37.666666666666664"/>
    <x v="4"/>
    <s v="documentary"/>
  </r>
  <r>
    <x v="96"/>
    <x v="96"/>
    <s v="Down-sized systematic policy"/>
    <x v="80"/>
    <n v="151513"/>
    <x v="1"/>
    <n v="2331"/>
    <x v="1"/>
    <s v="USD"/>
    <n v="1299736800"/>
    <n v="1300856400"/>
    <x v="96"/>
    <x v="36"/>
    <b v="0"/>
    <b v="0"/>
    <s v="theater/plays"/>
    <n v="2.1737876614060259"/>
    <n v="64.999141999141997"/>
    <x v="3"/>
    <s v="plays"/>
  </r>
  <r>
    <x v="97"/>
    <x v="97"/>
    <s v="Cloned bi-directional architecture"/>
    <x v="81"/>
    <n v="12047"/>
    <x v="1"/>
    <n v="113"/>
    <x v="1"/>
    <s v="USD"/>
    <n v="1435208400"/>
    <n v="1439874000"/>
    <x v="48"/>
    <x v="93"/>
    <b v="0"/>
    <b v="0"/>
    <s v="food/food trucks"/>
    <n v="9.2669230769230762"/>
    <n v="106.61061946902655"/>
    <x v="0"/>
    <s v="food trucks"/>
  </r>
  <r>
    <x v="98"/>
    <x v="98"/>
    <s v="Seamless transitional portal"/>
    <x v="82"/>
    <n v="32951"/>
    <x v="0"/>
    <n v="1220"/>
    <x v="2"/>
    <s v="AUD"/>
    <n v="1437973200"/>
    <n v="1438318800"/>
    <x v="97"/>
    <x v="94"/>
    <b v="0"/>
    <b v="0"/>
    <s v="games/video games"/>
    <n v="0.33692229038854804"/>
    <n v="27.009016393442622"/>
    <x v="6"/>
    <s v="video games"/>
  </r>
  <r>
    <x v="99"/>
    <x v="99"/>
    <s v="Fully-configurable motivating approach"/>
    <x v="4"/>
    <n v="14951"/>
    <x v="1"/>
    <n v="164"/>
    <x v="1"/>
    <s v="USD"/>
    <n v="1416895200"/>
    <n v="1419400800"/>
    <x v="98"/>
    <x v="95"/>
    <b v="0"/>
    <b v="0"/>
    <s v="theater/plays"/>
    <n v="1.9672368421052631"/>
    <n v="91.16463414634147"/>
    <x v="3"/>
    <s v="plays"/>
  </r>
  <r>
    <x v="100"/>
    <x v="100"/>
    <s v="Upgradable fault-tolerant approach"/>
    <x v="0"/>
    <n v="1"/>
    <x v="0"/>
    <n v="1"/>
    <x v="1"/>
    <s v="USD"/>
    <n v="1319000400"/>
    <n v="1320555600"/>
    <x v="99"/>
    <x v="96"/>
    <b v="0"/>
    <b v="0"/>
    <s v="theater/plays"/>
    <n v="0.01"/>
    <n v="1"/>
    <x v="3"/>
    <s v="plays"/>
  </r>
  <r>
    <x v="101"/>
    <x v="101"/>
    <s v="Reduced heuristic moratorium"/>
    <x v="79"/>
    <n v="9193"/>
    <x v="1"/>
    <n v="164"/>
    <x v="1"/>
    <s v="USD"/>
    <n v="1424498400"/>
    <n v="1425103200"/>
    <x v="100"/>
    <x v="97"/>
    <b v="0"/>
    <b v="1"/>
    <s v="music/electric music"/>
    <n v="10.214444444444444"/>
    <n v="56.054878048780488"/>
    <x v="1"/>
    <s v="electric music"/>
  </r>
  <r>
    <x v="102"/>
    <x v="102"/>
    <s v="Front-line web-enabled model"/>
    <x v="41"/>
    <n v="10422"/>
    <x v="1"/>
    <n v="336"/>
    <x v="1"/>
    <s v="USD"/>
    <n v="1526274000"/>
    <n v="1526878800"/>
    <x v="101"/>
    <x v="98"/>
    <b v="0"/>
    <b v="1"/>
    <s v="technology/wearables"/>
    <n v="2.8167567567567566"/>
    <n v="31.017857142857142"/>
    <x v="2"/>
    <s v="wearables"/>
  </r>
  <r>
    <x v="103"/>
    <x v="103"/>
    <s v="Polarized incremental emulation"/>
    <x v="83"/>
    <n v="2461"/>
    <x v="0"/>
    <n v="37"/>
    <x v="6"/>
    <s v="EUR"/>
    <n v="1287896400"/>
    <n v="1288674000"/>
    <x v="102"/>
    <x v="99"/>
    <b v="0"/>
    <b v="0"/>
    <s v="music/electric music"/>
    <n v="0.24610000000000001"/>
    <n v="66.513513513513516"/>
    <x v="1"/>
    <s v="electric music"/>
  </r>
  <r>
    <x v="104"/>
    <x v="104"/>
    <s v="Self-enabling grid-enabled initiative"/>
    <x v="84"/>
    <n v="170623"/>
    <x v="1"/>
    <n v="1917"/>
    <x v="1"/>
    <s v="USD"/>
    <n v="1495515600"/>
    <n v="1495602000"/>
    <x v="103"/>
    <x v="100"/>
    <b v="0"/>
    <b v="0"/>
    <s v="music/indie rock"/>
    <n v="1.4314010067114094"/>
    <n v="89.005216484089729"/>
    <x v="1"/>
    <s v="indie rock"/>
  </r>
  <r>
    <x v="105"/>
    <x v="105"/>
    <s v="Total fresh-thinking system engine"/>
    <x v="85"/>
    <n v="9829"/>
    <x v="1"/>
    <n v="95"/>
    <x v="1"/>
    <s v="USD"/>
    <n v="1364878800"/>
    <n v="1366434000"/>
    <x v="104"/>
    <x v="101"/>
    <b v="0"/>
    <b v="0"/>
    <s v="technology/web"/>
    <n v="1.4454411764705883"/>
    <n v="103.46315789473684"/>
    <x v="2"/>
    <s v="web"/>
  </r>
  <r>
    <x v="106"/>
    <x v="106"/>
    <s v="Ameliorated clear-thinking circuit"/>
    <x v="61"/>
    <n v="14006"/>
    <x v="1"/>
    <n v="147"/>
    <x v="1"/>
    <s v="USD"/>
    <n v="1567918800"/>
    <n v="1568350800"/>
    <x v="105"/>
    <x v="102"/>
    <b v="0"/>
    <b v="0"/>
    <s v="theater/plays"/>
    <n v="3.5912820512820511"/>
    <n v="95.278911564625844"/>
    <x v="3"/>
    <s v="plays"/>
  </r>
  <r>
    <x v="107"/>
    <x v="107"/>
    <s v="Multi-layered encompassing installation"/>
    <x v="26"/>
    <n v="6527"/>
    <x v="1"/>
    <n v="86"/>
    <x v="1"/>
    <s v="USD"/>
    <n v="1524459600"/>
    <n v="1525928400"/>
    <x v="106"/>
    <x v="103"/>
    <b v="0"/>
    <b v="1"/>
    <s v="theater/plays"/>
    <n v="1.8648571428571428"/>
    <n v="75.895348837209298"/>
    <x v="3"/>
    <s v="plays"/>
  </r>
  <r>
    <x v="108"/>
    <x v="108"/>
    <s v="Universal encompassing implementation"/>
    <x v="42"/>
    <n v="8929"/>
    <x v="1"/>
    <n v="83"/>
    <x v="1"/>
    <s v="USD"/>
    <n v="1333688400"/>
    <n v="1336885200"/>
    <x v="107"/>
    <x v="104"/>
    <b v="0"/>
    <b v="0"/>
    <s v="film &amp; video/documentary"/>
    <n v="5.9526666666666666"/>
    <n v="107.57831325301204"/>
    <x v="4"/>
    <s v="documentary"/>
  </r>
  <r>
    <x v="109"/>
    <x v="109"/>
    <s v="Object-based client-server application"/>
    <x v="5"/>
    <n v="3079"/>
    <x v="0"/>
    <n v="60"/>
    <x v="1"/>
    <s v="USD"/>
    <n v="1389506400"/>
    <n v="1389679200"/>
    <x v="108"/>
    <x v="105"/>
    <b v="0"/>
    <b v="0"/>
    <s v="film &amp; video/television"/>
    <n v="0.5921153846153846"/>
    <n v="51.31666666666667"/>
    <x v="4"/>
    <s v="television"/>
  </r>
  <r>
    <x v="110"/>
    <x v="110"/>
    <s v="Cross-platform solution-oriented process improvement"/>
    <x v="86"/>
    <n v="21307"/>
    <x v="0"/>
    <n v="296"/>
    <x v="1"/>
    <s v="USD"/>
    <n v="1536642000"/>
    <n v="1538283600"/>
    <x v="109"/>
    <x v="106"/>
    <b v="0"/>
    <b v="0"/>
    <s v="food/food trucks"/>
    <n v="0.14962780898876404"/>
    <n v="71.983108108108112"/>
    <x v="0"/>
    <s v="food trucks"/>
  </r>
  <r>
    <x v="111"/>
    <x v="111"/>
    <s v="Re-engineered user-facing approach"/>
    <x v="87"/>
    <n v="73653"/>
    <x v="1"/>
    <n v="676"/>
    <x v="1"/>
    <s v="USD"/>
    <n v="1348290000"/>
    <n v="1348808400"/>
    <x v="110"/>
    <x v="107"/>
    <b v="0"/>
    <b v="0"/>
    <s v="publishing/radio &amp; podcasts"/>
    <n v="1.1995602605863191"/>
    <n v="108.95414201183432"/>
    <x v="5"/>
    <s v="radio &amp; podcasts"/>
  </r>
  <r>
    <x v="112"/>
    <x v="112"/>
    <s v="Re-engineered client-driven hub"/>
    <x v="53"/>
    <n v="12635"/>
    <x v="1"/>
    <n v="361"/>
    <x v="2"/>
    <s v="AUD"/>
    <n v="1408856400"/>
    <n v="1410152400"/>
    <x v="111"/>
    <x v="108"/>
    <b v="0"/>
    <b v="0"/>
    <s v="technology/web"/>
    <n v="2.6882978723404256"/>
    <n v="35"/>
    <x v="2"/>
    <s v="web"/>
  </r>
  <r>
    <x v="113"/>
    <x v="113"/>
    <s v="User-friendly tertiary array"/>
    <x v="88"/>
    <n v="12437"/>
    <x v="1"/>
    <n v="131"/>
    <x v="1"/>
    <s v="USD"/>
    <n v="1505192400"/>
    <n v="1505797200"/>
    <x v="112"/>
    <x v="109"/>
    <b v="0"/>
    <b v="0"/>
    <s v="food/food trucks"/>
    <n v="3.7687878787878786"/>
    <n v="94.938931297709928"/>
    <x v="0"/>
    <s v="food trucks"/>
  </r>
  <r>
    <x v="114"/>
    <x v="114"/>
    <s v="Robust heuristic encoding"/>
    <x v="89"/>
    <n v="13816"/>
    <x v="1"/>
    <n v="126"/>
    <x v="1"/>
    <s v="USD"/>
    <n v="1554786000"/>
    <n v="1554872400"/>
    <x v="113"/>
    <x v="110"/>
    <b v="0"/>
    <b v="1"/>
    <s v="technology/wearables"/>
    <n v="7.2715789473684209"/>
    <n v="109.65079365079364"/>
    <x v="2"/>
    <s v="wearables"/>
  </r>
  <r>
    <x v="115"/>
    <x v="115"/>
    <s v="Team-oriented clear-thinking capacity"/>
    <x v="90"/>
    <n v="145382"/>
    <x v="0"/>
    <n v="3304"/>
    <x v="6"/>
    <s v="EUR"/>
    <n v="1510898400"/>
    <n v="1513922400"/>
    <x v="114"/>
    <x v="111"/>
    <b v="0"/>
    <b v="0"/>
    <s v="publishing/fiction"/>
    <n v="0.87211757648470301"/>
    <n v="44.001815980629537"/>
    <x v="5"/>
    <s v="fiction"/>
  </r>
  <r>
    <x v="116"/>
    <x v="116"/>
    <s v="De-engineered motivating standardization"/>
    <x v="44"/>
    <n v="6336"/>
    <x v="0"/>
    <n v="73"/>
    <x v="1"/>
    <s v="USD"/>
    <n v="1442552400"/>
    <n v="1442638800"/>
    <x v="115"/>
    <x v="112"/>
    <b v="0"/>
    <b v="0"/>
    <s v="theater/plays"/>
    <n v="0.88"/>
    <n v="86.794520547945211"/>
    <x v="3"/>
    <s v="plays"/>
  </r>
  <r>
    <x v="117"/>
    <x v="117"/>
    <s v="Business-focused 24hour groupware"/>
    <x v="70"/>
    <n v="8523"/>
    <x v="1"/>
    <n v="275"/>
    <x v="1"/>
    <s v="USD"/>
    <n v="1316667600"/>
    <n v="1317186000"/>
    <x v="116"/>
    <x v="113"/>
    <b v="0"/>
    <b v="0"/>
    <s v="film &amp; video/television"/>
    <n v="1.7393877551020409"/>
    <n v="30.992727272727272"/>
    <x v="4"/>
    <s v="television"/>
  </r>
  <r>
    <x v="118"/>
    <x v="118"/>
    <s v="Organic next generation protocol"/>
    <x v="91"/>
    <n v="6351"/>
    <x v="1"/>
    <n v="67"/>
    <x v="1"/>
    <s v="USD"/>
    <n v="1390716000"/>
    <n v="1391234400"/>
    <x v="117"/>
    <x v="114"/>
    <b v="0"/>
    <b v="0"/>
    <s v="photography/photography books"/>
    <n v="1.1761111111111111"/>
    <n v="94.791044776119406"/>
    <x v="7"/>
    <s v="photography books"/>
  </r>
  <r>
    <x v="119"/>
    <x v="119"/>
    <s v="Reverse-engineered full-range Internet solution"/>
    <x v="92"/>
    <n v="10748"/>
    <x v="1"/>
    <n v="154"/>
    <x v="1"/>
    <s v="USD"/>
    <n v="1402894800"/>
    <n v="1404363600"/>
    <x v="118"/>
    <x v="115"/>
    <b v="0"/>
    <b v="1"/>
    <s v="film &amp; video/documentary"/>
    <n v="2.1496"/>
    <n v="69.79220779220779"/>
    <x v="4"/>
    <s v="documentary"/>
  </r>
  <r>
    <x v="120"/>
    <x v="120"/>
    <s v="Synchronized regional synergy"/>
    <x v="93"/>
    <n v="112272"/>
    <x v="1"/>
    <n v="1782"/>
    <x v="1"/>
    <s v="USD"/>
    <n v="1429246800"/>
    <n v="1429592400"/>
    <x v="119"/>
    <x v="116"/>
    <b v="0"/>
    <b v="1"/>
    <s v="games/mobile games"/>
    <n v="1.4949667110519307"/>
    <n v="63.003367003367003"/>
    <x v="6"/>
    <s v="mobile games"/>
  </r>
  <r>
    <x v="121"/>
    <x v="121"/>
    <s v="Multi-lateral homogeneous success"/>
    <x v="94"/>
    <n v="99361"/>
    <x v="1"/>
    <n v="903"/>
    <x v="1"/>
    <s v="USD"/>
    <n v="1412485200"/>
    <n v="1413608400"/>
    <x v="33"/>
    <x v="117"/>
    <b v="0"/>
    <b v="0"/>
    <s v="games/video games"/>
    <n v="2.1933995584988963"/>
    <n v="110.0343300110742"/>
    <x v="6"/>
    <s v="video games"/>
  </r>
  <r>
    <x v="122"/>
    <x v="122"/>
    <s v="Seamless zero-defect solution"/>
    <x v="95"/>
    <n v="88055"/>
    <x v="0"/>
    <n v="3387"/>
    <x v="1"/>
    <s v="USD"/>
    <n v="1417068000"/>
    <n v="1419400800"/>
    <x v="120"/>
    <x v="95"/>
    <b v="0"/>
    <b v="0"/>
    <s v="publishing/fiction"/>
    <n v="0.64367690058479532"/>
    <n v="25.997933274284026"/>
    <x v="5"/>
    <s v="fiction"/>
  </r>
  <r>
    <x v="123"/>
    <x v="123"/>
    <s v="Enhanced scalable concept"/>
    <x v="96"/>
    <n v="33092"/>
    <x v="0"/>
    <n v="662"/>
    <x v="0"/>
    <s v="CAD"/>
    <n v="1448344800"/>
    <n v="1448604000"/>
    <x v="121"/>
    <x v="118"/>
    <b v="1"/>
    <b v="0"/>
    <s v="theater/plays"/>
    <n v="0.18622397298818233"/>
    <n v="49.987915407854985"/>
    <x v="3"/>
    <s v="plays"/>
  </r>
  <r>
    <x v="124"/>
    <x v="124"/>
    <s v="Polarized uniform software"/>
    <x v="97"/>
    <n v="9562"/>
    <x v="1"/>
    <n v="94"/>
    <x v="6"/>
    <s v="EUR"/>
    <n v="1557723600"/>
    <n v="1562302800"/>
    <x v="122"/>
    <x v="119"/>
    <b v="0"/>
    <b v="0"/>
    <s v="photography/photography books"/>
    <n v="3.6776923076923076"/>
    <n v="101.72340425531915"/>
    <x v="7"/>
    <s v="photography books"/>
  </r>
  <r>
    <x v="125"/>
    <x v="125"/>
    <s v="Stand-alone web-enabled moderator"/>
    <x v="98"/>
    <n v="8475"/>
    <x v="1"/>
    <n v="180"/>
    <x v="1"/>
    <s v="USD"/>
    <n v="1537333200"/>
    <n v="1537678800"/>
    <x v="123"/>
    <x v="120"/>
    <b v="0"/>
    <b v="0"/>
    <s v="theater/plays"/>
    <n v="1.5990566037735849"/>
    <n v="47.083333333333336"/>
    <x v="3"/>
    <s v="plays"/>
  </r>
  <r>
    <x v="126"/>
    <x v="126"/>
    <s v="Proactive methodical benchmark"/>
    <x v="99"/>
    <n v="69617"/>
    <x v="0"/>
    <n v="774"/>
    <x v="1"/>
    <s v="USD"/>
    <n v="1471150800"/>
    <n v="1473570000"/>
    <x v="124"/>
    <x v="121"/>
    <b v="0"/>
    <b v="1"/>
    <s v="theater/plays"/>
    <n v="0.38633185349611543"/>
    <n v="89.944444444444443"/>
    <x v="3"/>
    <s v="plays"/>
  </r>
  <r>
    <x v="127"/>
    <x v="127"/>
    <s v="Team-oriented 6thgeneration matrix"/>
    <x v="100"/>
    <n v="53067"/>
    <x v="0"/>
    <n v="672"/>
    <x v="0"/>
    <s v="CAD"/>
    <n v="1273640400"/>
    <n v="1273899600"/>
    <x v="125"/>
    <x v="122"/>
    <b v="0"/>
    <b v="0"/>
    <s v="theater/plays"/>
    <n v="0.51421511627906979"/>
    <n v="78.96875"/>
    <x v="3"/>
    <s v="plays"/>
  </r>
  <r>
    <x v="128"/>
    <x v="128"/>
    <s v="Phased human-resource core"/>
    <x v="101"/>
    <n v="42596"/>
    <x v="3"/>
    <n v="532"/>
    <x v="1"/>
    <s v="USD"/>
    <n v="1282885200"/>
    <n v="1284008400"/>
    <x v="126"/>
    <x v="123"/>
    <b v="0"/>
    <b v="0"/>
    <s v="music/rock"/>
    <n v="0.60334277620396604"/>
    <n v="80.067669172932327"/>
    <x v="1"/>
    <s v="rock"/>
  </r>
  <r>
    <x v="129"/>
    <x v="129"/>
    <s v="Mandatory tertiary implementation"/>
    <x v="102"/>
    <n v="4756"/>
    <x v="3"/>
    <n v="55"/>
    <x v="2"/>
    <s v="AUD"/>
    <n v="1422943200"/>
    <n v="1425103200"/>
    <x v="127"/>
    <x v="97"/>
    <b v="0"/>
    <b v="0"/>
    <s v="food/food trucks"/>
    <n v="3.2026936026936029E-2"/>
    <n v="86.472727272727269"/>
    <x v="0"/>
    <s v="food trucks"/>
  </r>
  <r>
    <x v="130"/>
    <x v="130"/>
    <s v="Secured directional encryption"/>
    <x v="103"/>
    <n v="14925"/>
    <x v="1"/>
    <n v="533"/>
    <x v="3"/>
    <s v="DKK"/>
    <n v="1319605200"/>
    <n v="1320991200"/>
    <x v="128"/>
    <x v="124"/>
    <b v="0"/>
    <b v="0"/>
    <s v="film &amp; video/drama"/>
    <n v="1.5546875"/>
    <n v="28.001876172607879"/>
    <x v="4"/>
    <s v="drama"/>
  </r>
  <r>
    <x v="131"/>
    <x v="131"/>
    <s v="Distributed 5thgeneration implementation"/>
    <x v="104"/>
    <n v="166116"/>
    <x v="1"/>
    <n v="2443"/>
    <x v="4"/>
    <s v="GBP"/>
    <n v="1385704800"/>
    <n v="1386828000"/>
    <x v="129"/>
    <x v="125"/>
    <b v="0"/>
    <b v="0"/>
    <s v="technology/web"/>
    <n v="1.0085974499089254"/>
    <n v="67.996725337699544"/>
    <x v="2"/>
    <s v="web"/>
  </r>
  <r>
    <x v="132"/>
    <x v="132"/>
    <s v="Virtual static core"/>
    <x v="88"/>
    <n v="3834"/>
    <x v="1"/>
    <n v="89"/>
    <x v="1"/>
    <s v="USD"/>
    <n v="1515736800"/>
    <n v="1517119200"/>
    <x v="130"/>
    <x v="126"/>
    <b v="0"/>
    <b v="1"/>
    <s v="theater/plays"/>
    <n v="1.1618181818181819"/>
    <n v="43.078651685393261"/>
    <x v="3"/>
    <s v="plays"/>
  </r>
  <r>
    <x v="133"/>
    <x v="133"/>
    <s v="Secured content-based product"/>
    <x v="6"/>
    <n v="13985"/>
    <x v="1"/>
    <n v="159"/>
    <x v="1"/>
    <s v="USD"/>
    <n v="1313125200"/>
    <n v="1315026000"/>
    <x v="131"/>
    <x v="127"/>
    <b v="0"/>
    <b v="0"/>
    <s v="music/world music"/>
    <n v="3.1077777777777778"/>
    <n v="87.95597484276729"/>
    <x v="1"/>
    <s v="world music"/>
  </r>
  <r>
    <x v="134"/>
    <x v="134"/>
    <s v="Secured executive concept"/>
    <x v="105"/>
    <n v="89288"/>
    <x v="0"/>
    <n v="940"/>
    <x v="5"/>
    <s v="CHF"/>
    <n v="1308459600"/>
    <n v="1312693200"/>
    <x v="132"/>
    <x v="128"/>
    <b v="0"/>
    <b v="1"/>
    <s v="film &amp; video/documentary"/>
    <n v="0.89736683417085428"/>
    <n v="94.987234042553197"/>
    <x v="4"/>
    <s v="documentary"/>
  </r>
  <r>
    <x v="135"/>
    <x v="135"/>
    <s v="Balanced zero-defect software"/>
    <x v="106"/>
    <n v="5488"/>
    <x v="0"/>
    <n v="117"/>
    <x v="1"/>
    <s v="USD"/>
    <n v="1362636000"/>
    <n v="1363064400"/>
    <x v="133"/>
    <x v="129"/>
    <b v="0"/>
    <b v="1"/>
    <s v="theater/plays"/>
    <n v="0.71272727272727276"/>
    <n v="46.905982905982903"/>
    <x v="3"/>
    <s v="plays"/>
  </r>
  <r>
    <x v="136"/>
    <x v="136"/>
    <s v="Distributed context-sensitive flexibility"/>
    <x v="107"/>
    <n v="2721"/>
    <x v="3"/>
    <n v="58"/>
    <x v="1"/>
    <s v="USD"/>
    <n v="1402117200"/>
    <n v="1403154000"/>
    <x v="134"/>
    <x v="130"/>
    <b v="0"/>
    <b v="1"/>
    <s v="film &amp; video/drama"/>
    <n v="3.2862318840579711E-2"/>
    <n v="46.913793103448278"/>
    <x v="4"/>
    <s v="drama"/>
  </r>
  <r>
    <x v="137"/>
    <x v="137"/>
    <s v="Down-sized disintermediate support"/>
    <x v="37"/>
    <n v="4712"/>
    <x v="1"/>
    <n v="50"/>
    <x v="1"/>
    <s v="USD"/>
    <n v="1286341200"/>
    <n v="1286859600"/>
    <x v="135"/>
    <x v="131"/>
    <b v="0"/>
    <b v="0"/>
    <s v="publishing/nonfiction"/>
    <n v="2.617777777777778"/>
    <n v="94.24"/>
    <x v="5"/>
    <s v="nonfiction"/>
  </r>
  <r>
    <x v="138"/>
    <x v="138"/>
    <s v="Stand-alone mission-critical moratorium"/>
    <x v="103"/>
    <n v="9216"/>
    <x v="0"/>
    <n v="115"/>
    <x v="1"/>
    <s v="USD"/>
    <n v="1348808400"/>
    <n v="1349326800"/>
    <x v="136"/>
    <x v="132"/>
    <b v="0"/>
    <b v="0"/>
    <s v="games/mobile games"/>
    <n v="0.96"/>
    <n v="80.139130434782615"/>
    <x v="6"/>
    <s v="mobile games"/>
  </r>
  <r>
    <x v="139"/>
    <x v="139"/>
    <s v="Down-sized empowering protocol"/>
    <x v="108"/>
    <n v="19246"/>
    <x v="0"/>
    <n v="326"/>
    <x v="1"/>
    <s v="USD"/>
    <n v="1429592400"/>
    <n v="1430974800"/>
    <x v="137"/>
    <x v="133"/>
    <b v="0"/>
    <b v="1"/>
    <s v="technology/wearables"/>
    <n v="0.20896851248642778"/>
    <n v="59.036809815950917"/>
    <x v="2"/>
    <s v="wearables"/>
  </r>
  <r>
    <x v="140"/>
    <x v="140"/>
    <s v="Fully-configurable coherent Internet solution"/>
    <x v="20"/>
    <n v="12274"/>
    <x v="1"/>
    <n v="186"/>
    <x v="1"/>
    <s v="USD"/>
    <n v="1519538400"/>
    <n v="1519970400"/>
    <x v="138"/>
    <x v="134"/>
    <b v="0"/>
    <b v="0"/>
    <s v="film &amp; video/documentary"/>
    <n v="2.2316363636363636"/>
    <n v="65.989247311827953"/>
    <x v="4"/>
    <s v="documentary"/>
  </r>
  <r>
    <x v="141"/>
    <x v="141"/>
    <s v="Distributed motivating algorithm"/>
    <x v="109"/>
    <n v="65323"/>
    <x v="1"/>
    <n v="1071"/>
    <x v="1"/>
    <s v="USD"/>
    <n v="1434085200"/>
    <n v="1434603600"/>
    <x v="139"/>
    <x v="135"/>
    <b v="0"/>
    <b v="0"/>
    <s v="technology/web"/>
    <n v="1.0159097978227061"/>
    <n v="60.992530345471522"/>
    <x v="2"/>
    <s v="web"/>
  </r>
  <r>
    <x v="142"/>
    <x v="142"/>
    <s v="Expanded solution-oriented benchmark"/>
    <x v="92"/>
    <n v="11502"/>
    <x v="1"/>
    <n v="117"/>
    <x v="1"/>
    <s v="USD"/>
    <n v="1333688400"/>
    <n v="1337230800"/>
    <x v="107"/>
    <x v="136"/>
    <b v="0"/>
    <b v="0"/>
    <s v="technology/web"/>
    <n v="2.3003999999999998"/>
    <n v="98.307692307692307"/>
    <x v="2"/>
    <s v="web"/>
  </r>
  <r>
    <x v="143"/>
    <x v="143"/>
    <s v="Implemented discrete secured line"/>
    <x v="91"/>
    <n v="7322"/>
    <x v="1"/>
    <n v="70"/>
    <x v="1"/>
    <s v="USD"/>
    <n v="1277701200"/>
    <n v="1279429200"/>
    <x v="140"/>
    <x v="137"/>
    <b v="0"/>
    <b v="0"/>
    <s v="music/indie rock"/>
    <n v="1.355925925925926"/>
    <n v="104.6"/>
    <x v="1"/>
    <s v="indie rock"/>
  </r>
  <r>
    <x v="144"/>
    <x v="144"/>
    <s v="Multi-lateral actuating installation"/>
    <x v="25"/>
    <n v="11619"/>
    <x v="1"/>
    <n v="135"/>
    <x v="1"/>
    <s v="USD"/>
    <n v="1560747600"/>
    <n v="1561438800"/>
    <x v="141"/>
    <x v="138"/>
    <b v="0"/>
    <b v="0"/>
    <s v="theater/plays"/>
    <n v="1.2909999999999999"/>
    <n v="86.066666666666663"/>
    <x v="3"/>
    <s v="plays"/>
  </r>
  <r>
    <x v="145"/>
    <x v="145"/>
    <s v="Secured reciprocal array"/>
    <x v="110"/>
    <n v="59128"/>
    <x v="1"/>
    <n v="768"/>
    <x v="5"/>
    <s v="CHF"/>
    <n v="1410066000"/>
    <n v="1410498000"/>
    <x v="142"/>
    <x v="139"/>
    <b v="0"/>
    <b v="0"/>
    <s v="technology/wearables"/>
    <n v="2.3651200000000001"/>
    <n v="76.989583333333329"/>
    <x v="2"/>
    <s v="wearables"/>
  </r>
  <r>
    <x v="146"/>
    <x v="146"/>
    <s v="Optional bandwidth-monitored middleware"/>
    <x v="35"/>
    <n v="1518"/>
    <x v="3"/>
    <n v="51"/>
    <x v="1"/>
    <s v="USD"/>
    <n v="1320732000"/>
    <n v="1322460000"/>
    <x v="143"/>
    <x v="140"/>
    <b v="0"/>
    <b v="0"/>
    <s v="theater/plays"/>
    <n v="0.17249999999999999"/>
    <n v="29.764705882352942"/>
    <x v="3"/>
    <s v="plays"/>
  </r>
  <r>
    <x v="147"/>
    <x v="147"/>
    <s v="Upgradable upward-trending workforce"/>
    <x v="111"/>
    <n v="9337"/>
    <x v="1"/>
    <n v="199"/>
    <x v="1"/>
    <s v="USD"/>
    <n v="1465794000"/>
    <n v="1466312400"/>
    <x v="144"/>
    <x v="141"/>
    <b v="0"/>
    <b v="1"/>
    <s v="theater/plays"/>
    <n v="1.1249397590361445"/>
    <n v="46.91959798994975"/>
    <x v="3"/>
    <s v="plays"/>
  </r>
  <r>
    <x v="148"/>
    <x v="148"/>
    <s v="Upgradable hybrid capability"/>
    <x v="29"/>
    <n v="11255"/>
    <x v="1"/>
    <n v="107"/>
    <x v="1"/>
    <s v="USD"/>
    <n v="1500958800"/>
    <n v="1501736400"/>
    <x v="145"/>
    <x v="142"/>
    <b v="0"/>
    <b v="0"/>
    <s v="technology/wearables"/>
    <n v="1.2102150537634409"/>
    <n v="105.18691588785046"/>
    <x v="2"/>
    <s v="wearables"/>
  </r>
  <r>
    <x v="149"/>
    <x v="149"/>
    <s v="Managed fresh-thinking flexibility"/>
    <x v="8"/>
    <n v="13632"/>
    <x v="1"/>
    <n v="195"/>
    <x v="1"/>
    <s v="USD"/>
    <n v="1357020000"/>
    <n v="1361512800"/>
    <x v="146"/>
    <x v="143"/>
    <b v="0"/>
    <b v="0"/>
    <s v="music/indie rock"/>
    <n v="2.1987096774193549"/>
    <n v="69.907692307692301"/>
    <x v="1"/>
    <s v="indie rock"/>
  </r>
  <r>
    <x v="150"/>
    <x v="150"/>
    <s v="Networked stable workforce"/>
    <x v="0"/>
    <n v="1"/>
    <x v="0"/>
    <n v="1"/>
    <x v="1"/>
    <s v="USD"/>
    <n v="1544940000"/>
    <n v="1545026400"/>
    <x v="147"/>
    <x v="144"/>
    <b v="0"/>
    <b v="0"/>
    <s v="music/rock"/>
    <n v="0.01"/>
    <n v="1"/>
    <x v="1"/>
    <s v="rock"/>
  </r>
  <r>
    <x v="151"/>
    <x v="151"/>
    <s v="Customizable intermediate extranet"/>
    <x v="112"/>
    <n v="88037"/>
    <x v="0"/>
    <n v="1467"/>
    <x v="1"/>
    <s v="USD"/>
    <n v="1402290000"/>
    <n v="1406696400"/>
    <x v="148"/>
    <x v="145"/>
    <b v="0"/>
    <b v="0"/>
    <s v="music/electric music"/>
    <n v="0.64166909620991253"/>
    <n v="60.011588275391958"/>
    <x v="1"/>
    <s v="electric music"/>
  </r>
  <r>
    <x v="152"/>
    <x v="152"/>
    <s v="User-centric fault-tolerant task-force"/>
    <x v="113"/>
    <n v="175573"/>
    <x v="1"/>
    <n v="3376"/>
    <x v="1"/>
    <s v="USD"/>
    <n v="1487311200"/>
    <n v="1487916000"/>
    <x v="149"/>
    <x v="146"/>
    <b v="0"/>
    <b v="0"/>
    <s v="music/indie rock"/>
    <n v="4.2306746987951804"/>
    <n v="52.006220379146917"/>
    <x v="1"/>
    <s v="indie rock"/>
  </r>
  <r>
    <x v="153"/>
    <x v="153"/>
    <s v="Multi-tiered radical definition"/>
    <x v="114"/>
    <n v="176112"/>
    <x v="0"/>
    <n v="5681"/>
    <x v="1"/>
    <s v="USD"/>
    <n v="1350622800"/>
    <n v="1351141200"/>
    <x v="150"/>
    <x v="147"/>
    <b v="0"/>
    <b v="0"/>
    <s v="theater/plays"/>
    <n v="0.92984160506863778"/>
    <n v="31.000176025347649"/>
    <x v="3"/>
    <s v="plays"/>
  </r>
  <r>
    <x v="154"/>
    <x v="154"/>
    <s v="Devolved foreground benchmark"/>
    <x v="115"/>
    <n v="100650"/>
    <x v="0"/>
    <n v="1059"/>
    <x v="1"/>
    <s v="USD"/>
    <n v="1463029200"/>
    <n v="1465016400"/>
    <x v="151"/>
    <x v="148"/>
    <b v="0"/>
    <b v="1"/>
    <s v="music/indie rock"/>
    <n v="0.58756567425569173"/>
    <n v="95.042492917847028"/>
    <x v="1"/>
    <s v="indie rock"/>
  </r>
  <r>
    <x v="155"/>
    <x v="155"/>
    <s v="Distributed eco-centric methodology"/>
    <x v="116"/>
    <n v="90706"/>
    <x v="0"/>
    <n v="1194"/>
    <x v="1"/>
    <s v="USD"/>
    <n v="1269493200"/>
    <n v="1270789200"/>
    <x v="152"/>
    <x v="149"/>
    <b v="0"/>
    <b v="0"/>
    <s v="theater/plays"/>
    <n v="0.65022222222222226"/>
    <n v="75.968174204355108"/>
    <x v="3"/>
    <s v="plays"/>
  </r>
  <r>
    <x v="156"/>
    <x v="156"/>
    <s v="Streamlined encompassing encryption"/>
    <x v="117"/>
    <n v="26914"/>
    <x v="3"/>
    <n v="379"/>
    <x v="2"/>
    <s v="AUD"/>
    <n v="1570251600"/>
    <n v="1572325200"/>
    <x v="153"/>
    <x v="150"/>
    <b v="0"/>
    <b v="0"/>
    <s v="music/rock"/>
    <n v="0.73939560439560437"/>
    <n v="71.013192612137203"/>
    <x v="1"/>
    <s v="rock"/>
  </r>
  <r>
    <x v="157"/>
    <x v="157"/>
    <s v="User-friendly reciprocal initiative"/>
    <x v="3"/>
    <n v="2212"/>
    <x v="0"/>
    <n v="30"/>
    <x v="2"/>
    <s v="AUD"/>
    <n v="1388383200"/>
    <n v="1389420000"/>
    <x v="154"/>
    <x v="151"/>
    <b v="0"/>
    <b v="0"/>
    <s v="photography/photography books"/>
    <n v="0.52666666666666662"/>
    <n v="73.733333333333334"/>
    <x v="7"/>
    <s v="photography books"/>
  </r>
  <r>
    <x v="158"/>
    <x v="158"/>
    <s v="Ergonomic fresh-thinking installation"/>
    <x v="118"/>
    <n v="4640"/>
    <x v="1"/>
    <n v="41"/>
    <x v="1"/>
    <s v="USD"/>
    <n v="1449554400"/>
    <n v="1449640800"/>
    <x v="155"/>
    <x v="152"/>
    <b v="0"/>
    <b v="0"/>
    <s v="music/rock"/>
    <n v="2.2095238095238097"/>
    <n v="113.17073170731707"/>
    <x v="1"/>
    <s v="rock"/>
  </r>
  <r>
    <x v="159"/>
    <x v="159"/>
    <s v="Robust explicit hardware"/>
    <x v="119"/>
    <n v="191222"/>
    <x v="1"/>
    <n v="1821"/>
    <x v="1"/>
    <s v="USD"/>
    <n v="1553662800"/>
    <n v="1555218000"/>
    <x v="156"/>
    <x v="153"/>
    <b v="0"/>
    <b v="1"/>
    <s v="theater/plays"/>
    <n v="1.0001150627615063"/>
    <n v="105.00933552992861"/>
    <x v="3"/>
    <s v="plays"/>
  </r>
  <r>
    <x v="160"/>
    <x v="160"/>
    <s v="Stand-alone actuating support"/>
    <x v="48"/>
    <n v="12985"/>
    <x v="1"/>
    <n v="164"/>
    <x v="1"/>
    <s v="USD"/>
    <n v="1556341200"/>
    <n v="1557723600"/>
    <x v="157"/>
    <x v="154"/>
    <b v="0"/>
    <b v="0"/>
    <s v="technology/wearables"/>
    <n v="1.6231249999999999"/>
    <n v="79.176829268292678"/>
    <x v="2"/>
    <s v="wearables"/>
  </r>
  <r>
    <x v="161"/>
    <x v="161"/>
    <s v="Cross-platform methodical process improvement"/>
    <x v="20"/>
    <n v="4300"/>
    <x v="0"/>
    <n v="75"/>
    <x v="1"/>
    <s v="USD"/>
    <n v="1442984400"/>
    <n v="1443502800"/>
    <x v="158"/>
    <x v="155"/>
    <b v="0"/>
    <b v="1"/>
    <s v="technology/web"/>
    <n v="0.78181818181818186"/>
    <n v="57.333333333333336"/>
    <x v="2"/>
    <s v="web"/>
  </r>
  <r>
    <x v="162"/>
    <x v="162"/>
    <s v="Extended bottom-line open architecture"/>
    <x v="55"/>
    <n v="9134"/>
    <x v="1"/>
    <n v="157"/>
    <x v="5"/>
    <s v="CHF"/>
    <n v="1544248800"/>
    <n v="1546840800"/>
    <x v="159"/>
    <x v="156"/>
    <b v="0"/>
    <b v="0"/>
    <s v="music/rock"/>
    <n v="1.4973770491803278"/>
    <n v="58.178343949044589"/>
    <x v="1"/>
    <s v="rock"/>
  </r>
  <r>
    <x v="163"/>
    <x v="163"/>
    <s v="Extended reciprocal circuit"/>
    <x v="26"/>
    <n v="8864"/>
    <x v="1"/>
    <n v="246"/>
    <x v="1"/>
    <s v="USD"/>
    <n v="1508475600"/>
    <n v="1512712800"/>
    <x v="160"/>
    <x v="157"/>
    <b v="0"/>
    <b v="1"/>
    <s v="photography/photography books"/>
    <n v="2.5325714285714285"/>
    <n v="36.032520325203251"/>
    <x v="7"/>
    <s v="photography books"/>
  </r>
  <r>
    <x v="164"/>
    <x v="164"/>
    <s v="Polarized human-resource protocol"/>
    <x v="120"/>
    <n v="150755"/>
    <x v="1"/>
    <n v="1396"/>
    <x v="1"/>
    <s v="USD"/>
    <n v="1507438800"/>
    <n v="1507525200"/>
    <x v="161"/>
    <x v="158"/>
    <b v="0"/>
    <b v="0"/>
    <s v="theater/plays"/>
    <n v="1.0016943521594683"/>
    <n v="107.99068767908309"/>
    <x v="3"/>
    <s v="plays"/>
  </r>
  <r>
    <x v="165"/>
    <x v="165"/>
    <s v="Synergized radical product"/>
    <x v="121"/>
    <n v="110279"/>
    <x v="1"/>
    <n v="2506"/>
    <x v="1"/>
    <s v="USD"/>
    <n v="1501563600"/>
    <n v="1504328400"/>
    <x v="162"/>
    <x v="159"/>
    <b v="0"/>
    <b v="0"/>
    <s v="technology/web"/>
    <n v="1.2199004424778761"/>
    <n v="44.005985634477256"/>
    <x v="2"/>
    <s v="web"/>
  </r>
  <r>
    <x v="166"/>
    <x v="166"/>
    <s v="Robust heuristic artificial intelligence"/>
    <x v="122"/>
    <n v="13439"/>
    <x v="1"/>
    <n v="244"/>
    <x v="1"/>
    <s v="USD"/>
    <n v="1292997600"/>
    <n v="1293343200"/>
    <x v="163"/>
    <x v="160"/>
    <b v="0"/>
    <b v="0"/>
    <s v="photography/photography books"/>
    <n v="1.3713265306122449"/>
    <n v="55.077868852459019"/>
    <x v="7"/>
    <s v="photography books"/>
  </r>
  <r>
    <x v="167"/>
    <x v="167"/>
    <s v="Robust content-based emulation"/>
    <x v="97"/>
    <n v="10804"/>
    <x v="1"/>
    <n v="146"/>
    <x v="2"/>
    <s v="AUD"/>
    <n v="1370840400"/>
    <n v="1371704400"/>
    <x v="164"/>
    <x v="161"/>
    <b v="0"/>
    <b v="0"/>
    <s v="theater/plays"/>
    <n v="4.155384615384615"/>
    <n v="74"/>
    <x v="3"/>
    <s v="plays"/>
  </r>
  <r>
    <x v="168"/>
    <x v="168"/>
    <s v="Ergonomic uniform open system"/>
    <x v="123"/>
    <n v="40107"/>
    <x v="0"/>
    <n v="955"/>
    <x v="3"/>
    <s v="DKK"/>
    <n v="1550815200"/>
    <n v="1552798800"/>
    <x v="165"/>
    <x v="162"/>
    <b v="0"/>
    <b v="1"/>
    <s v="music/indie rock"/>
    <n v="0.3130913348946136"/>
    <n v="41.996858638743454"/>
    <x v="1"/>
    <s v="indie rock"/>
  </r>
  <r>
    <x v="169"/>
    <x v="169"/>
    <s v="Profit-focused modular product"/>
    <x v="124"/>
    <n v="98811"/>
    <x v="1"/>
    <n v="1267"/>
    <x v="1"/>
    <s v="USD"/>
    <n v="1339909200"/>
    <n v="1342328400"/>
    <x v="166"/>
    <x v="163"/>
    <b v="0"/>
    <b v="1"/>
    <s v="film &amp; video/shorts"/>
    <n v="4.240815450643777"/>
    <n v="77.988161010260455"/>
    <x v="4"/>
    <s v="shorts"/>
  </r>
  <r>
    <x v="170"/>
    <x v="170"/>
    <s v="Mandatory mobile product"/>
    <x v="125"/>
    <n v="5528"/>
    <x v="0"/>
    <n v="67"/>
    <x v="1"/>
    <s v="USD"/>
    <n v="1501736400"/>
    <n v="1502341200"/>
    <x v="167"/>
    <x v="164"/>
    <b v="0"/>
    <b v="0"/>
    <s v="music/indie rock"/>
    <n v="2.9388623072833599E-2"/>
    <n v="82.507462686567166"/>
    <x v="1"/>
    <s v="indie rock"/>
  </r>
  <r>
    <x v="171"/>
    <x v="171"/>
    <s v="Public-key 3rdgeneration budgetary management"/>
    <x v="70"/>
    <n v="521"/>
    <x v="0"/>
    <n v="5"/>
    <x v="1"/>
    <s v="USD"/>
    <n v="1395291600"/>
    <n v="1397192400"/>
    <x v="168"/>
    <x v="165"/>
    <b v="0"/>
    <b v="0"/>
    <s v="publishing/translations"/>
    <n v="0.1063265306122449"/>
    <n v="104.2"/>
    <x v="5"/>
    <s v="translations"/>
  </r>
  <r>
    <x v="172"/>
    <x v="172"/>
    <s v="Centralized national firmware"/>
    <x v="126"/>
    <n v="663"/>
    <x v="0"/>
    <n v="26"/>
    <x v="1"/>
    <s v="USD"/>
    <n v="1405746000"/>
    <n v="1407042000"/>
    <x v="169"/>
    <x v="166"/>
    <b v="0"/>
    <b v="1"/>
    <s v="film &amp; video/documentary"/>
    <n v="0.82874999999999999"/>
    <n v="25.5"/>
    <x v="4"/>
    <s v="documentary"/>
  </r>
  <r>
    <x v="173"/>
    <x v="173"/>
    <s v="Cross-group 4thgeneration middleware"/>
    <x v="127"/>
    <n v="157635"/>
    <x v="1"/>
    <n v="1561"/>
    <x v="1"/>
    <s v="USD"/>
    <n v="1368853200"/>
    <n v="1369371600"/>
    <x v="170"/>
    <x v="167"/>
    <b v="0"/>
    <b v="0"/>
    <s v="theater/plays"/>
    <n v="1.6301447776628748"/>
    <n v="100.98334401024984"/>
    <x v="3"/>
    <s v="plays"/>
  </r>
  <r>
    <x v="174"/>
    <x v="174"/>
    <s v="Pre-emptive scalable access"/>
    <x v="60"/>
    <n v="5368"/>
    <x v="1"/>
    <n v="48"/>
    <x v="1"/>
    <s v="USD"/>
    <n v="1444021200"/>
    <n v="1444107600"/>
    <x v="171"/>
    <x v="168"/>
    <b v="0"/>
    <b v="1"/>
    <s v="technology/wearables"/>
    <n v="8.9466666666666672"/>
    <n v="111.83333333333333"/>
    <x v="2"/>
    <s v="wearables"/>
  </r>
  <r>
    <x v="175"/>
    <x v="175"/>
    <s v="Sharable intangible migration"/>
    <x v="128"/>
    <n v="47459"/>
    <x v="0"/>
    <n v="1130"/>
    <x v="1"/>
    <s v="USD"/>
    <n v="1472619600"/>
    <n v="1474261200"/>
    <x v="172"/>
    <x v="169"/>
    <b v="0"/>
    <b v="0"/>
    <s v="theater/plays"/>
    <n v="0.26191501103752757"/>
    <n v="41.999115044247787"/>
    <x v="3"/>
    <s v="plays"/>
  </r>
  <r>
    <x v="176"/>
    <x v="176"/>
    <s v="Proactive scalable Graphical User Interface"/>
    <x v="129"/>
    <n v="86060"/>
    <x v="0"/>
    <n v="782"/>
    <x v="1"/>
    <s v="USD"/>
    <n v="1472878800"/>
    <n v="1473656400"/>
    <x v="173"/>
    <x v="170"/>
    <b v="0"/>
    <b v="0"/>
    <s v="theater/plays"/>
    <n v="0.74834782608695649"/>
    <n v="110.05115089514067"/>
    <x v="3"/>
    <s v="plays"/>
  </r>
  <r>
    <x v="177"/>
    <x v="177"/>
    <s v="Digitized solution-oriented product"/>
    <x v="130"/>
    <n v="161593"/>
    <x v="1"/>
    <n v="2739"/>
    <x v="1"/>
    <s v="USD"/>
    <n v="1289800800"/>
    <n v="1291960800"/>
    <x v="174"/>
    <x v="171"/>
    <b v="0"/>
    <b v="0"/>
    <s v="theater/plays"/>
    <n v="4.1647680412371137"/>
    <n v="58.997079225994888"/>
    <x v="3"/>
    <s v="plays"/>
  </r>
  <r>
    <x v="178"/>
    <x v="178"/>
    <s v="Triple-buffered cohesive structure"/>
    <x v="44"/>
    <n v="6927"/>
    <x v="0"/>
    <n v="210"/>
    <x v="1"/>
    <s v="USD"/>
    <n v="1505970000"/>
    <n v="1506747600"/>
    <x v="175"/>
    <x v="172"/>
    <b v="0"/>
    <b v="0"/>
    <s v="food/food trucks"/>
    <n v="0.96208333333333329"/>
    <n v="32.985714285714288"/>
    <x v="0"/>
    <s v="food trucks"/>
  </r>
  <r>
    <x v="179"/>
    <x v="179"/>
    <s v="Realigned human-resource orchestration"/>
    <x v="131"/>
    <n v="159185"/>
    <x v="1"/>
    <n v="3537"/>
    <x v="0"/>
    <s v="CAD"/>
    <n v="1363496400"/>
    <n v="1363582800"/>
    <x v="176"/>
    <x v="173"/>
    <b v="0"/>
    <b v="1"/>
    <s v="theater/plays"/>
    <n v="3.5771910112359548"/>
    <n v="45.005654509471306"/>
    <x v="3"/>
    <s v="plays"/>
  </r>
  <r>
    <x v="180"/>
    <x v="180"/>
    <s v="Optional clear-thinking software"/>
    <x v="132"/>
    <n v="172736"/>
    <x v="1"/>
    <n v="2107"/>
    <x v="2"/>
    <s v="AUD"/>
    <n v="1269234000"/>
    <n v="1269666000"/>
    <x v="177"/>
    <x v="174"/>
    <b v="0"/>
    <b v="0"/>
    <s v="technology/wearables"/>
    <n v="3.0845714285714285"/>
    <n v="81.98196487897485"/>
    <x v="2"/>
    <s v="wearables"/>
  </r>
  <r>
    <x v="181"/>
    <x v="181"/>
    <s v="Centralized global approach"/>
    <x v="133"/>
    <n v="5315"/>
    <x v="0"/>
    <n v="136"/>
    <x v="1"/>
    <s v="USD"/>
    <n v="1507093200"/>
    <n v="1508648400"/>
    <x v="178"/>
    <x v="175"/>
    <b v="0"/>
    <b v="0"/>
    <s v="technology/web"/>
    <n v="0.61802325581395345"/>
    <n v="39.080882352941174"/>
    <x v="2"/>
    <s v="web"/>
  </r>
  <r>
    <x v="182"/>
    <x v="182"/>
    <s v="Reverse-engineered bandwidth-monitored contingency"/>
    <x v="134"/>
    <n v="195750"/>
    <x v="1"/>
    <n v="3318"/>
    <x v="3"/>
    <s v="DKK"/>
    <n v="1560574800"/>
    <n v="1561957200"/>
    <x v="179"/>
    <x v="176"/>
    <b v="0"/>
    <b v="0"/>
    <s v="theater/plays"/>
    <n v="7.2232472324723247"/>
    <n v="58.996383363471971"/>
    <x v="3"/>
    <s v="plays"/>
  </r>
  <r>
    <x v="183"/>
    <x v="183"/>
    <s v="Pre-emptive bandwidth-monitored instruction set"/>
    <x v="135"/>
    <n v="3525"/>
    <x v="0"/>
    <n v="86"/>
    <x v="0"/>
    <s v="CAD"/>
    <n v="1284008400"/>
    <n v="1285131600"/>
    <x v="180"/>
    <x v="177"/>
    <b v="0"/>
    <b v="0"/>
    <s v="music/rock"/>
    <n v="0.69117647058823528"/>
    <n v="40.988372093023258"/>
    <x v="1"/>
    <s v="rock"/>
  </r>
  <r>
    <x v="184"/>
    <x v="184"/>
    <s v="Adaptive asynchronous emulation"/>
    <x v="136"/>
    <n v="10550"/>
    <x v="1"/>
    <n v="340"/>
    <x v="1"/>
    <s v="USD"/>
    <n v="1556859600"/>
    <n v="1556946000"/>
    <x v="181"/>
    <x v="178"/>
    <b v="0"/>
    <b v="0"/>
    <s v="theater/plays"/>
    <n v="2.9305555555555554"/>
    <n v="31.029411764705884"/>
    <x v="3"/>
    <s v="plays"/>
  </r>
  <r>
    <x v="185"/>
    <x v="185"/>
    <s v="Innovative actuating conglomeration"/>
    <x v="67"/>
    <n v="718"/>
    <x v="0"/>
    <n v="19"/>
    <x v="1"/>
    <s v="USD"/>
    <n v="1526187600"/>
    <n v="1527138000"/>
    <x v="182"/>
    <x v="179"/>
    <b v="0"/>
    <b v="0"/>
    <s v="film &amp; video/television"/>
    <n v="0.71799999999999997"/>
    <n v="37.789473684210527"/>
    <x v="4"/>
    <s v="television"/>
  </r>
  <r>
    <x v="186"/>
    <x v="186"/>
    <s v="Grass-roots foreground policy"/>
    <x v="137"/>
    <n v="28358"/>
    <x v="0"/>
    <n v="886"/>
    <x v="1"/>
    <s v="USD"/>
    <n v="1400821200"/>
    <n v="1402117200"/>
    <x v="183"/>
    <x v="180"/>
    <b v="0"/>
    <b v="0"/>
    <s v="theater/plays"/>
    <n v="0.31934684684684683"/>
    <n v="32.006772009029348"/>
    <x v="3"/>
    <s v="plays"/>
  </r>
  <r>
    <x v="187"/>
    <x v="187"/>
    <s v="Horizontal transitional paradigm"/>
    <x v="138"/>
    <n v="138384"/>
    <x v="1"/>
    <n v="1442"/>
    <x v="0"/>
    <s v="CAD"/>
    <n v="1361599200"/>
    <n v="1364014800"/>
    <x v="184"/>
    <x v="181"/>
    <b v="0"/>
    <b v="1"/>
    <s v="film &amp; video/shorts"/>
    <n v="2.2987375415282392"/>
    <n v="95.966712898751737"/>
    <x v="4"/>
    <s v="shorts"/>
  </r>
  <r>
    <x v="188"/>
    <x v="188"/>
    <s v="Networked didactic info-mediaries"/>
    <x v="139"/>
    <n v="2625"/>
    <x v="0"/>
    <n v="35"/>
    <x v="6"/>
    <s v="EUR"/>
    <n v="1417500000"/>
    <n v="1417586400"/>
    <x v="185"/>
    <x v="182"/>
    <b v="0"/>
    <b v="0"/>
    <s v="theater/plays"/>
    <n v="0.3201219512195122"/>
    <n v="75"/>
    <x v="3"/>
    <s v="plays"/>
  </r>
  <r>
    <x v="189"/>
    <x v="189"/>
    <s v="Switchable contextually-based access"/>
    <x v="140"/>
    <n v="45004"/>
    <x v="3"/>
    <n v="441"/>
    <x v="1"/>
    <s v="USD"/>
    <n v="1457071200"/>
    <n v="1457071200"/>
    <x v="186"/>
    <x v="183"/>
    <b v="0"/>
    <b v="0"/>
    <s v="theater/plays"/>
    <n v="0.23525352848928385"/>
    <n v="102.0498866213152"/>
    <x v="3"/>
    <s v="plays"/>
  </r>
  <r>
    <x v="190"/>
    <x v="190"/>
    <s v="Up-sized dynamic throughput"/>
    <x v="41"/>
    <n v="2538"/>
    <x v="0"/>
    <n v="24"/>
    <x v="1"/>
    <s v="USD"/>
    <n v="1370322000"/>
    <n v="1370408400"/>
    <x v="187"/>
    <x v="184"/>
    <b v="0"/>
    <b v="1"/>
    <s v="theater/plays"/>
    <n v="0.68594594594594593"/>
    <n v="105.75"/>
    <x v="3"/>
    <s v="plays"/>
  </r>
  <r>
    <x v="191"/>
    <x v="191"/>
    <s v="Mandatory reciprocal superstructure"/>
    <x v="141"/>
    <n v="3188"/>
    <x v="0"/>
    <n v="86"/>
    <x v="6"/>
    <s v="EUR"/>
    <n v="1552366800"/>
    <n v="1552626000"/>
    <x v="188"/>
    <x v="185"/>
    <b v="0"/>
    <b v="0"/>
    <s v="theater/plays"/>
    <n v="0.37952380952380954"/>
    <n v="37.069767441860463"/>
    <x v="3"/>
    <s v="plays"/>
  </r>
  <r>
    <x v="192"/>
    <x v="192"/>
    <s v="Upgradable 4thgeneration productivity"/>
    <x v="142"/>
    <n v="8517"/>
    <x v="0"/>
    <n v="243"/>
    <x v="1"/>
    <s v="USD"/>
    <n v="1403845200"/>
    <n v="1404190800"/>
    <x v="189"/>
    <x v="186"/>
    <b v="0"/>
    <b v="0"/>
    <s v="music/rock"/>
    <n v="0.19992957746478873"/>
    <n v="35.049382716049379"/>
    <x v="1"/>
    <s v="rock"/>
  </r>
  <r>
    <x v="193"/>
    <x v="193"/>
    <s v="Progressive discrete hub"/>
    <x v="47"/>
    <n v="3012"/>
    <x v="0"/>
    <n v="65"/>
    <x v="1"/>
    <s v="USD"/>
    <n v="1523163600"/>
    <n v="1523509200"/>
    <x v="190"/>
    <x v="187"/>
    <b v="1"/>
    <b v="0"/>
    <s v="music/indie rock"/>
    <n v="0.45636363636363636"/>
    <n v="46.338461538461537"/>
    <x v="1"/>
    <s v="indie rock"/>
  </r>
  <r>
    <x v="194"/>
    <x v="194"/>
    <s v="Assimilated multi-tasking archive"/>
    <x v="143"/>
    <n v="8716"/>
    <x v="1"/>
    <n v="126"/>
    <x v="1"/>
    <s v="USD"/>
    <n v="1442206800"/>
    <n v="1443589200"/>
    <x v="191"/>
    <x v="188"/>
    <b v="0"/>
    <b v="0"/>
    <s v="music/metal"/>
    <n v="1.227605633802817"/>
    <n v="69.174603174603178"/>
    <x v="1"/>
    <s v="metal"/>
  </r>
  <r>
    <x v="195"/>
    <x v="195"/>
    <s v="Upgradable high-level solution"/>
    <x v="144"/>
    <n v="57157"/>
    <x v="1"/>
    <n v="524"/>
    <x v="1"/>
    <s v="USD"/>
    <n v="1532840400"/>
    <n v="1533445200"/>
    <x v="192"/>
    <x v="189"/>
    <b v="0"/>
    <b v="0"/>
    <s v="music/electric music"/>
    <n v="3.61753164556962"/>
    <n v="109.07824427480917"/>
    <x v="1"/>
    <s v="electric music"/>
  </r>
  <r>
    <x v="196"/>
    <x v="196"/>
    <s v="Organic bandwidth-monitored frame"/>
    <x v="139"/>
    <n v="5178"/>
    <x v="0"/>
    <n v="100"/>
    <x v="3"/>
    <s v="DKK"/>
    <n v="1472878800"/>
    <n v="1474520400"/>
    <x v="173"/>
    <x v="190"/>
    <b v="0"/>
    <b v="0"/>
    <s v="technology/wearables"/>
    <n v="0.63146341463414635"/>
    <n v="51.78"/>
    <x v="2"/>
    <s v="wearables"/>
  </r>
  <r>
    <x v="197"/>
    <x v="197"/>
    <s v="Business-focused logistical framework"/>
    <x v="145"/>
    <n v="163118"/>
    <x v="1"/>
    <n v="1989"/>
    <x v="1"/>
    <s v="USD"/>
    <n v="1498194000"/>
    <n v="1499403600"/>
    <x v="193"/>
    <x v="191"/>
    <b v="0"/>
    <b v="0"/>
    <s v="film &amp; video/drama"/>
    <n v="2.9820475319926874"/>
    <n v="82.010055304172951"/>
    <x v="4"/>
    <s v="drama"/>
  </r>
  <r>
    <x v="198"/>
    <x v="198"/>
    <s v="Universal multi-state capability"/>
    <x v="146"/>
    <n v="6041"/>
    <x v="0"/>
    <n v="168"/>
    <x v="1"/>
    <s v="USD"/>
    <n v="1281070800"/>
    <n v="1283576400"/>
    <x v="194"/>
    <x v="192"/>
    <b v="0"/>
    <b v="0"/>
    <s v="music/electric music"/>
    <n v="9.5585443037974685E-2"/>
    <n v="35.958333333333336"/>
    <x v="1"/>
    <s v="electric music"/>
  </r>
  <r>
    <x v="199"/>
    <x v="199"/>
    <s v="Digitized reciprocal infrastructure"/>
    <x v="37"/>
    <n v="968"/>
    <x v="0"/>
    <n v="13"/>
    <x v="1"/>
    <s v="USD"/>
    <n v="1436245200"/>
    <n v="1436590800"/>
    <x v="195"/>
    <x v="193"/>
    <b v="0"/>
    <b v="0"/>
    <s v="music/rock"/>
    <n v="0.5377777777777778"/>
    <n v="74.461538461538467"/>
    <x v="1"/>
    <s v="rock"/>
  </r>
  <r>
    <x v="200"/>
    <x v="200"/>
    <s v="Reduced dedicated capability"/>
    <x v="0"/>
    <n v="2"/>
    <x v="0"/>
    <n v="1"/>
    <x v="0"/>
    <s v="CAD"/>
    <n v="1269493200"/>
    <n v="1270443600"/>
    <x v="152"/>
    <x v="194"/>
    <b v="0"/>
    <b v="0"/>
    <s v="theater/plays"/>
    <n v="0.02"/>
    <n v="2"/>
    <x v="3"/>
    <s v="plays"/>
  </r>
  <r>
    <x v="201"/>
    <x v="201"/>
    <s v="Cross-platform bi-directional workforce"/>
    <x v="118"/>
    <n v="14305"/>
    <x v="1"/>
    <n v="157"/>
    <x v="1"/>
    <s v="USD"/>
    <n v="1406264400"/>
    <n v="1407819600"/>
    <x v="196"/>
    <x v="195"/>
    <b v="0"/>
    <b v="0"/>
    <s v="technology/web"/>
    <n v="6.8119047619047617"/>
    <n v="91.114649681528661"/>
    <x v="2"/>
    <s v="web"/>
  </r>
  <r>
    <x v="202"/>
    <x v="202"/>
    <s v="Upgradable scalable methodology"/>
    <x v="111"/>
    <n v="6543"/>
    <x v="3"/>
    <n v="82"/>
    <x v="1"/>
    <s v="USD"/>
    <n v="1317531600"/>
    <n v="1317877200"/>
    <x v="197"/>
    <x v="196"/>
    <b v="0"/>
    <b v="0"/>
    <s v="food/food trucks"/>
    <n v="0.78831325301204824"/>
    <n v="79.792682926829272"/>
    <x v="0"/>
    <s v="food trucks"/>
  </r>
  <r>
    <x v="203"/>
    <x v="203"/>
    <s v="Customer-focused client-server service-desk"/>
    <x v="147"/>
    <n v="193413"/>
    <x v="1"/>
    <n v="4498"/>
    <x v="2"/>
    <s v="AUD"/>
    <n v="1484632800"/>
    <n v="1484805600"/>
    <x v="198"/>
    <x v="197"/>
    <b v="0"/>
    <b v="0"/>
    <s v="theater/plays"/>
    <n v="1.3440792216817234"/>
    <n v="42.999777678968428"/>
    <x v="3"/>
    <s v="plays"/>
  </r>
  <r>
    <x v="204"/>
    <x v="204"/>
    <s v="Mandatory multimedia leverage"/>
    <x v="148"/>
    <n v="2529"/>
    <x v="0"/>
    <n v="40"/>
    <x v="1"/>
    <s v="USD"/>
    <n v="1301806800"/>
    <n v="1302670800"/>
    <x v="199"/>
    <x v="198"/>
    <b v="0"/>
    <b v="0"/>
    <s v="music/jazz"/>
    <n v="3.372E-2"/>
    <n v="63.225000000000001"/>
    <x v="1"/>
    <s v="jazz"/>
  </r>
  <r>
    <x v="205"/>
    <x v="205"/>
    <s v="Focused analyzing circuit"/>
    <x v="81"/>
    <n v="5614"/>
    <x v="1"/>
    <n v="80"/>
    <x v="1"/>
    <s v="USD"/>
    <n v="1539752400"/>
    <n v="1540789200"/>
    <x v="200"/>
    <x v="199"/>
    <b v="1"/>
    <b v="0"/>
    <s v="theater/plays"/>
    <n v="4.3184615384615386"/>
    <n v="70.174999999999997"/>
    <x v="3"/>
    <s v="plays"/>
  </r>
  <r>
    <x v="206"/>
    <x v="206"/>
    <s v="Fundamental grid-enabled strategy"/>
    <x v="25"/>
    <n v="3496"/>
    <x v="3"/>
    <n v="57"/>
    <x v="1"/>
    <s v="USD"/>
    <n v="1267250400"/>
    <n v="1268028000"/>
    <x v="201"/>
    <x v="200"/>
    <b v="0"/>
    <b v="0"/>
    <s v="publishing/fiction"/>
    <n v="0.38844444444444443"/>
    <n v="61.333333333333336"/>
    <x v="5"/>
    <s v="fiction"/>
  </r>
  <r>
    <x v="207"/>
    <x v="207"/>
    <s v="Digitized 5thgeneration knowledgebase"/>
    <x v="67"/>
    <n v="4257"/>
    <x v="1"/>
    <n v="43"/>
    <x v="1"/>
    <s v="USD"/>
    <n v="1535432400"/>
    <n v="1537160400"/>
    <x v="202"/>
    <x v="201"/>
    <b v="0"/>
    <b v="1"/>
    <s v="music/rock"/>
    <n v="4.2569999999999997"/>
    <n v="99"/>
    <x v="1"/>
    <s v="rock"/>
  </r>
  <r>
    <x v="208"/>
    <x v="208"/>
    <s v="Mandatory multi-tasking encryption"/>
    <x v="149"/>
    <n v="199110"/>
    <x v="1"/>
    <n v="2053"/>
    <x v="1"/>
    <s v="USD"/>
    <n v="1510207200"/>
    <n v="1512280800"/>
    <x v="203"/>
    <x v="202"/>
    <b v="0"/>
    <b v="0"/>
    <s v="film &amp; video/documentary"/>
    <n v="1.0112239715591671"/>
    <n v="96.984900146127615"/>
    <x v="4"/>
    <s v="documentary"/>
  </r>
  <r>
    <x v="209"/>
    <x v="209"/>
    <s v="Distributed system-worthy application"/>
    <x v="150"/>
    <n v="41212"/>
    <x v="2"/>
    <n v="808"/>
    <x v="2"/>
    <s v="AUD"/>
    <n v="1462510800"/>
    <n v="1463115600"/>
    <x v="204"/>
    <x v="203"/>
    <b v="0"/>
    <b v="0"/>
    <s v="film &amp; video/documentary"/>
    <n v="0.21188688946015424"/>
    <n v="51.004950495049506"/>
    <x v="4"/>
    <s v="documentary"/>
  </r>
  <r>
    <x v="210"/>
    <x v="210"/>
    <s v="Synergistic tertiary time-frame"/>
    <x v="151"/>
    <n v="6338"/>
    <x v="0"/>
    <n v="226"/>
    <x v="3"/>
    <s v="DKK"/>
    <n v="1488520800"/>
    <n v="1490850000"/>
    <x v="205"/>
    <x v="204"/>
    <b v="0"/>
    <b v="0"/>
    <s v="film &amp; video/science fiction"/>
    <n v="0.67425531914893622"/>
    <n v="28.044247787610619"/>
    <x v="4"/>
    <s v="science fiction"/>
  </r>
  <r>
    <x v="211"/>
    <x v="211"/>
    <s v="Customer-focused impactful benchmark"/>
    <x v="152"/>
    <n v="99100"/>
    <x v="0"/>
    <n v="1625"/>
    <x v="1"/>
    <s v="USD"/>
    <n v="1377579600"/>
    <n v="1379653200"/>
    <x v="206"/>
    <x v="205"/>
    <b v="0"/>
    <b v="0"/>
    <s v="theater/plays"/>
    <n v="0.9492337164750958"/>
    <n v="60.984615384615381"/>
    <x v="3"/>
    <s v="plays"/>
  </r>
  <r>
    <x v="212"/>
    <x v="212"/>
    <s v="Profound next generation infrastructure"/>
    <x v="32"/>
    <n v="12300"/>
    <x v="1"/>
    <n v="168"/>
    <x v="1"/>
    <s v="USD"/>
    <n v="1576389600"/>
    <n v="1580364000"/>
    <x v="207"/>
    <x v="206"/>
    <b v="0"/>
    <b v="0"/>
    <s v="theater/plays"/>
    <n v="1.5185185185185186"/>
    <n v="73.214285714285708"/>
    <x v="3"/>
    <s v="plays"/>
  </r>
  <r>
    <x v="213"/>
    <x v="213"/>
    <s v="Face-to-face encompassing info-mediaries"/>
    <x v="153"/>
    <n v="171549"/>
    <x v="1"/>
    <n v="4289"/>
    <x v="1"/>
    <s v="USD"/>
    <n v="1289019600"/>
    <n v="1289714400"/>
    <x v="208"/>
    <x v="207"/>
    <b v="0"/>
    <b v="1"/>
    <s v="music/indie rock"/>
    <n v="1.9516382252559727"/>
    <n v="39.997435299603637"/>
    <x v="1"/>
    <s v="indie rock"/>
  </r>
  <r>
    <x v="214"/>
    <x v="214"/>
    <s v="Open-source fresh-thinking policy"/>
    <x v="1"/>
    <n v="14324"/>
    <x v="1"/>
    <n v="165"/>
    <x v="1"/>
    <s v="USD"/>
    <n v="1282194000"/>
    <n v="1282712400"/>
    <x v="209"/>
    <x v="208"/>
    <b v="0"/>
    <b v="0"/>
    <s v="music/rock"/>
    <n v="10.231428571428571"/>
    <n v="86.812121212121212"/>
    <x v="1"/>
    <s v="rock"/>
  </r>
  <r>
    <x v="215"/>
    <x v="215"/>
    <s v="Extended 24/7 implementation"/>
    <x v="154"/>
    <n v="6024"/>
    <x v="0"/>
    <n v="143"/>
    <x v="1"/>
    <s v="USD"/>
    <n v="1550037600"/>
    <n v="1550210400"/>
    <x v="210"/>
    <x v="209"/>
    <b v="0"/>
    <b v="0"/>
    <s v="theater/plays"/>
    <n v="3.8418367346938778E-2"/>
    <n v="42.125874125874127"/>
    <x v="3"/>
    <s v="plays"/>
  </r>
  <r>
    <x v="216"/>
    <x v="216"/>
    <s v="Organic dynamic algorithm"/>
    <x v="155"/>
    <n v="188721"/>
    <x v="1"/>
    <n v="1815"/>
    <x v="1"/>
    <s v="USD"/>
    <n v="1321941600"/>
    <n v="1322114400"/>
    <x v="211"/>
    <x v="210"/>
    <b v="0"/>
    <b v="0"/>
    <s v="theater/plays"/>
    <n v="1.5507066557107643"/>
    <n v="103.97851239669421"/>
    <x v="3"/>
    <s v="plays"/>
  </r>
  <r>
    <x v="217"/>
    <x v="217"/>
    <s v="Organic multi-tasking focus group"/>
    <x v="156"/>
    <n v="57911"/>
    <x v="0"/>
    <n v="934"/>
    <x v="1"/>
    <s v="USD"/>
    <n v="1556427600"/>
    <n v="1557205200"/>
    <x v="212"/>
    <x v="211"/>
    <b v="0"/>
    <b v="0"/>
    <s v="film &amp; video/science fiction"/>
    <n v="0.44753477588871715"/>
    <n v="62.003211991434689"/>
    <x v="4"/>
    <s v="science fiction"/>
  </r>
  <r>
    <x v="218"/>
    <x v="218"/>
    <s v="Adaptive logistical initiative"/>
    <x v="57"/>
    <n v="12309"/>
    <x v="1"/>
    <n v="397"/>
    <x v="4"/>
    <s v="GBP"/>
    <n v="1320991200"/>
    <n v="1323928800"/>
    <x v="213"/>
    <x v="212"/>
    <b v="0"/>
    <b v="1"/>
    <s v="film &amp; video/shorts"/>
    <n v="2.1594736842105262"/>
    <n v="31.005037783375315"/>
    <x v="4"/>
    <s v="shorts"/>
  </r>
  <r>
    <x v="219"/>
    <x v="219"/>
    <s v="Stand-alone mobile customer loyalty"/>
    <x v="157"/>
    <n v="138497"/>
    <x v="1"/>
    <n v="1539"/>
    <x v="1"/>
    <s v="USD"/>
    <n v="1345093200"/>
    <n v="1346130000"/>
    <x v="214"/>
    <x v="213"/>
    <b v="0"/>
    <b v="0"/>
    <s v="film &amp; video/animation"/>
    <n v="3.3212709832134291"/>
    <n v="89.991552956465242"/>
    <x v="4"/>
    <s v="animation"/>
  </r>
  <r>
    <x v="220"/>
    <x v="220"/>
    <s v="Focused composite approach"/>
    <x v="58"/>
    <n v="667"/>
    <x v="0"/>
    <n v="17"/>
    <x v="1"/>
    <s v="USD"/>
    <n v="1309496400"/>
    <n v="1311051600"/>
    <x v="215"/>
    <x v="214"/>
    <b v="1"/>
    <b v="0"/>
    <s v="theater/plays"/>
    <n v="8.4430379746835441E-2"/>
    <n v="39.235294117647058"/>
    <x v="3"/>
    <s v="plays"/>
  </r>
  <r>
    <x v="221"/>
    <x v="221"/>
    <s v="Face-to-face clear-thinking Local Area Network"/>
    <x v="158"/>
    <n v="119830"/>
    <x v="0"/>
    <n v="2179"/>
    <x v="1"/>
    <s v="USD"/>
    <n v="1340254800"/>
    <n v="1340427600"/>
    <x v="216"/>
    <x v="215"/>
    <b v="1"/>
    <b v="0"/>
    <s v="food/food trucks"/>
    <n v="0.9862551440329218"/>
    <n v="54.993116108306566"/>
    <x v="0"/>
    <s v="food trucks"/>
  </r>
  <r>
    <x v="222"/>
    <x v="222"/>
    <s v="Cross-group cohesive circuit"/>
    <x v="73"/>
    <n v="6623"/>
    <x v="1"/>
    <n v="138"/>
    <x v="1"/>
    <s v="USD"/>
    <n v="1412226000"/>
    <n v="1412312400"/>
    <x v="217"/>
    <x v="216"/>
    <b v="0"/>
    <b v="0"/>
    <s v="photography/photography books"/>
    <n v="1.3797916666666667"/>
    <n v="47.992753623188406"/>
    <x v="7"/>
    <s v="photography books"/>
  </r>
  <r>
    <x v="223"/>
    <x v="223"/>
    <s v="Synergistic explicit capability"/>
    <x v="159"/>
    <n v="81897"/>
    <x v="0"/>
    <n v="931"/>
    <x v="1"/>
    <s v="USD"/>
    <n v="1458104400"/>
    <n v="1459314000"/>
    <x v="218"/>
    <x v="217"/>
    <b v="0"/>
    <b v="0"/>
    <s v="theater/plays"/>
    <n v="0.93810996563573879"/>
    <n v="87.966702470461868"/>
    <x v="3"/>
    <s v="plays"/>
  </r>
  <r>
    <x v="224"/>
    <x v="224"/>
    <s v="Diverse analyzing definition"/>
    <x v="160"/>
    <n v="186885"/>
    <x v="1"/>
    <n v="3594"/>
    <x v="1"/>
    <s v="USD"/>
    <n v="1411534800"/>
    <n v="1415426400"/>
    <x v="219"/>
    <x v="218"/>
    <b v="0"/>
    <b v="0"/>
    <s v="film &amp; video/science fiction"/>
    <n v="4.0363930885529156"/>
    <n v="51.999165275459099"/>
    <x v="4"/>
    <s v="science fiction"/>
  </r>
  <r>
    <x v="225"/>
    <x v="225"/>
    <s v="Enterprise-wide reciprocal success"/>
    <x v="161"/>
    <n v="176398"/>
    <x v="1"/>
    <n v="5880"/>
    <x v="1"/>
    <s v="USD"/>
    <n v="1399093200"/>
    <n v="1399093200"/>
    <x v="220"/>
    <x v="219"/>
    <b v="1"/>
    <b v="0"/>
    <s v="music/rock"/>
    <n v="2.6017404129793511"/>
    <n v="29.999659863945578"/>
    <x v="1"/>
    <s v="rock"/>
  </r>
  <r>
    <x v="226"/>
    <x v="102"/>
    <s v="Progressive neutral middleware"/>
    <x v="162"/>
    <n v="10999"/>
    <x v="1"/>
    <n v="112"/>
    <x v="1"/>
    <s v="USD"/>
    <n v="1270702800"/>
    <n v="1273899600"/>
    <x v="221"/>
    <x v="122"/>
    <b v="0"/>
    <b v="0"/>
    <s v="photography/photography books"/>
    <n v="3.6663333333333332"/>
    <n v="98.205357142857139"/>
    <x v="7"/>
    <s v="photography books"/>
  </r>
  <r>
    <x v="227"/>
    <x v="226"/>
    <s v="Intuitive exuding process improvement"/>
    <x v="163"/>
    <n v="102751"/>
    <x v="1"/>
    <n v="943"/>
    <x v="1"/>
    <s v="USD"/>
    <n v="1431666000"/>
    <n v="1432184400"/>
    <x v="222"/>
    <x v="220"/>
    <b v="0"/>
    <b v="0"/>
    <s v="games/mobile games"/>
    <n v="1.687208538587849"/>
    <n v="108.96182396606575"/>
    <x v="6"/>
    <s v="mobile games"/>
  </r>
  <r>
    <x v="228"/>
    <x v="227"/>
    <s v="Exclusive real-time protocol"/>
    <x v="164"/>
    <n v="165352"/>
    <x v="1"/>
    <n v="2468"/>
    <x v="1"/>
    <s v="USD"/>
    <n v="1472619600"/>
    <n v="1474779600"/>
    <x v="172"/>
    <x v="221"/>
    <b v="0"/>
    <b v="0"/>
    <s v="film &amp; video/animation"/>
    <n v="1.1990717911530093"/>
    <n v="66.998379254457049"/>
    <x v="4"/>
    <s v="animation"/>
  </r>
  <r>
    <x v="229"/>
    <x v="228"/>
    <s v="Extended encompassing application"/>
    <x v="165"/>
    <n v="165798"/>
    <x v="1"/>
    <n v="2551"/>
    <x v="1"/>
    <s v="USD"/>
    <n v="1496293200"/>
    <n v="1500440400"/>
    <x v="223"/>
    <x v="222"/>
    <b v="0"/>
    <b v="1"/>
    <s v="games/mobile games"/>
    <n v="1.936892523364486"/>
    <n v="64.99333594668758"/>
    <x v="6"/>
    <s v="mobile games"/>
  </r>
  <r>
    <x v="230"/>
    <x v="229"/>
    <s v="Progressive value-added ability"/>
    <x v="166"/>
    <n v="10084"/>
    <x v="1"/>
    <n v="101"/>
    <x v="1"/>
    <s v="USD"/>
    <n v="1575612000"/>
    <n v="1575612000"/>
    <x v="224"/>
    <x v="223"/>
    <b v="0"/>
    <b v="0"/>
    <s v="games/video games"/>
    <n v="4.2016666666666671"/>
    <n v="99.841584158415841"/>
    <x v="6"/>
    <s v="video games"/>
  </r>
  <r>
    <x v="231"/>
    <x v="230"/>
    <s v="Cross-platform uniform hardware"/>
    <x v="44"/>
    <n v="5523"/>
    <x v="3"/>
    <n v="67"/>
    <x v="1"/>
    <s v="USD"/>
    <n v="1369112400"/>
    <n v="1374123600"/>
    <x v="225"/>
    <x v="224"/>
    <b v="0"/>
    <b v="0"/>
    <s v="theater/plays"/>
    <n v="0.76708333333333334"/>
    <n v="82.432835820895519"/>
    <x v="3"/>
    <s v="plays"/>
  </r>
  <r>
    <x v="232"/>
    <x v="231"/>
    <s v="Progressive secondary portal"/>
    <x v="74"/>
    <n v="5823"/>
    <x v="1"/>
    <n v="92"/>
    <x v="1"/>
    <s v="USD"/>
    <n v="1469422800"/>
    <n v="1469509200"/>
    <x v="226"/>
    <x v="225"/>
    <b v="0"/>
    <b v="0"/>
    <s v="theater/plays"/>
    <n v="1.7126470588235294"/>
    <n v="63.293478260869563"/>
    <x v="3"/>
    <s v="plays"/>
  </r>
  <r>
    <x v="233"/>
    <x v="232"/>
    <s v="Multi-lateral national adapter"/>
    <x v="167"/>
    <n v="6000"/>
    <x v="1"/>
    <n v="62"/>
    <x v="1"/>
    <s v="USD"/>
    <n v="1307854800"/>
    <n v="1309237200"/>
    <x v="227"/>
    <x v="226"/>
    <b v="0"/>
    <b v="0"/>
    <s v="film &amp; video/animation"/>
    <n v="1.5789473684210527"/>
    <n v="96.774193548387103"/>
    <x v="4"/>
    <s v="animation"/>
  </r>
  <r>
    <x v="234"/>
    <x v="233"/>
    <s v="Enterprise-wide motivating matrices"/>
    <x v="168"/>
    <n v="8181"/>
    <x v="1"/>
    <n v="149"/>
    <x v="6"/>
    <s v="EUR"/>
    <n v="1503378000"/>
    <n v="1503982800"/>
    <x v="228"/>
    <x v="227"/>
    <b v="0"/>
    <b v="1"/>
    <s v="games/video games"/>
    <n v="1.0908"/>
    <n v="54.906040268456373"/>
    <x v="6"/>
    <s v="video games"/>
  </r>
  <r>
    <x v="235"/>
    <x v="234"/>
    <s v="Polarized upward-trending Local Area Network"/>
    <x v="133"/>
    <n v="3589"/>
    <x v="0"/>
    <n v="92"/>
    <x v="1"/>
    <s v="USD"/>
    <n v="1486965600"/>
    <n v="1487397600"/>
    <x v="229"/>
    <x v="228"/>
    <b v="0"/>
    <b v="0"/>
    <s v="film &amp; video/animation"/>
    <n v="0.41732558139534881"/>
    <n v="39.010869565217391"/>
    <x v="4"/>
    <s v="animation"/>
  </r>
  <r>
    <x v="236"/>
    <x v="235"/>
    <s v="Object-based directional function"/>
    <x v="169"/>
    <n v="4323"/>
    <x v="0"/>
    <n v="57"/>
    <x v="2"/>
    <s v="AUD"/>
    <n v="1561438800"/>
    <n v="1562043600"/>
    <x v="230"/>
    <x v="229"/>
    <b v="0"/>
    <b v="1"/>
    <s v="music/rock"/>
    <n v="0.10944303797468355"/>
    <n v="75.84210526315789"/>
    <x v="1"/>
    <s v="rock"/>
  </r>
  <r>
    <x v="237"/>
    <x v="236"/>
    <s v="Re-contextualized tangible open architecture"/>
    <x v="29"/>
    <n v="14822"/>
    <x v="1"/>
    <n v="329"/>
    <x v="1"/>
    <s v="USD"/>
    <n v="1398402000"/>
    <n v="1398574800"/>
    <x v="231"/>
    <x v="230"/>
    <b v="0"/>
    <b v="0"/>
    <s v="film &amp; video/animation"/>
    <n v="1.593763440860215"/>
    <n v="45.051671732522799"/>
    <x v="4"/>
    <s v="animation"/>
  </r>
  <r>
    <x v="238"/>
    <x v="237"/>
    <s v="Distributed systemic adapter"/>
    <x v="166"/>
    <n v="10138"/>
    <x v="1"/>
    <n v="97"/>
    <x v="3"/>
    <s v="DKK"/>
    <n v="1513231200"/>
    <n v="1515391200"/>
    <x v="232"/>
    <x v="231"/>
    <b v="0"/>
    <b v="1"/>
    <s v="theater/plays"/>
    <n v="4.2241666666666671"/>
    <n v="104.51546391752578"/>
    <x v="3"/>
    <s v="plays"/>
  </r>
  <r>
    <x v="239"/>
    <x v="238"/>
    <s v="Networked web-enabled instruction set"/>
    <x v="170"/>
    <n v="3127"/>
    <x v="0"/>
    <n v="41"/>
    <x v="1"/>
    <s v="USD"/>
    <n v="1440824400"/>
    <n v="1441170000"/>
    <x v="233"/>
    <x v="232"/>
    <b v="0"/>
    <b v="0"/>
    <s v="technology/wearables"/>
    <n v="0.97718749999999999"/>
    <n v="76.268292682926827"/>
    <x v="2"/>
    <s v="wearables"/>
  </r>
  <r>
    <x v="240"/>
    <x v="239"/>
    <s v="Vision-oriented dynamic service-desk"/>
    <x v="171"/>
    <n v="123124"/>
    <x v="1"/>
    <n v="1784"/>
    <x v="1"/>
    <s v="USD"/>
    <n v="1281070800"/>
    <n v="1281157200"/>
    <x v="194"/>
    <x v="233"/>
    <b v="0"/>
    <b v="0"/>
    <s v="theater/plays"/>
    <n v="4.1878911564625847"/>
    <n v="69.015695067264573"/>
    <x v="3"/>
    <s v="plays"/>
  </r>
  <r>
    <x v="241"/>
    <x v="240"/>
    <s v="Vision-oriented actuating open system"/>
    <x v="172"/>
    <n v="171729"/>
    <x v="1"/>
    <n v="1684"/>
    <x v="2"/>
    <s v="AUD"/>
    <n v="1397365200"/>
    <n v="1398229200"/>
    <x v="234"/>
    <x v="234"/>
    <b v="0"/>
    <b v="1"/>
    <s v="publishing/nonfiction"/>
    <n v="1.0191632047477746"/>
    <n v="101.97684085510689"/>
    <x v="5"/>
    <s v="nonfiction"/>
  </r>
  <r>
    <x v="242"/>
    <x v="241"/>
    <s v="Sharable scalable core"/>
    <x v="141"/>
    <n v="10729"/>
    <x v="1"/>
    <n v="250"/>
    <x v="1"/>
    <s v="USD"/>
    <n v="1494392400"/>
    <n v="1495256400"/>
    <x v="235"/>
    <x v="235"/>
    <b v="0"/>
    <b v="1"/>
    <s v="music/rock"/>
    <n v="1.2772619047619047"/>
    <n v="42.915999999999997"/>
    <x v="1"/>
    <s v="rock"/>
  </r>
  <r>
    <x v="243"/>
    <x v="242"/>
    <s v="Customer-focused attitude-oriented function"/>
    <x v="173"/>
    <n v="10240"/>
    <x v="1"/>
    <n v="238"/>
    <x v="1"/>
    <s v="USD"/>
    <n v="1520143200"/>
    <n v="1520402400"/>
    <x v="236"/>
    <x v="236"/>
    <b v="0"/>
    <b v="0"/>
    <s v="theater/plays"/>
    <n v="4.4521739130434783"/>
    <n v="43.025210084033617"/>
    <x v="3"/>
    <s v="plays"/>
  </r>
  <r>
    <x v="244"/>
    <x v="243"/>
    <s v="Reverse-engineered system-worthy extranet"/>
    <x v="31"/>
    <n v="3988"/>
    <x v="1"/>
    <n v="53"/>
    <x v="1"/>
    <s v="USD"/>
    <n v="1405314000"/>
    <n v="1409806800"/>
    <x v="237"/>
    <x v="237"/>
    <b v="0"/>
    <b v="0"/>
    <s v="theater/plays"/>
    <n v="5.6971428571428575"/>
    <n v="75.245283018867923"/>
    <x v="3"/>
    <s v="plays"/>
  </r>
  <r>
    <x v="245"/>
    <x v="244"/>
    <s v="Re-engineered systematic monitoring"/>
    <x v="49"/>
    <n v="14771"/>
    <x v="1"/>
    <n v="214"/>
    <x v="1"/>
    <s v="USD"/>
    <n v="1396846800"/>
    <n v="1396933200"/>
    <x v="238"/>
    <x v="238"/>
    <b v="0"/>
    <b v="0"/>
    <s v="theater/plays"/>
    <n v="5.0934482758620687"/>
    <n v="69.023364485981304"/>
    <x v="3"/>
    <s v="plays"/>
  </r>
  <r>
    <x v="246"/>
    <x v="245"/>
    <s v="Seamless value-added standardization"/>
    <x v="6"/>
    <n v="14649"/>
    <x v="1"/>
    <n v="222"/>
    <x v="1"/>
    <s v="USD"/>
    <n v="1375678800"/>
    <n v="1376024400"/>
    <x v="239"/>
    <x v="239"/>
    <b v="0"/>
    <b v="0"/>
    <s v="technology/web"/>
    <n v="3.2553333333333332"/>
    <n v="65.986486486486484"/>
    <x v="2"/>
    <s v="web"/>
  </r>
  <r>
    <x v="247"/>
    <x v="246"/>
    <s v="Triple-buffered fresh-thinking frame"/>
    <x v="174"/>
    <n v="184658"/>
    <x v="1"/>
    <n v="1884"/>
    <x v="1"/>
    <s v="USD"/>
    <n v="1482386400"/>
    <n v="1483682400"/>
    <x v="240"/>
    <x v="240"/>
    <b v="0"/>
    <b v="1"/>
    <s v="publishing/fiction"/>
    <n v="9.3261616161616168"/>
    <n v="98.013800424628457"/>
    <x v="5"/>
    <s v="fiction"/>
  </r>
  <r>
    <x v="248"/>
    <x v="247"/>
    <s v="Streamlined holistic knowledgebase"/>
    <x v="8"/>
    <n v="13103"/>
    <x v="1"/>
    <n v="218"/>
    <x v="2"/>
    <s v="AUD"/>
    <n v="1420005600"/>
    <n v="1420437600"/>
    <x v="241"/>
    <x v="241"/>
    <b v="0"/>
    <b v="0"/>
    <s v="games/mobile games"/>
    <n v="2.1133870967741935"/>
    <n v="60.105504587155963"/>
    <x v="6"/>
    <s v="mobile games"/>
  </r>
  <r>
    <x v="249"/>
    <x v="248"/>
    <s v="Up-sized intermediate website"/>
    <x v="175"/>
    <n v="168095"/>
    <x v="1"/>
    <n v="6465"/>
    <x v="1"/>
    <s v="USD"/>
    <n v="1420178400"/>
    <n v="1420783200"/>
    <x v="242"/>
    <x v="242"/>
    <b v="0"/>
    <b v="0"/>
    <s v="publishing/translations"/>
    <n v="2.7332520325203253"/>
    <n v="26.000773395204948"/>
    <x v="5"/>
    <s v="translations"/>
  </r>
  <r>
    <x v="250"/>
    <x v="249"/>
    <s v="Future-proofed directional synergy"/>
    <x v="0"/>
    <n v="3"/>
    <x v="0"/>
    <n v="1"/>
    <x v="1"/>
    <s v="USD"/>
    <n v="1264399200"/>
    <n v="1267423200"/>
    <x v="67"/>
    <x v="243"/>
    <b v="0"/>
    <b v="0"/>
    <s v="music/rock"/>
    <n v="0.03"/>
    <n v="3"/>
    <x v="1"/>
    <s v="rock"/>
  </r>
  <r>
    <x v="251"/>
    <x v="250"/>
    <s v="Enhanced user-facing function"/>
    <x v="143"/>
    <n v="3840"/>
    <x v="0"/>
    <n v="101"/>
    <x v="1"/>
    <s v="USD"/>
    <n v="1355032800"/>
    <n v="1355205600"/>
    <x v="243"/>
    <x v="244"/>
    <b v="0"/>
    <b v="0"/>
    <s v="theater/plays"/>
    <n v="0.54084507042253516"/>
    <n v="38.019801980198018"/>
    <x v="3"/>
    <s v="plays"/>
  </r>
  <r>
    <x v="252"/>
    <x v="251"/>
    <s v="Operative bandwidth-monitored interface"/>
    <x v="67"/>
    <n v="6263"/>
    <x v="1"/>
    <n v="59"/>
    <x v="1"/>
    <s v="USD"/>
    <n v="1382677200"/>
    <n v="1383109200"/>
    <x v="244"/>
    <x v="245"/>
    <b v="0"/>
    <b v="0"/>
    <s v="theater/plays"/>
    <n v="6.2629999999999999"/>
    <n v="106.15254237288136"/>
    <x v="3"/>
    <s v="plays"/>
  </r>
  <r>
    <x v="253"/>
    <x v="252"/>
    <s v="Upgradable multi-state instruction set"/>
    <x v="158"/>
    <n v="108161"/>
    <x v="0"/>
    <n v="1335"/>
    <x v="0"/>
    <s v="CAD"/>
    <n v="1302238800"/>
    <n v="1303275600"/>
    <x v="245"/>
    <x v="246"/>
    <b v="0"/>
    <b v="0"/>
    <s v="film &amp; video/drama"/>
    <n v="0.8902139917695473"/>
    <n v="81.019475655430711"/>
    <x v="4"/>
    <s v="drama"/>
  </r>
  <r>
    <x v="254"/>
    <x v="253"/>
    <s v="De-engineered static Local Area Network"/>
    <x v="176"/>
    <n v="8505"/>
    <x v="1"/>
    <n v="88"/>
    <x v="1"/>
    <s v="USD"/>
    <n v="1487656800"/>
    <n v="1487829600"/>
    <x v="246"/>
    <x v="247"/>
    <b v="0"/>
    <b v="0"/>
    <s v="publishing/nonfiction"/>
    <n v="1.8489130434782608"/>
    <n v="96.647727272727266"/>
    <x v="5"/>
    <s v="nonfiction"/>
  </r>
  <r>
    <x v="255"/>
    <x v="254"/>
    <s v="Upgradable grid-enabled superstructure"/>
    <x v="177"/>
    <n v="96735"/>
    <x v="1"/>
    <n v="1697"/>
    <x v="1"/>
    <s v="USD"/>
    <n v="1297836000"/>
    <n v="1298268000"/>
    <x v="247"/>
    <x v="248"/>
    <b v="0"/>
    <b v="1"/>
    <s v="music/rock"/>
    <n v="1.2016770186335404"/>
    <n v="57.003535651149086"/>
    <x v="1"/>
    <s v="rock"/>
  </r>
  <r>
    <x v="256"/>
    <x v="255"/>
    <s v="Optimized actuating toolset"/>
    <x v="178"/>
    <n v="959"/>
    <x v="0"/>
    <n v="15"/>
    <x v="4"/>
    <s v="GBP"/>
    <n v="1453615200"/>
    <n v="1456812000"/>
    <x v="248"/>
    <x v="249"/>
    <b v="0"/>
    <b v="0"/>
    <s v="music/rock"/>
    <n v="0.23390243902439026"/>
    <n v="63.93333333333333"/>
    <x v="1"/>
    <s v="rock"/>
  </r>
  <r>
    <x v="257"/>
    <x v="256"/>
    <s v="Decentralized exuding strategy"/>
    <x v="57"/>
    <n v="8322"/>
    <x v="1"/>
    <n v="92"/>
    <x v="1"/>
    <s v="USD"/>
    <n v="1362463200"/>
    <n v="1363669200"/>
    <x v="249"/>
    <x v="250"/>
    <b v="0"/>
    <b v="0"/>
    <s v="theater/plays"/>
    <n v="1.46"/>
    <n v="90.456521739130437"/>
    <x v="3"/>
    <s v="plays"/>
  </r>
  <r>
    <x v="258"/>
    <x v="257"/>
    <s v="Assimilated coherent hardware"/>
    <x v="92"/>
    <n v="13424"/>
    <x v="1"/>
    <n v="186"/>
    <x v="1"/>
    <s v="USD"/>
    <n v="1481176800"/>
    <n v="1482904800"/>
    <x v="250"/>
    <x v="251"/>
    <b v="0"/>
    <b v="1"/>
    <s v="theater/plays"/>
    <n v="2.6848000000000001"/>
    <n v="72.172043010752688"/>
    <x v="3"/>
    <s v="plays"/>
  </r>
  <r>
    <x v="259"/>
    <x v="258"/>
    <s v="Multi-channeled responsive implementation"/>
    <x v="37"/>
    <n v="10755"/>
    <x v="1"/>
    <n v="138"/>
    <x v="1"/>
    <s v="USD"/>
    <n v="1354946400"/>
    <n v="1356588000"/>
    <x v="251"/>
    <x v="252"/>
    <b v="1"/>
    <b v="0"/>
    <s v="photography/photography books"/>
    <n v="5.9749999999999996"/>
    <n v="77.934782608695656"/>
    <x v="7"/>
    <s v="photography books"/>
  </r>
  <r>
    <x v="260"/>
    <x v="259"/>
    <s v="Centralized modular initiative"/>
    <x v="9"/>
    <n v="9935"/>
    <x v="1"/>
    <n v="261"/>
    <x v="1"/>
    <s v="USD"/>
    <n v="1348808400"/>
    <n v="1349845200"/>
    <x v="136"/>
    <x v="253"/>
    <b v="0"/>
    <b v="0"/>
    <s v="music/rock"/>
    <n v="1.5769841269841269"/>
    <n v="38.065134099616856"/>
    <x v="1"/>
    <s v="rock"/>
  </r>
  <r>
    <x v="261"/>
    <x v="260"/>
    <s v="Reverse-engineered cohesive migration"/>
    <x v="179"/>
    <n v="26303"/>
    <x v="0"/>
    <n v="454"/>
    <x v="1"/>
    <s v="USD"/>
    <n v="1282712400"/>
    <n v="1283058000"/>
    <x v="252"/>
    <x v="254"/>
    <b v="0"/>
    <b v="1"/>
    <s v="music/rock"/>
    <n v="0.31201660735468567"/>
    <n v="57.936123348017624"/>
    <x v="1"/>
    <s v="rock"/>
  </r>
  <r>
    <x v="262"/>
    <x v="261"/>
    <s v="Compatible multimedia hub"/>
    <x v="12"/>
    <n v="5328"/>
    <x v="1"/>
    <n v="107"/>
    <x v="1"/>
    <s v="USD"/>
    <n v="1301979600"/>
    <n v="1304226000"/>
    <x v="253"/>
    <x v="255"/>
    <b v="0"/>
    <b v="1"/>
    <s v="music/indie rock"/>
    <n v="3.1341176470588237"/>
    <n v="49.794392523364486"/>
    <x v="1"/>
    <s v="indie rock"/>
  </r>
  <r>
    <x v="263"/>
    <x v="262"/>
    <s v="Organic eco-centric success"/>
    <x v="49"/>
    <n v="10756"/>
    <x v="1"/>
    <n v="199"/>
    <x v="1"/>
    <s v="USD"/>
    <n v="1263016800"/>
    <n v="1263016800"/>
    <x v="254"/>
    <x v="256"/>
    <b v="0"/>
    <b v="0"/>
    <s v="photography/photography books"/>
    <n v="3.7089655172413791"/>
    <n v="54.050251256281406"/>
    <x v="7"/>
    <s v="photography books"/>
  </r>
  <r>
    <x v="264"/>
    <x v="263"/>
    <s v="Virtual reciprocal policy"/>
    <x v="180"/>
    <n v="165375"/>
    <x v="1"/>
    <n v="5512"/>
    <x v="1"/>
    <s v="USD"/>
    <n v="1360648800"/>
    <n v="1362031200"/>
    <x v="255"/>
    <x v="257"/>
    <b v="0"/>
    <b v="0"/>
    <s v="theater/plays"/>
    <n v="3.6266447368421053"/>
    <n v="30.002721335268504"/>
    <x v="3"/>
    <s v="plays"/>
  </r>
  <r>
    <x v="265"/>
    <x v="264"/>
    <s v="Persevering interactive emulation"/>
    <x v="70"/>
    <n v="6031"/>
    <x v="1"/>
    <n v="86"/>
    <x v="1"/>
    <s v="USD"/>
    <n v="1451800800"/>
    <n v="1455602400"/>
    <x v="256"/>
    <x v="258"/>
    <b v="0"/>
    <b v="0"/>
    <s v="theater/plays"/>
    <n v="1.2308163265306122"/>
    <n v="70.127906976744185"/>
    <x v="3"/>
    <s v="plays"/>
  </r>
  <r>
    <x v="266"/>
    <x v="265"/>
    <s v="Proactive responsive emulation"/>
    <x v="181"/>
    <n v="85902"/>
    <x v="0"/>
    <n v="3182"/>
    <x v="6"/>
    <s v="EUR"/>
    <n v="1415340000"/>
    <n v="1418191200"/>
    <x v="257"/>
    <x v="259"/>
    <b v="0"/>
    <b v="1"/>
    <s v="music/jazz"/>
    <n v="0.76766756032171579"/>
    <n v="26.996228786926462"/>
    <x v="1"/>
    <s v="jazz"/>
  </r>
  <r>
    <x v="267"/>
    <x v="266"/>
    <s v="Extended eco-centric function"/>
    <x v="182"/>
    <n v="143910"/>
    <x v="1"/>
    <n v="2768"/>
    <x v="2"/>
    <s v="AUD"/>
    <n v="1351054800"/>
    <n v="1352440800"/>
    <x v="258"/>
    <x v="260"/>
    <b v="0"/>
    <b v="0"/>
    <s v="theater/plays"/>
    <n v="2.3362012987012988"/>
    <n v="51.990606936416185"/>
    <x v="3"/>
    <s v="plays"/>
  </r>
  <r>
    <x v="268"/>
    <x v="267"/>
    <s v="Networked optimal productivity"/>
    <x v="42"/>
    <n v="2708"/>
    <x v="1"/>
    <n v="48"/>
    <x v="1"/>
    <s v="USD"/>
    <n v="1349326800"/>
    <n v="1353304800"/>
    <x v="259"/>
    <x v="261"/>
    <b v="0"/>
    <b v="0"/>
    <s v="film &amp; video/documentary"/>
    <n v="1.8053333333333332"/>
    <n v="56.416666666666664"/>
    <x v="4"/>
    <s v="documentary"/>
  </r>
  <r>
    <x v="269"/>
    <x v="268"/>
    <s v="Persistent attitude-oriented approach"/>
    <x v="26"/>
    <n v="8842"/>
    <x v="1"/>
    <n v="87"/>
    <x v="1"/>
    <s v="USD"/>
    <n v="1548914400"/>
    <n v="1550728800"/>
    <x v="260"/>
    <x v="262"/>
    <b v="0"/>
    <b v="0"/>
    <s v="film &amp; video/television"/>
    <n v="2.5262857142857142"/>
    <n v="101.63218390804597"/>
    <x v="4"/>
    <s v="television"/>
  </r>
  <r>
    <x v="270"/>
    <x v="269"/>
    <s v="Triple-buffered 4thgeneration toolset"/>
    <x v="183"/>
    <n v="47260"/>
    <x v="3"/>
    <n v="1890"/>
    <x v="1"/>
    <s v="USD"/>
    <n v="1291269600"/>
    <n v="1291442400"/>
    <x v="261"/>
    <x v="263"/>
    <b v="0"/>
    <b v="0"/>
    <s v="games/video games"/>
    <n v="0.27176538240368026"/>
    <n v="25.005291005291006"/>
    <x v="6"/>
    <s v="video games"/>
  </r>
  <r>
    <x v="271"/>
    <x v="270"/>
    <s v="Progressive zero administration leverage"/>
    <x v="184"/>
    <n v="1953"/>
    <x v="2"/>
    <n v="61"/>
    <x v="1"/>
    <s v="USD"/>
    <n v="1449468000"/>
    <n v="1452146400"/>
    <x v="262"/>
    <x v="264"/>
    <b v="0"/>
    <b v="0"/>
    <s v="photography/photography books"/>
    <n v="1.2706571242680547E-2"/>
    <n v="32.016393442622949"/>
    <x v="7"/>
    <s v="photography books"/>
  </r>
  <r>
    <x v="272"/>
    <x v="271"/>
    <s v="Networked radical neural-net"/>
    <x v="185"/>
    <n v="155349"/>
    <x v="1"/>
    <n v="1894"/>
    <x v="1"/>
    <s v="USD"/>
    <n v="1562734800"/>
    <n v="1564894800"/>
    <x v="263"/>
    <x v="265"/>
    <b v="0"/>
    <b v="1"/>
    <s v="theater/plays"/>
    <n v="3.0400978473581213"/>
    <n v="82.021647307286173"/>
    <x v="3"/>
    <s v="plays"/>
  </r>
  <r>
    <x v="273"/>
    <x v="272"/>
    <s v="Re-engineered heuristic forecast"/>
    <x v="75"/>
    <n v="10704"/>
    <x v="1"/>
    <n v="282"/>
    <x v="0"/>
    <s v="CAD"/>
    <n v="1505624400"/>
    <n v="1505883600"/>
    <x v="264"/>
    <x v="266"/>
    <b v="0"/>
    <b v="0"/>
    <s v="theater/plays"/>
    <n v="1.3723076923076922"/>
    <n v="37.957446808510639"/>
    <x v="3"/>
    <s v="plays"/>
  </r>
  <r>
    <x v="274"/>
    <x v="273"/>
    <s v="Fully-configurable background algorithm"/>
    <x v="166"/>
    <n v="773"/>
    <x v="0"/>
    <n v="15"/>
    <x v="1"/>
    <s v="USD"/>
    <n v="1509948000"/>
    <n v="1510380000"/>
    <x v="265"/>
    <x v="267"/>
    <b v="0"/>
    <b v="0"/>
    <s v="theater/plays"/>
    <n v="0.32208333333333333"/>
    <n v="51.533333333333331"/>
    <x v="3"/>
    <s v="plays"/>
  </r>
  <r>
    <x v="275"/>
    <x v="274"/>
    <s v="Stand-alone discrete Graphical User Interface"/>
    <x v="61"/>
    <n v="9419"/>
    <x v="1"/>
    <n v="116"/>
    <x v="1"/>
    <s v="USD"/>
    <n v="1554526800"/>
    <n v="1555218000"/>
    <x v="266"/>
    <x v="153"/>
    <b v="0"/>
    <b v="0"/>
    <s v="publishing/translations"/>
    <n v="2.4151282051282053"/>
    <n v="81.198275862068968"/>
    <x v="5"/>
    <s v="translations"/>
  </r>
  <r>
    <x v="276"/>
    <x v="275"/>
    <s v="Front-line foreground project"/>
    <x v="20"/>
    <n v="5324"/>
    <x v="0"/>
    <n v="133"/>
    <x v="1"/>
    <s v="USD"/>
    <n v="1334811600"/>
    <n v="1335243600"/>
    <x v="267"/>
    <x v="268"/>
    <b v="0"/>
    <b v="1"/>
    <s v="games/video games"/>
    <n v="0.96799999999999997"/>
    <n v="40.030075187969928"/>
    <x v="6"/>
    <s v="video games"/>
  </r>
  <r>
    <x v="277"/>
    <x v="276"/>
    <s v="Persevering system-worthy info-mediaries"/>
    <x v="31"/>
    <n v="7465"/>
    <x v="1"/>
    <n v="83"/>
    <x v="1"/>
    <s v="USD"/>
    <n v="1279515600"/>
    <n v="1279688400"/>
    <x v="268"/>
    <x v="269"/>
    <b v="0"/>
    <b v="0"/>
    <s v="theater/plays"/>
    <n v="10.664285714285715"/>
    <n v="89.939759036144579"/>
    <x v="3"/>
    <s v="plays"/>
  </r>
  <r>
    <x v="278"/>
    <x v="277"/>
    <s v="Distributed multi-tasking strategy"/>
    <x v="50"/>
    <n v="8799"/>
    <x v="1"/>
    <n v="91"/>
    <x v="1"/>
    <s v="USD"/>
    <n v="1353909600"/>
    <n v="1356069600"/>
    <x v="269"/>
    <x v="270"/>
    <b v="0"/>
    <b v="0"/>
    <s v="technology/web"/>
    <n v="3.2588888888888889"/>
    <n v="96.692307692307693"/>
    <x v="2"/>
    <s v="web"/>
  </r>
  <r>
    <x v="279"/>
    <x v="278"/>
    <s v="Vision-oriented methodical application"/>
    <x v="48"/>
    <n v="13656"/>
    <x v="1"/>
    <n v="546"/>
    <x v="1"/>
    <s v="USD"/>
    <n v="1535950800"/>
    <n v="1536210000"/>
    <x v="270"/>
    <x v="271"/>
    <b v="0"/>
    <b v="0"/>
    <s v="theater/plays"/>
    <n v="1.7070000000000001"/>
    <n v="25.010989010989011"/>
    <x v="3"/>
    <s v="plays"/>
  </r>
  <r>
    <x v="280"/>
    <x v="279"/>
    <s v="Function-based high-level infrastructure"/>
    <x v="186"/>
    <n v="14536"/>
    <x v="1"/>
    <n v="393"/>
    <x v="1"/>
    <s v="USD"/>
    <n v="1511244000"/>
    <n v="1511762400"/>
    <x v="271"/>
    <x v="272"/>
    <b v="0"/>
    <b v="0"/>
    <s v="film &amp; video/animation"/>
    <n v="5.8144"/>
    <n v="36.987277353689571"/>
    <x v="4"/>
    <s v="animation"/>
  </r>
  <r>
    <x v="281"/>
    <x v="280"/>
    <s v="Profound object-oriented paradigm"/>
    <x v="187"/>
    <n v="150552"/>
    <x v="0"/>
    <n v="2062"/>
    <x v="1"/>
    <s v="USD"/>
    <n v="1331445600"/>
    <n v="1333256400"/>
    <x v="272"/>
    <x v="273"/>
    <b v="0"/>
    <b v="1"/>
    <s v="theater/plays"/>
    <n v="0.91520972644376897"/>
    <n v="73.012609117361791"/>
    <x v="3"/>
    <s v="plays"/>
  </r>
  <r>
    <x v="282"/>
    <x v="281"/>
    <s v="Virtual contextually-based circuit"/>
    <x v="141"/>
    <n v="9076"/>
    <x v="1"/>
    <n v="133"/>
    <x v="1"/>
    <s v="USD"/>
    <n v="1480226400"/>
    <n v="1480744800"/>
    <x v="73"/>
    <x v="274"/>
    <b v="0"/>
    <b v="1"/>
    <s v="film &amp; video/television"/>
    <n v="1.0804761904761904"/>
    <n v="68.240601503759393"/>
    <x v="4"/>
    <s v="television"/>
  </r>
  <r>
    <x v="283"/>
    <x v="282"/>
    <s v="Business-focused dynamic instruction set"/>
    <x v="32"/>
    <n v="1517"/>
    <x v="0"/>
    <n v="29"/>
    <x v="3"/>
    <s v="DKK"/>
    <n v="1464584400"/>
    <n v="1465016400"/>
    <x v="273"/>
    <x v="148"/>
    <b v="0"/>
    <b v="0"/>
    <s v="music/rock"/>
    <n v="0.18728395061728395"/>
    <n v="52.310344827586206"/>
    <x v="1"/>
    <s v="rock"/>
  </r>
  <r>
    <x v="284"/>
    <x v="283"/>
    <s v="Ameliorated fresh-thinking protocol"/>
    <x v="122"/>
    <n v="8153"/>
    <x v="0"/>
    <n v="132"/>
    <x v="1"/>
    <s v="USD"/>
    <n v="1335848400"/>
    <n v="1336280400"/>
    <x v="274"/>
    <x v="275"/>
    <b v="0"/>
    <b v="0"/>
    <s v="technology/web"/>
    <n v="0.83193877551020412"/>
    <n v="61.765151515151516"/>
    <x v="2"/>
    <s v="web"/>
  </r>
  <r>
    <x v="285"/>
    <x v="284"/>
    <s v="Front-line optimizing emulation"/>
    <x v="79"/>
    <n v="6357"/>
    <x v="1"/>
    <n v="254"/>
    <x v="1"/>
    <s v="USD"/>
    <n v="1473483600"/>
    <n v="1476766800"/>
    <x v="275"/>
    <x v="276"/>
    <b v="0"/>
    <b v="0"/>
    <s v="theater/plays"/>
    <n v="7.0633333333333335"/>
    <n v="25.027559055118111"/>
    <x v="3"/>
    <s v="plays"/>
  </r>
  <r>
    <x v="286"/>
    <x v="285"/>
    <s v="Devolved uniform complexity"/>
    <x v="188"/>
    <n v="19557"/>
    <x v="3"/>
    <n v="184"/>
    <x v="1"/>
    <s v="USD"/>
    <n v="1479880800"/>
    <n v="1480485600"/>
    <x v="276"/>
    <x v="72"/>
    <b v="0"/>
    <b v="0"/>
    <s v="theater/plays"/>
    <n v="0.17446030330062445"/>
    <n v="106.28804347826087"/>
    <x v="3"/>
    <s v="plays"/>
  </r>
  <r>
    <x v="287"/>
    <x v="286"/>
    <s v="Public-key intangible superstructure"/>
    <x v="9"/>
    <n v="13213"/>
    <x v="1"/>
    <n v="176"/>
    <x v="1"/>
    <s v="USD"/>
    <n v="1430197200"/>
    <n v="1430197200"/>
    <x v="277"/>
    <x v="277"/>
    <b v="0"/>
    <b v="0"/>
    <s v="music/electric music"/>
    <n v="2.0973015873015872"/>
    <n v="75.07386363636364"/>
    <x v="1"/>
    <s v="electric music"/>
  </r>
  <r>
    <x v="288"/>
    <x v="287"/>
    <s v="Secured global success"/>
    <x v="36"/>
    <n v="5476"/>
    <x v="0"/>
    <n v="137"/>
    <x v="3"/>
    <s v="DKK"/>
    <n v="1331701200"/>
    <n v="1331787600"/>
    <x v="278"/>
    <x v="278"/>
    <b v="0"/>
    <b v="1"/>
    <s v="music/metal"/>
    <n v="0.97785714285714287"/>
    <n v="39.970802919708028"/>
    <x v="1"/>
    <s v="metal"/>
  </r>
  <r>
    <x v="289"/>
    <x v="288"/>
    <s v="Grass-roots mission-critical capability"/>
    <x v="126"/>
    <n v="13474"/>
    <x v="1"/>
    <n v="337"/>
    <x v="0"/>
    <s v="CAD"/>
    <n v="1438578000"/>
    <n v="1438837200"/>
    <x v="279"/>
    <x v="71"/>
    <b v="0"/>
    <b v="0"/>
    <s v="theater/plays"/>
    <n v="16.842500000000001"/>
    <n v="39.982195845697326"/>
    <x v="3"/>
    <s v="plays"/>
  </r>
  <r>
    <x v="290"/>
    <x v="289"/>
    <s v="Advanced global data-warehouse"/>
    <x v="189"/>
    <n v="91722"/>
    <x v="0"/>
    <n v="908"/>
    <x v="1"/>
    <s v="USD"/>
    <n v="1368162000"/>
    <n v="1370926800"/>
    <x v="280"/>
    <x v="279"/>
    <b v="0"/>
    <b v="1"/>
    <s v="film &amp; video/documentary"/>
    <n v="0.54402135231316728"/>
    <n v="101.01541850220265"/>
    <x v="4"/>
    <s v="documentary"/>
  </r>
  <r>
    <x v="291"/>
    <x v="290"/>
    <s v="Self-enabling uniform complexity"/>
    <x v="37"/>
    <n v="8219"/>
    <x v="1"/>
    <n v="107"/>
    <x v="1"/>
    <s v="USD"/>
    <n v="1318654800"/>
    <n v="1319000400"/>
    <x v="281"/>
    <x v="280"/>
    <b v="1"/>
    <b v="0"/>
    <s v="technology/web"/>
    <n v="4.5661111111111108"/>
    <n v="76.813084112149539"/>
    <x v="2"/>
    <s v="web"/>
  </r>
  <r>
    <x v="292"/>
    <x v="291"/>
    <s v="Versatile cohesive encoding"/>
    <x v="190"/>
    <n v="717"/>
    <x v="0"/>
    <n v="10"/>
    <x v="1"/>
    <s v="USD"/>
    <n v="1331874000"/>
    <n v="1333429200"/>
    <x v="282"/>
    <x v="281"/>
    <b v="0"/>
    <b v="0"/>
    <s v="food/food trucks"/>
    <n v="9.8219178082191785E-2"/>
    <n v="71.7"/>
    <x v="0"/>
    <s v="food trucks"/>
  </r>
  <r>
    <x v="293"/>
    <x v="292"/>
    <s v="Organized executive solution"/>
    <x v="191"/>
    <n v="1065"/>
    <x v="3"/>
    <n v="32"/>
    <x v="6"/>
    <s v="EUR"/>
    <n v="1286254800"/>
    <n v="1287032400"/>
    <x v="283"/>
    <x v="282"/>
    <b v="0"/>
    <b v="0"/>
    <s v="theater/plays"/>
    <n v="0.16384615384615384"/>
    <n v="33.28125"/>
    <x v="3"/>
    <s v="plays"/>
  </r>
  <r>
    <x v="294"/>
    <x v="293"/>
    <s v="Automated local emulation"/>
    <x v="60"/>
    <n v="8038"/>
    <x v="1"/>
    <n v="183"/>
    <x v="1"/>
    <s v="USD"/>
    <n v="1540530000"/>
    <n v="1541570400"/>
    <x v="284"/>
    <x v="283"/>
    <b v="0"/>
    <b v="0"/>
    <s v="theater/plays"/>
    <n v="13.396666666666667"/>
    <n v="43.923497267759565"/>
    <x v="3"/>
    <s v="plays"/>
  </r>
  <r>
    <x v="295"/>
    <x v="294"/>
    <s v="Enterprise-wide intermediate middleware"/>
    <x v="192"/>
    <n v="68769"/>
    <x v="0"/>
    <n v="1910"/>
    <x v="5"/>
    <s v="CHF"/>
    <n v="1381813200"/>
    <n v="1383976800"/>
    <x v="285"/>
    <x v="284"/>
    <b v="0"/>
    <b v="0"/>
    <s v="theater/plays"/>
    <n v="0.35650077760497667"/>
    <n v="36.004712041884815"/>
    <x v="3"/>
    <s v="plays"/>
  </r>
  <r>
    <x v="296"/>
    <x v="295"/>
    <s v="Grass-roots real-time Local Area Network"/>
    <x v="55"/>
    <n v="3352"/>
    <x v="0"/>
    <n v="38"/>
    <x v="2"/>
    <s v="AUD"/>
    <n v="1548655200"/>
    <n v="1550556000"/>
    <x v="286"/>
    <x v="285"/>
    <b v="0"/>
    <b v="0"/>
    <s v="theater/plays"/>
    <n v="0.54950819672131146"/>
    <n v="88.21052631578948"/>
    <x v="3"/>
    <s v="plays"/>
  </r>
  <r>
    <x v="297"/>
    <x v="296"/>
    <s v="Organized client-driven capacity"/>
    <x v="44"/>
    <n v="6785"/>
    <x v="0"/>
    <n v="104"/>
    <x v="2"/>
    <s v="AUD"/>
    <n v="1389679200"/>
    <n v="1390456800"/>
    <x v="287"/>
    <x v="286"/>
    <b v="0"/>
    <b v="1"/>
    <s v="theater/plays"/>
    <n v="0.94236111111111109"/>
    <n v="65.240384615384613"/>
    <x v="3"/>
    <s v="plays"/>
  </r>
  <r>
    <x v="298"/>
    <x v="297"/>
    <s v="Adaptive intangible database"/>
    <x v="26"/>
    <n v="5037"/>
    <x v="1"/>
    <n v="72"/>
    <x v="1"/>
    <s v="USD"/>
    <n v="1456466400"/>
    <n v="1458018000"/>
    <x v="288"/>
    <x v="287"/>
    <b v="0"/>
    <b v="1"/>
    <s v="music/rock"/>
    <n v="1.4391428571428571"/>
    <n v="69.958333333333329"/>
    <x v="1"/>
    <s v="rock"/>
  </r>
  <r>
    <x v="299"/>
    <x v="298"/>
    <s v="Grass-roots contextually-based algorithm"/>
    <x v="167"/>
    <n v="1954"/>
    <x v="0"/>
    <n v="49"/>
    <x v="1"/>
    <s v="USD"/>
    <n v="1456984800"/>
    <n v="1461819600"/>
    <x v="289"/>
    <x v="288"/>
    <b v="0"/>
    <b v="0"/>
    <s v="food/food trucks"/>
    <n v="0.51421052631578945"/>
    <n v="39.877551020408163"/>
    <x v="0"/>
    <s v="food trucks"/>
  </r>
  <r>
    <x v="300"/>
    <x v="299"/>
    <s v="Focused executive core"/>
    <x v="0"/>
    <n v="5"/>
    <x v="0"/>
    <n v="1"/>
    <x v="3"/>
    <s v="DKK"/>
    <n v="1504069200"/>
    <n v="1504155600"/>
    <x v="290"/>
    <x v="289"/>
    <b v="0"/>
    <b v="1"/>
    <s v="publishing/nonfiction"/>
    <n v="0.05"/>
    <n v="5"/>
    <x v="5"/>
    <s v="nonfiction"/>
  </r>
  <r>
    <x v="301"/>
    <x v="300"/>
    <s v="Multi-channeled disintermediate policy"/>
    <x v="79"/>
    <n v="12102"/>
    <x v="1"/>
    <n v="295"/>
    <x v="1"/>
    <s v="USD"/>
    <n v="1424930400"/>
    <n v="1426395600"/>
    <x v="291"/>
    <x v="290"/>
    <b v="0"/>
    <b v="0"/>
    <s v="film &amp; video/documentary"/>
    <n v="13.446666666666667"/>
    <n v="41.023728813559323"/>
    <x v="4"/>
    <s v="documentary"/>
  </r>
  <r>
    <x v="302"/>
    <x v="301"/>
    <s v="Customizable bi-directional hardware"/>
    <x v="193"/>
    <n v="24234"/>
    <x v="0"/>
    <n v="245"/>
    <x v="1"/>
    <s v="USD"/>
    <n v="1535864400"/>
    <n v="1537074000"/>
    <x v="292"/>
    <x v="18"/>
    <b v="0"/>
    <b v="0"/>
    <s v="theater/plays"/>
    <n v="0.31844940867279897"/>
    <n v="98.914285714285711"/>
    <x v="3"/>
    <s v="plays"/>
  </r>
  <r>
    <x v="303"/>
    <x v="302"/>
    <s v="Networked optimal architecture"/>
    <x v="74"/>
    <n v="2809"/>
    <x v="0"/>
    <n v="32"/>
    <x v="1"/>
    <s v="USD"/>
    <n v="1452146400"/>
    <n v="1452578400"/>
    <x v="293"/>
    <x v="291"/>
    <b v="0"/>
    <b v="0"/>
    <s v="music/indie rock"/>
    <n v="0.82617647058823529"/>
    <n v="87.78125"/>
    <x v="1"/>
    <s v="indie rock"/>
  </r>
  <r>
    <x v="304"/>
    <x v="303"/>
    <s v="User-friendly discrete benchmark"/>
    <x v="118"/>
    <n v="11469"/>
    <x v="1"/>
    <n v="142"/>
    <x v="1"/>
    <s v="USD"/>
    <n v="1470546000"/>
    <n v="1474088400"/>
    <x v="294"/>
    <x v="292"/>
    <b v="0"/>
    <b v="0"/>
    <s v="film &amp; video/documentary"/>
    <n v="5.4614285714285717"/>
    <n v="80.767605633802816"/>
    <x v="4"/>
    <s v="documentary"/>
  </r>
  <r>
    <x v="305"/>
    <x v="304"/>
    <s v="Grass-roots actuating policy"/>
    <x v="54"/>
    <n v="8014"/>
    <x v="1"/>
    <n v="85"/>
    <x v="1"/>
    <s v="USD"/>
    <n v="1458363600"/>
    <n v="1461906000"/>
    <x v="295"/>
    <x v="293"/>
    <b v="0"/>
    <b v="0"/>
    <s v="theater/plays"/>
    <n v="2.8621428571428571"/>
    <n v="94.28235294117647"/>
    <x v="3"/>
    <s v="plays"/>
  </r>
  <r>
    <x v="306"/>
    <x v="305"/>
    <s v="Enterprise-wide 3rdgeneration knowledge user"/>
    <x v="191"/>
    <n v="514"/>
    <x v="0"/>
    <n v="7"/>
    <x v="1"/>
    <s v="USD"/>
    <n v="1500008400"/>
    <n v="1500267600"/>
    <x v="296"/>
    <x v="294"/>
    <b v="0"/>
    <b v="1"/>
    <s v="theater/plays"/>
    <n v="7.9076923076923072E-2"/>
    <n v="73.428571428571431"/>
    <x v="3"/>
    <s v="plays"/>
  </r>
  <r>
    <x v="307"/>
    <x v="306"/>
    <s v="Face-to-face zero tolerance moderator"/>
    <x v="194"/>
    <n v="43473"/>
    <x v="1"/>
    <n v="659"/>
    <x v="3"/>
    <s v="DKK"/>
    <n v="1338958800"/>
    <n v="1340686800"/>
    <x v="297"/>
    <x v="295"/>
    <b v="0"/>
    <b v="1"/>
    <s v="publishing/fiction"/>
    <n v="1.3213677811550153"/>
    <n v="65.968133535660087"/>
    <x v="5"/>
    <s v="fiction"/>
  </r>
  <r>
    <x v="308"/>
    <x v="307"/>
    <s v="Grass-roots optimizing projection"/>
    <x v="195"/>
    <n v="87560"/>
    <x v="0"/>
    <n v="803"/>
    <x v="1"/>
    <s v="USD"/>
    <n v="1303102800"/>
    <n v="1303189200"/>
    <x v="298"/>
    <x v="296"/>
    <b v="0"/>
    <b v="0"/>
    <s v="theater/plays"/>
    <n v="0.74077834179357027"/>
    <n v="109.04109589041096"/>
    <x v="3"/>
    <s v="plays"/>
  </r>
  <r>
    <x v="309"/>
    <x v="308"/>
    <s v="User-centric 6thgeneration attitude"/>
    <x v="178"/>
    <n v="3087"/>
    <x v="3"/>
    <n v="75"/>
    <x v="1"/>
    <s v="USD"/>
    <n v="1316581200"/>
    <n v="1318309200"/>
    <x v="299"/>
    <x v="297"/>
    <b v="0"/>
    <b v="1"/>
    <s v="music/indie rock"/>
    <n v="0.75292682926829269"/>
    <n v="41.16"/>
    <x v="1"/>
    <s v="indie rock"/>
  </r>
  <r>
    <x v="310"/>
    <x v="309"/>
    <s v="Switchable zero tolerance website"/>
    <x v="75"/>
    <n v="1586"/>
    <x v="0"/>
    <n v="16"/>
    <x v="1"/>
    <s v="USD"/>
    <n v="1270789200"/>
    <n v="1272171600"/>
    <x v="300"/>
    <x v="298"/>
    <b v="0"/>
    <b v="0"/>
    <s v="games/video games"/>
    <n v="0.20333333333333334"/>
    <n v="99.125"/>
    <x v="6"/>
    <s v="video games"/>
  </r>
  <r>
    <x v="311"/>
    <x v="310"/>
    <s v="Focused real-time help-desk"/>
    <x v="9"/>
    <n v="12812"/>
    <x v="1"/>
    <n v="121"/>
    <x v="1"/>
    <s v="USD"/>
    <n v="1297836000"/>
    <n v="1298872800"/>
    <x v="247"/>
    <x v="299"/>
    <b v="0"/>
    <b v="0"/>
    <s v="theater/plays"/>
    <n v="2.0336507936507937"/>
    <n v="105.88429752066116"/>
    <x v="3"/>
    <s v="plays"/>
  </r>
  <r>
    <x v="312"/>
    <x v="311"/>
    <s v="Robust impactful approach"/>
    <x v="18"/>
    <n v="183345"/>
    <x v="1"/>
    <n v="3742"/>
    <x v="1"/>
    <s v="USD"/>
    <n v="1382677200"/>
    <n v="1383282000"/>
    <x v="244"/>
    <x v="300"/>
    <b v="0"/>
    <b v="0"/>
    <s v="theater/plays"/>
    <n v="3.1022842639593908"/>
    <n v="48.996525921966864"/>
    <x v="3"/>
    <s v="plays"/>
  </r>
  <r>
    <x v="313"/>
    <x v="312"/>
    <s v="Secured maximized policy"/>
    <x v="196"/>
    <n v="8697"/>
    <x v="1"/>
    <n v="223"/>
    <x v="1"/>
    <s v="USD"/>
    <n v="1330322400"/>
    <n v="1330495200"/>
    <x v="301"/>
    <x v="301"/>
    <b v="0"/>
    <b v="0"/>
    <s v="music/rock"/>
    <n v="3.9531818181818181"/>
    <n v="39"/>
    <x v="1"/>
    <s v="rock"/>
  </r>
  <r>
    <x v="314"/>
    <x v="313"/>
    <s v="Realigned upward-trending strategy"/>
    <x v="1"/>
    <n v="4126"/>
    <x v="1"/>
    <n v="133"/>
    <x v="1"/>
    <s v="USD"/>
    <n v="1552366800"/>
    <n v="1552798800"/>
    <x v="188"/>
    <x v="162"/>
    <b v="0"/>
    <b v="1"/>
    <s v="film &amp; video/documentary"/>
    <n v="2.9471428571428571"/>
    <n v="31.022556390977442"/>
    <x v="4"/>
    <s v="documentary"/>
  </r>
  <r>
    <x v="315"/>
    <x v="314"/>
    <s v="Open-source interactive knowledge user"/>
    <x v="40"/>
    <n v="3220"/>
    <x v="0"/>
    <n v="31"/>
    <x v="1"/>
    <s v="USD"/>
    <n v="1400907600"/>
    <n v="1403413200"/>
    <x v="302"/>
    <x v="302"/>
    <b v="0"/>
    <b v="0"/>
    <s v="theater/plays"/>
    <n v="0.33894736842105261"/>
    <n v="103.87096774193549"/>
    <x v="3"/>
    <s v="plays"/>
  </r>
  <r>
    <x v="316"/>
    <x v="315"/>
    <s v="Configurable demand-driven matrix"/>
    <x v="103"/>
    <n v="6401"/>
    <x v="0"/>
    <n v="108"/>
    <x v="6"/>
    <s v="EUR"/>
    <n v="1574143200"/>
    <n v="1574229600"/>
    <x v="303"/>
    <x v="303"/>
    <b v="0"/>
    <b v="1"/>
    <s v="food/food trucks"/>
    <n v="0.66677083333333331"/>
    <n v="59.268518518518519"/>
    <x v="0"/>
    <s v="food trucks"/>
  </r>
  <r>
    <x v="317"/>
    <x v="316"/>
    <s v="Cross-group coherent hierarchy"/>
    <x v="47"/>
    <n v="1269"/>
    <x v="0"/>
    <n v="30"/>
    <x v="1"/>
    <s v="USD"/>
    <n v="1494738000"/>
    <n v="1495861200"/>
    <x v="304"/>
    <x v="304"/>
    <b v="0"/>
    <b v="0"/>
    <s v="theater/plays"/>
    <n v="0.19227272727272726"/>
    <n v="42.3"/>
    <x v="3"/>
    <s v="plays"/>
  </r>
  <r>
    <x v="318"/>
    <x v="317"/>
    <s v="Decentralized demand-driven open system"/>
    <x v="57"/>
    <n v="903"/>
    <x v="0"/>
    <n v="17"/>
    <x v="1"/>
    <s v="USD"/>
    <n v="1392357600"/>
    <n v="1392530400"/>
    <x v="305"/>
    <x v="305"/>
    <b v="0"/>
    <b v="0"/>
    <s v="music/rock"/>
    <n v="0.15842105263157893"/>
    <n v="53.117647058823529"/>
    <x v="1"/>
    <s v="rock"/>
  </r>
  <r>
    <x v="319"/>
    <x v="318"/>
    <s v="Advanced empowering matrix"/>
    <x v="141"/>
    <n v="3251"/>
    <x v="3"/>
    <n v="64"/>
    <x v="1"/>
    <s v="USD"/>
    <n v="1281589200"/>
    <n v="1283662800"/>
    <x v="306"/>
    <x v="306"/>
    <b v="0"/>
    <b v="0"/>
    <s v="technology/web"/>
    <n v="0.38702380952380955"/>
    <n v="50.796875"/>
    <x v="2"/>
    <s v="web"/>
  </r>
  <r>
    <x v="320"/>
    <x v="319"/>
    <s v="Phased holistic implementation"/>
    <x v="197"/>
    <n v="8092"/>
    <x v="0"/>
    <n v="80"/>
    <x v="1"/>
    <s v="USD"/>
    <n v="1305003600"/>
    <n v="1305781200"/>
    <x v="307"/>
    <x v="307"/>
    <b v="0"/>
    <b v="0"/>
    <s v="publishing/fiction"/>
    <n v="9.5876777251184833E-2"/>
    <n v="101.15"/>
    <x v="5"/>
    <s v="fiction"/>
  </r>
  <r>
    <x v="321"/>
    <x v="320"/>
    <s v="Proactive attitude-oriented knowledge user"/>
    <x v="198"/>
    <n v="160422"/>
    <x v="0"/>
    <n v="2468"/>
    <x v="1"/>
    <s v="USD"/>
    <n v="1301634000"/>
    <n v="1302325200"/>
    <x v="308"/>
    <x v="308"/>
    <b v="0"/>
    <b v="0"/>
    <s v="film &amp; video/shorts"/>
    <n v="0.94144366197183094"/>
    <n v="65.000810372771468"/>
    <x v="4"/>
    <s v="shorts"/>
  </r>
  <r>
    <x v="322"/>
    <x v="321"/>
    <s v="Visionary asymmetric Graphical User Interface"/>
    <x v="199"/>
    <n v="196377"/>
    <x v="1"/>
    <n v="5168"/>
    <x v="1"/>
    <s v="USD"/>
    <n v="1290664800"/>
    <n v="1291788000"/>
    <x v="309"/>
    <x v="309"/>
    <b v="0"/>
    <b v="0"/>
    <s v="theater/plays"/>
    <n v="1.6656234096692113"/>
    <n v="37.998645510835914"/>
    <x v="3"/>
    <s v="plays"/>
  </r>
  <r>
    <x v="323"/>
    <x v="322"/>
    <s v="Integrated zero-defect help-desk"/>
    <x v="200"/>
    <n v="2148"/>
    <x v="0"/>
    <n v="26"/>
    <x v="4"/>
    <s v="GBP"/>
    <n v="1395896400"/>
    <n v="1396069200"/>
    <x v="310"/>
    <x v="310"/>
    <b v="0"/>
    <b v="0"/>
    <s v="film &amp; video/documentary"/>
    <n v="0.24134831460674158"/>
    <n v="82.615384615384613"/>
    <x v="4"/>
    <s v="documentary"/>
  </r>
  <r>
    <x v="324"/>
    <x v="323"/>
    <s v="Inverse analyzing matrices"/>
    <x v="143"/>
    <n v="11648"/>
    <x v="1"/>
    <n v="307"/>
    <x v="1"/>
    <s v="USD"/>
    <n v="1434862800"/>
    <n v="1435899600"/>
    <x v="311"/>
    <x v="311"/>
    <b v="0"/>
    <b v="1"/>
    <s v="theater/plays"/>
    <n v="1.6405633802816901"/>
    <n v="37.941368078175898"/>
    <x v="3"/>
    <s v="plays"/>
  </r>
  <r>
    <x v="325"/>
    <x v="324"/>
    <s v="Programmable systemic implementation"/>
    <x v="191"/>
    <n v="5897"/>
    <x v="0"/>
    <n v="73"/>
    <x v="1"/>
    <s v="USD"/>
    <n v="1529125200"/>
    <n v="1531112400"/>
    <x v="79"/>
    <x v="312"/>
    <b v="0"/>
    <b v="1"/>
    <s v="theater/plays"/>
    <n v="0.90723076923076929"/>
    <n v="80.780821917808225"/>
    <x v="3"/>
    <s v="plays"/>
  </r>
  <r>
    <x v="326"/>
    <x v="325"/>
    <s v="Multi-channeled next generation architecture"/>
    <x v="44"/>
    <n v="3326"/>
    <x v="0"/>
    <n v="128"/>
    <x v="1"/>
    <s v="USD"/>
    <n v="1451109600"/>
    <n v="1451628000"/>
    <x v="312"/>
    <x v="313"/>
    <b v="0"/>
    <b v="0"/>
    <s v="film &amp; video/animation"/>
    <n v="0.46194444444444444"/>
    <n v="25.984375"/>
    <x v="4"/>
    <s v="animation"/>
  </r>
  <r>
    <x v="327"/>
    <x v="326"/>
    <s v="Digitized 3rdgeneration encoding"/>
    <x v="97"/>
    <n v="1002"/>
    <x v="0"/>
    <n v="33"/>
    <x v="1"/>
    <s v="USD"/>
    <n v="1566968400"/>
    <n v="1567314000"/>
    <x v="313"/>
    <x v="314"/>
    <b v="0"/>
    <b v="1"/>
    <s v="theater/plays"/>
    <n v="0.38538461538461538"/>
    <n v="30.363636363636363"/>
    <x v="3"/>
    <s v="plays"/>
  </r>
  <r>
    <x v="328"/>
    <x v="327"/>
    <s v="Innovative well-modulated functionalities"/>
    <x v="201"/>
    <n v="131826"/>
    <x v="1"/>
    <n v="2441"/>
    <x v="1"/>
    <s v="USD"/>
    <n v="1543557600"/>
    <n v="1544508000"/>
    <x v="314"/>
    <x v="315"/>
    <b v="0"/>
    <b v="0"/>
    <s v="music/rock"/>
    <n v="1.3356231003039514"/>
    <n v="54.004916018025398"/>
    <x v="1"/>
    <s v="rock"/>
  </r>
  <r>
    <x v="329"/>
    <x v="328"/>
    <s v="Fundamental incremental database"/>
    <x v="202"/>
    <n v="21477"/>
    <x v="2"/>
    <n v="211"/>
    <x v="1"/>
    <s v="USD"/>
    <n v="1481522400"/>
    <n v="1482472800"/>
    <x v="315"/>
    <x v="316"/>
    <b v="0"/>
    <b v="0"/>
    <s v="games/video games"/>
    <n v="0.22896588486140726"/>
    <n v="101.78672985781991"/>
    <x v="6"/>
    <s v="video games"/>
  </r>
  <r>
    <x v="330"/>
    <x v="329"/>
    <s v="Expanded encompassing open architecture"/>
    <x v="203"/>
    <n v="62330"/>
    <x v="1"/>
    <n v="1385"/>
    <x v="4"/>
    <s v="GBP"/>
    <n v="1512712800"/>
    <n v="1512799200"/>
    <x v="316"/>
    <x v="317"/>
    <b v="0"/>
    <b v="0"/>
    <s v="film &amp; video/documentary"/>
    <n v="1.8495548961424333"/>
    <n v="45.003610108303249"/>
    <x v="4"/>
    <s v="documentary"/>
  </r>
  <r>
    <x v="331"/>
    <x v="330"/>
    <s v="Intuitive static portal"/>
    <x v="88"/>
    <n v="14643"/>
    <x v="1"/>
    <n v="190"/>
    <x v="1"/>
    <s v="USD"/>
    <n v="1324274400"/>
    <n v="1324360800"/>
    <x v="317"/>
    <x v="318"/>
    <b v="0"/>
    <b v="0"/>
    <s v="food/food trucks"/>
    <n v="4.4372727272727275"/>
    <n v="77.068421052631578"/>
    <x v="0"/>
    <s v="food trucks"/>
  </r>
  <r>
    <x v="332"/>
    <x v="331"/>
    <s v="Optional bandwidth-monitored definition"/>
    <x v="204"/>
    <n v="41396"/>
    <x v="1"/>
    <n v="470"/>
    <x v="1"/>
    <s v="USD"/>
    <n v="1364446800"/>
    <n v="1364533200"/>
    <x v="318"/>
    <x v="319"/>
    <b v="0"/>
    <b v="0"/>
    <s v="technology/wearables"/>
    <n v="1.999806763285024"/>
    <n v="88.076595744680844"/>
    <x v="2"/>
    <s v="wearables"/>
  </r>
  <r>
    <x v="333"/>
    <x v="332"/>
    <s v="Persistent well-modulated synergy"/>
    <x v="103"/>
    <n v="11900"/>
    <x v="1"/>
    <n v="253"/>
    <x v="1"/>
    <s v="USD"/>
    <n v="1542693600"/>
    <n v="1545112800"/>
    <x v="319"/>
    <x v="320"/>
    <b v="0"/>
    <b v="0"/>
    <s v="theater/plays"/>
    <n v="1.2395833333333333"/>
    <n v="47.035573122529641"/>
    <x v="3"/>
    <s v="plays"/>
  </r>
  <r>
    <x v="334"/>
    <x v="333"/>
    <s v="Assimilated discrete algorithm"/>
    <x v="205"/>
    <n v="123538"/>
    <x v="1"/>
    <n v="1113"/>
    <x v="1"/>
    <s v="USD"/>
    <n v="1515564000"/>
    <n v="1516168800"/>
    <x v="32"/>
    <x v="321"/>
    <b v="0"/>
    <b v="0"/>
    <s v="music/rock"/>
    <n v="1.8661329305135952"/>
    <n v="110.99550763701707"/>
    <x v="1"/>
    <s v="rock"/>
  </r>
  <r>
    <x v="335"/>
    <x v="334"/>
    <s v="Operative uniform hub"/>
    <x v="206"/>
    <n v="198628"/>
    <x v="1"/>
    <n v="2283"/>
    <x v="1"/>
    <s v="USD"/>
    <n v="1573797600"/>
    <n v="1574920800"/>
    <x v="320"/>
    <x v="322"/>
    <b v="0"/>
    <b v="0"/>
    <s v="music/rock"/>
    <n v="1.1428538550057536"/>
    <n v="87.003066141042481"/>
    <x v="1"/>
    <s v="rock"/>
  </r>
  <r>
    <x v="336"/>
    <x v="335"/>
    <s v="Customizable intangible capability"/>
    <x v="207"/>
    <n v="68602"/>
    <x v="0"/>
    <n v="1072"/>
    <x v="1"/>
    <s v="USD"/>
    <n v="1292392800"/>
    <n v="1292479200"/>
    <x v="321"/>
    <x v="323"/>
    <b v="0"/>
    <b v="1"/>
    <s v="music/rock"/>
    <n v="0.97032531824611035"/>
    <n v="63.994402985074629"/>
    <x v="1"/>
    <s v="rock"/>
  </r>
  <r>
    <x v="337"/>
    <x v="336"/>
    <s v="Innovative didactic analyzer"/>
    <x v="208"/>
    <n v="116064"/>
    <x v="1"/>
    <n v="1095"/>
    <x v="1"/>
    <s v="USD"/>
    <n v="1573452000"/>
    <n v="1573538400"/>
    <x v="322"/>
    <x v="324"/>
    <b v="0"/>
    <b v="0"/>
    <s v="theater/plays"/>
    <n v="1.2281904761904763"/>
    <n v="105.9945205479452"/>
    <x v="3"/>
    <s v="plays"/>
  </r>
  <r>
    <x v="338"/>
    <x v="337"/>
    <s v="Decentralized intangible encoding"/>
    <x v="209"/>
    <n v="125042"/>
    <x v="1"/>
    <n v="1690"/>
    <x v="1"/>
    <s v="USD"/>
    <n v="1317790800"/>
    <n v="1320382800"/>
    <x v="323"/>
    <x v="325"/>
    <b v="0"/>
    <b v="0"/>
    <s v="theater/plays"/>
    <n v="1.7914326647564469"/>
    <n v="73.989349112426041"/>
    <x v="3"/>
    <s v="plays"/>
  </r>
  <r>
    <x v="339"/>
    <x v="338"/>
    <s v="Front-line transitional algorithm"/>
    <x v="210"/>
    <n v="108974"/>
    <x v="3"/>
    <n v="1297"/>
    <x v="0"/>
    <s v="CAD"/>
    <n v="1501650000"/>
    <n v="1502859600"/>
    <x v="324"/>
    <x v="326"/>
    <b v="0"/>
    <b v="0"/>
    <s v="theater/plays"/>
    <n v="0.79951577402787966"/>
    <n v="84.02004626060139"/>
    <x v="3"/>
    <s v="plays"/>
  </r>
  <r>
    <x v="340"/>
    <x v="339"/>
    <s v="Switchable didactic matrices"/>
    <x v="211"/>
    <n v="34964"/>
    <x v="0"/>
    <n v="393"/>
    <x v="1"/>
    <s v="USD"/>
    <n v="1323669600"/>
    <n v="1323756000"/>
    <x v="325"/>
    <x v="327"/>
    <b v="0"/>
    <b v="0"/>
    <s v="photography/photography books"/>
    <n v="0.94242587601078165"/>
    <n v="88.966921119592882"/>
    <x v="7"/>
    <s v="photography books"/>
  </r>
  <r>
    <x v="341"/>
    <x v="340"/>
    <s v="Ameliorated disintermediate utilization"/>
    <x v="212"/>
    <n v="96777"/>
    <x v="0"/>
    <n v="1257"/>
    <x v="1"/>
    <s v="USD"/>
    <n v="1440738000"/>
    <n v="1441342800"/>
    <x v="326"/>
    <x v="328"/>
    <b v="0"/>
    <b v="0"/>
    <s v="music/indie rock"/>
    <n v="0.84669291338582675"/>
    <n v="76.990453460620529"/>
    <x v="1"/>
    <s v="indie rock"/>
  </r>
  <r>
    <x v="342"/>
    <x v="341"/>
    <s v="Visionary foreground middleware"/>
    <x v="213"/>
    <n v="31864"/>
    <x v="0"/>
    <n v="328"/>
    <x v="1"/>
    <s v="USD"/>
    <n v="1374296400"/>
    <n v="1375333200"/>
    <x v="327"/>
    <x v="329"/>
    <b v="0"/>
    <b v="0"/>
    <s v="theater/plays"/>
    <n v="0.66521920668058454"/>
    <n v="97.146341463414629"/>
    <x v="3"/>
    <s v="plays"/>
  </r>
  <r>
    <x v="343"/>
    <x v="342"/>
    <s v="Optional zero-defect task-force"/>
    <x v="25"/>
    <n v="4853"/>
    <x v="0"/>
    <n v="147"/>
    <x v="1"/>
    <s v="USD"/>
    <n v="1384840800"/>
    <n v="1389420000"/>
    <x v="328"/>
    <x v="151"/>
    <b v="0"/>
    <b v="0"/>
    <s v="theater/plays"/>
    <n v="0.53922222222222227"/>
    <n v="33.013605442176868"/>
    <x v="3"/>
    <s v="plays"/>
  </r>
  <r>
    <x v="344"/>
    <x v="343"/>
    <s v="Devolved exuding emulation"/>
    <x v="214"/>
    <n v="82959"/>
    <x v="0"/>
    <n v="830"/>
    <x v="1"/>
    <s v="USD"/>
    <n v="1516600800"/>
    <n v="1520056800"/>
    <x v="329"/>
    <x v="330"/>
    <b v="0"/>
    <b v="0"/>
    <s v="games/video games"/>
    <n v="0.41983299595141699"/>
    <n v="99.950602409638549"/>
    <x v="6"/>
    <s v="video games"/>
  </r>
  <r>
    <x v="345"/>
    <x v="344"/>
    <s v="Open-source neutral task-force"/>
    <x v="215"/>
    <n v="23159"/>
    <x v="0"/>
    <n v="331"/>
    <x v="4"/>
    <s v="GBP"/>
    <n v="1436418000"/>
    <n v="1436504400"/>
    <x v="330"/>
    <x v="331"/>
    <b v="0"/>
    <b v="0"/>
    <s v="film &amp; video/drama"/>
    <n v="0.14694796954314721"/>
    <n v="69.966767371601208"/>
    <x v="4"/>
    <s v="drama"/>
  </r>
  <r>
    <x v="346"/>
    <x v="345"/>
    <s v="Virtual attitude-oriented migration"/>
    <x v="48"/>
    <n v="2758"/>
    <x v="0"/>
    <n v="25"/>
    <x v="1"/>
    <s v="USD"/>
    <n v="1503550800"/>
    <n v="1508302800"/>
    <x v="331"/>
    <x v="332"/>
    <b v="0"/>
    <b v="1"/>
    <s v="music/indie rock"/>
    <n v="0.34475"/>
    <n v="110.32"/>
    <x v="1"/>
    <s v="indie rock"/>
  </r>
  <r>
    <x v="347"/>
    <x v="346"/>
    <s v="Open-source full-range portal"/>
    <x v="79"/>
    <n v="12607"/>
    <x v="1"/>
    <n v="191"/>
    <x v="1"/>
    <s v="USD"/>
    <n v="1423634400"/>
    <n v="1425708000"/>
    <x v="332"/>
    <x v="333"/>
    <b v="0"/>
    <b v="0"/>
    <s v="technology/web"/>
    <n v="14.007777777777777"/>
    <n v="66.005235602094245"/>
    <x v="2"/>
    <s v="web"/>
  </r>
  <r>
    <x v="348"/>
    <x v="347"/>
    <s v="Versatile cohesive open system"/>
    <x v="216"/>
    <n v="142823"/>
    <x v="0"/>
    <n v="3483"/>
    <x v="1"/>
    <s v="USD"/>
    <n v="1487224800"/>
    <n v="1488348000"/>
    <x v="333"/>
    <x v="334"/>
    <b v="0"/>
    <b v="0"/>
    <s v="food/food trucks"/>
    <n v="0.71770351758793971"/>
    <n v="41.005742176284812"/>
    <x v="0"/>
    <s v="food trucks"/>
  </r>
  <r>
    <x v="349"/>
    <x v="348"/>
    <s v="Multi-layered bottom-line frame"/>
    <x v="217"/>
    <n v="95958"/>
    <x v="0"/>
    <n v="923"/>
    <x v="1"/>
    <s v="USD"/>
    <n v="1500008400"/>
    <n v="1502600400"/>
    <x v="296"/>
    <x v="335"/>
    <b v="0"/>
    <b v="0"/>
    <s v="theater/plays"/>
    <n v="0.53074115044247783"/>
    <n v="103.96316359696641"/>
    <x v="3"/>
    <s v="plays"/>
  </r>
  <r>
    <x v="350"/>
    <x v="349"/>
    <s v="Pre-emptive neutral capacity"/>
    <x v="0"/>
    <n v="5"/>
    <x v="0"/>
    <n v="1"/>
    <x v="1"/>
    <s v="USD"/>
    <n v="1432098000"/>
    <n v="1433653200"/>
    <x v="334"/>
    <x v="336"/>
    <b v="0"/>
    <b v="1"/>
    <s v="music/jazz"/>
    <n v="0.05"/>
    <n v="5"/>
    <x v="1"/>
    <s v="jazz"/>
  </r>
  <r>
    <x v="351"/>
    <x v="350"/>
    <s v="Universal maximized methodology"/>
    <x v="218"/>
    <n v="94631"/>
    <x v="1"/>
    <n v="2013"/>
    <x v="1"/>
    <s v="USD"/>
    <n v="1440392400"/>
    <n v="1441602000"/>
    <x v="335"/>
    <x v="337"/>
    <b v="0"/>
    <b v="0"/>
    <s v="music/rock"/>
    <n v="1.2770715249662619"/>
    <n v="47.009935419771487"/>
    <x v="1"/>
    <s v="rock"/>
  </r>
  <r>
    <x v="352"/>
    <x v="351"/>
    <s v="Expanded hybrid hardware"/>
    <x v="54"/>
    <n v="977"/>
    <x v="0"/>
    <n v="33"/>
    <x v="0"/>
    <s v="CAD"/>
    <n v="1446876000"/>
    <n v="1447567200"/>
    <x v="336"/>
    <x v="338"/>
    <b v="0"/>
    <b v="0"/>
    <s v="theater/plays"/>
    <n v="0.34892857142857142"/>
    <n v="29.606060606060606"/>
    <x v="3"/>
    <s v="plays"/>
  </r>
  <r>
    <x v="353"/>
    <x v="352"/>
    <s v="Profit-focused multi-tasking access"/>
    <x v="219"/>
    <n v="137961"/>
    <x v="1"/>
    <n v="1703"/>
    <x v="1"/>
    <s v="USD"/>
    <n v="1562302800"/>
    <n v="1562389200"/>
    <x v="337"/>
    <x v="339"/>
    <b v="0"/>
    <b v="0"/>
    <s v="theater/plays"/>
    <n v="4.105982142857143"/>
    <n v="81.010569583088667"/>
    <x v="3"/>
    <s v="plays"/>
  </r>
  <r>
    <x v="354"/>
    <x v="353"/>
    <s v="Profit-focused transitional capability"/>
    <x v="55"/>
    <n v="7548"/>
    <x v="1"/>
    <n v="80"/>
    <x v="3"/>
    <s v="DKK"/>
    <n v="1378184400"/>
    <n v="1378789200"/>
    <x v="338"/>
    <x v="340"/>
    <b v="0"/>
    <b v="0"/>
    <s v="film &amp; video/documentary"/>
    <n v="1.2373770491803278"/>
    <n v="94.35"/>
    <x v="4"/>
    <s v="documentary"/>
  </r>
  <r>
    <x v="355"/>
    <x v="354"/>
    <s v="Front-line scalable definition"/>
    <x v="167"/>
    <n v="2241"/>
    <x v="2"/>
    <n v="86"/>
    <x v="1"/>
    <s v="USD"/>
    <n v="1485064800"/>
    <n v="1488520800"/>
    <x v="339"/>
    <x v="341"/>
    <b v="0"/>
    <b v="0"/>
    <s v="technology/wearables"/>
    <n v="0.58973684210526311"/>
    <n v="26.058139534883722"/>
    <x v="2"/>
    <s v="wearables"/>
  </r>
  <r>
    <x v="356"/>
    <x v="355"/>
    <s v="Open-source systematic protocol"/>
    <x v="29"/>
    <n v="3431"/>
    <x v="0"/>
    <n v="40"/>
    <x v="6"/>
    <s v="EUR"/>
    <n v="1326520800"/>
    <n v="1327298400"/>
    <x v="340"/>
    <x v="342"/>
    <b v="0"/>
    <b v="0"/>
    <s v="theater/plays"/>
    <n v="0.36892473118279567"/>
    <n v="85.775000000000006"/>
    <x v="3"/>
    <s v="plays"/>
  </r>
  <r>
    <x v="357"/>
    <x v="356"/>
    <s v="Implemented tangible algorithm"/>
    <x v="173"/>
    <n v="4253"/>
    <x v="1"/>
    <n v="41"/>
    <x v="1"/>
    <s v="USD"/>
    <n v="1441256400"/>
    <n v="1443416400"/>
    <x v="341"/>
    <x v="343"/>
    <b v="0"/>
    <b v="0"/>
    <s v="games/video games"/>
    <n v="1.8491304347826087"/>
    <n v="103.73170731707317"/>
    <x v="6"/>
    <s v="video games"/>
  </r>
  <r>
    <x v="358"/>
    <x v="357"/>
    <s v="Profit-focused 3rdgeneration circuit"/>
    <x v="62"/>
    <n v="1146"/>
    <x v="0"/>
    <n v="23"/>
    <x v="0"/>
    <s v="CAD"/>
    <n v="1533877200"/>
    <n v="1534136400"/>
    <x v="342"/>
    <x v="344"/>
    <b v="1"/>
    <b v="0"/>
    <s v="photography/photography books"/>
    <n v="0.11814432989690722"/>
    <n v="49.826086956521742"/>
    <x v="7"/>
    <s v="photography books"/>
  </r>
  <r>
    <x v="359"/>
    <x v="358"/>
    <s v="Compatible needs-based architecture"/>
    <x v="220"/>
    <n v="11948"/>
    <x v="1"/>
    <n v="187"/>
    <x v="1"/>
    <s v="USD"/>
    <n v="1314421200"/>
    <n v="1315026000"/>
    <x v="343"/>
    <x v="127"/>
    <b v="0"/>
    <b v="0"/>
    <s v="film &amp; video/animation"/>
    <n v="2.9870000000000001"/>
    <n v="63.893048128342244"/>
    <x v="4"/>
    <s v="animation"/>
  </r>
  <r>
    <x v="360"/>
    <x v="359"/>
    <s v="Right-sized zero tolerance migration"/>
    <x v="221"/>
    <n v="135132"/>
    <x v="1"/>
    <n v="2875"/>
    <x v="4"/>
    <s v="GBP"/>
    <n v="1293861600"/>
    <n v="1295071200"/>
    <x v="344"/>
    <x v="345"/>
    <b v="0"/>
    <b v="1"/>
    <s v="theater/plays"/>
    <n v="2.2635175879396985"/>
    <n v="47.002434782608695"/>
    <x v="3"/>
    <s v="plays"/>
  </r>
  <r>
    <x v="361"/>
    <x v="360"/>
    <s v="Quality-focused reciprocal structure"/>
    <x v="20"/>
    <n v="9546"/>
    <x v="1"/>
    <n v="88"/>
    <x v="1"/>
    <s v="USD"/>
    <n v="1507352400"/>
    <n v="1509426000"/>
    <x v="345"/>
    <x v="346"/>
    <b v="0"/>
    <b v="0"/>
    <s v="theater/plays"/>
    <n v="1.7356363636363636"/>
    <n v="108.47727272727273"/>
    <x v="3"/>
    <s v="plays"/>
  </r>
  <r>
    <x v="362"/>
    <x v="361"/>
    <s v="Automated actuating conglomeration"/>
    <x v="41"/>
    <n v="13755"/>
    <x v="1"/>
    <n v="191"/>
    <x v="1"/>
    <s v="USD"/>
    <n v="1296108000"/>
    <n v="1299391200"/>
    <x v="65"/>
    <x v="347"/>
    <b v="0"/>
    <b v="0"/>
    <s v="music/rock"/>
    <n v="3.7175675675675675"/>
    <n v="72.015706806282722"/>
    <x v="1"/>
    <s v="rock"/>
  </r>
  <r>
    <x v="363"/>
    <x v="362"/>
    <s v="Re-contextualized local initiative"/>
    <x v="5"/>
    <n v="8330"/>
    <x v="1"/>
    <n v="139"/>
    <x v="1"/>
    <s v="USD"/>
    <n v="1324965600"/>
    <n v="1325052000"/>
    <x v="346"/>
    <x v="348"/>
    <b v="0"/>
    <b v="0"/>
    <s v="music/rock"/>
    <n v="1.601923076923077"/>
    <n v="59.928057553956833"/>
    <x v="1"/>
    <s v="rock"/>
  </r>
  <r>
    <x v="364"/>
    <x v="363"/>
    <s v="Switchable intangible definition"/>
    <x v="79"/>
    <n v="14547"/>
    <x v="1"/>
    <n v="186"/>
    <x v="1"/>
    <s v="USD"/>
    <n v="1520229600"/>
    <n v="1522818000"/>
    <x v="347"/>
    <x v="349"/>
    <b v="0"/>
    <b v="0"/>
    <s v="music/indie rock"/>
    <n v="16.163333333333334"/>
    <n v="78.209677419354833"/>
    <x v="1"/>
    <s v="indie rock"/>
  </r>
  <r>
    <x v="365"/>
    <x v="364"/>
    <s v="Networked bottom-line initiative"/>
    <x v="39"/>
    <n v="11735"/>
    <x v="1"/>
    <n v="112"/>
    <x v="2"/>
    <s v="AUD"/>
    <n v="1482991200"/>
    <n v="1485324000"/>
    <x v="348"/>
    <x v="350"/>
    <b v="0"/>
    <b v="0"/>
    <s v="theater/plays"/>
    <n v="7.3343749999999996"/>
    <n v="104.77678571428571"/>
    <x v="3"/>
    <s v="plays"/>
  </r>
  <r>
    <x v="366"/>
    <x v="365"/>
    <s v="Robust directional system engine"/>
    <x v="37"/>
    <n v="10658"/>
    <x v="1"/>
    <n v="101"/>
    <x v="1"/>
    <s v="USD"/>
    <n v="1294034400"/>
    <n v="1294120800"/>
    <x v="349"/>
    <x v="351"/>
    <b v="0"/>
    <b v="1"/>
    <s v="theater/plays"/>
    <n v="5.9211111111111112"/>
    <n v="105.52475247524752"/>
    <x v="3"/>
    <s v="plays"/>
  </r>
  <r>
    <x v="367"/>
    <x v="366"/>
    <s v="Triple-buffered explicit methodology"/>
    <x v="34"/>
    <n v="1870"/>
    <x v="0"/>
    <n v="75"/>
    <x v="1"/>
    <s v="USD"/>
    <n v="1413608400"/>
    <n v="1415685600"/>
    <x v="350"/>
    <x v="33"/>
    <b v="0"/>
    <b v="1"/>
    <s v="theater/plays"/>
    <n v="0.18888888888888888"/>
    <n v="24.933333333333334"/>
    <x v="3"/>
    <s v="plays"/>
  </r>
  <r>
    <x v="368"/>
    <x v="367"/>
    <s v="Reactive directional capacity"/>
    <x v="5"/>
    <n v="14394"/>
    <x v="1"/>
    <n v="206"/>
    <x v="4"/>
    <s v="GBP"/>
    <n v="1286946000"/>
    <n v="1288933200"/>
    <x v="351"/>
    <x v="352"/>
    <b v="0"/>
    <b v="1"/>
    <s v="film &amp; video/documentary"/>
    <n v="2.7680769230769231"/>
    <n v="69.873786407766985"/>
    <x v="4"/>
    <s v="documentary"/>
  </r>
  <r>
    <x v="369"/>
    <x v="368"/>
    <s v="Polarized needs-based approach"/>
    <x v="91"/>
    <n v="14743"/>
    <x v="1"/>
    <n v="154"/>
    <x v="1"/>
    <s v="USD"/>
    <n v="1359871200"/>
    <n v="1363237200"/>
    <x v="352"/>
    <x v="353"/>
    <b v="0"/>
    <b v="1"/>
    <s v="film &amp; video/television"/>
    <n v="2.730185185185185"/>
    <n v="95.733766233766232"/>
    <x v="4"/>
    <s v="television"/>
  </r>
  <r>
    <x v="370"/>
    <x v="369"/>
    <s v="Intuitive well-modulated middleware"/>
    <x v="222"/>
    <n v="178965"/>
    <x v="1"/>
    <n v="5966"/>
    <x v="1"/>
    <s v="USD"/>
    <n v="1555304400"/>
    <n v="1555822800"/>
    <x v="353"/>
    <x v="354"/>
    <b v="0"/>
    <b v="0"/>
    <s v="theater/plays"/>
    <n v="1.593633125556545"/>
    <n v="29.997485752598056"/>
    <x v="3"/>
    <s v="plays"/>
  </r>
  <r>
    <x v="371"/>
    <x v="370"/>
    <s v="Multi-channeled logistical matrices"/>
    <x v="223"/>
    <n v="128410"/>
    <x v="0"/>
    <n v="2176"/>
    <x v="1"/>
    <s v="USD"/>
    <n v="1423375200"/>
    <n v="1427778000"/>
    <x v="354"/>
    <x v="355"/>
    <b v="0"/>
    <b v="0"/>
    <s v="theater/plays"/>
    <n v="0.67869978858350954"/>
    <n v="59.011948529411768"/>
    <x v="3"/>
    <s v="plays"/>
  </r>
  <r>
    <x v="372"/>
    <x v="371"/>
    <s v="Pre-emptive bifurcated artificial intelligence"/>
    <x v="79"/>
    <n v="14324"/>
    <x v="1"/>
    <n v="169"/>
    <x v="1"/>
    <s v="USD"/>
    <n v="1420696800"/>
    <n v="1422424800"/>
    <x v="355"/>
    <x v="356"/>
    <b v="0"/>
    <b v="1"/>
    <s v="film &amp; video/documentary"/>
    <n v="15.915555555555555"/>
    <n v="84.757396449704146"/>
    <x v="4"/>
    <s v="documentary"/>
  </r>
  <r>
    <x v="373"/>
    <x v="372"/>
    <s v="Down-sized coherent toolset"/>
    <x v="224"/>
    <n v="164291"/>
    <x v="1"/>
    <n v="2106"/>
    <x v="1"/>
    <s v="USD"/>
    <n v="1502946000"/>
    <n v="1503637200"/>
    <x v="356"/>
    <x v="357"/>
    <b v="0"/>
    <b v="0"/>
    <s v="theater/plays"/>
    <n v="7.3018222222222224"/>
    <n v="78.010921177587846"/>
    <x v="3"/>
    <s v="plays"/>
  </r>
  <r>
    <x v="374"/>
    <x v="373"/>
    <s v="Open-source multi-tasking data-warehouse"/>
    <x v="225"/>
    <n v="22073"/>
    <x v="0"/>
    <n v="441"/>
    <x v="1"/>
    <s v="USD"/>
    <n v="1547186400"/>
    <n v="1547618400"/>
    <x v="357"/>
    <x v="358"/>
    <b v="0"/>
    <b v="1"/>
    <s v="film &amp; video/documentary"/>
    <n v="0.13185782556750297"/>
    <n v="50.05215419501134"/>
    <x v="4"/>
    <s v="documentary"/>
  </r>
  <r>
    <x v="375"/>
    <x v="374"/>
    <s v="Future-proofed upward-trending contingency"/>
    <x v="50"/>
    <n v="1479"/>
    <x v="0"/>
    <n v="25"/>
    <x v="1"/>
    <s v="USD"/>
    <n v="1444971600"/>
    <n v="1449900000"/>
    <x v="358"/>
    <x v="359"/>
    <b v="0"/>
    <b v="0"/>
    <s v="music/indie rock"/>
    <n v="0.54777777777777781"/>
    <n v="59.16"/>
    <x v="1"/>
    <s v="indie rock"/>
  </r>
  <r>
    <x v="376"/>
    <x v="375"/>
    <s v="Mandatory uniform matrix"/>
    <x v="74"/>
    <n v="12275"/>
    <x v="1"/>
    <n v="131"/>
    <x v="1"/>
    <s v="USD"/>
    <n v="1404622800"/>
    <n v="1405141200"/>
    <x v="359"/>
    <x v="360"/>
    <b v="0"/>
    <b v="0"/>
    <s v="music/rock"/>
    <n v="3.6102941176470589"/>
    <n v="93.702290076335885"/>
    <x v="1"/>
    <s v="rock"/>
  </r>
  <r>
    <x v="377"/>
    <x v="376"/>
    <s v="Phased methodical initiative"/>
    <x v="226"/>
    <n v="5098"/>
    <x v="0"/>
    <n v="127"/>
    <x v="1"/>
    <s v="USD"/>
    <n v="1571720400"/>
    <n v="1572933600"/>
    <x v="12"/>
    <x v="361"/>
    <b v="0"/>
    <b v="0"/>
    <s v="theater/plays"/>
    <n v="0.10257545271629778"/>
    <n v="40.14173228346457"/>
    <x v="3"/>
    <s v="plays"/>
  </r>
  <r>
    <x v="378"/>
    <x v="377"/>
    <s v="Managed stable function"/>
    <x v="227"/>
    <n v="24882"/>
    <x v="0"/>
    <n v="355"/>
    <x v="1"/>
    <s v="USD"/>
    <n v="1526878800"/>
    <n v="1530162000"/>
    <x v="360"/>
    <x v="362"/>
    <b v="0"/>
    <b v="0"/>
    <s v="film &amp; video/documentary"/>
    <n v="0.13962962962962963"/>
    <n v="70.090140845070422"/>
    <x v="4"/>
    <s v="documentary"/>
  </r>
  <r>
    <x v="379"/>
    <x v="378"/>
    <s v="Realigned clear-thinking migration"/>
    <x v="44"/>
    <n v="2912"/>
    <x v="0"/>
    <n v="44"/>
    <x v="4"/>
    <s v="GBP"/>
    <n v="1319691600"/>
    <n v="1320904800"/>
    <x v="361"/>
    <x v="363"/>
    <b v="0"/>
    <b v="0"/>
    <s v="theater/plays"/>
    <n v="0.40444444444444444"/>
    <n v="66.181818181818187"/>
    <x v="3"/>
    <s v="plays"/>
  </r>
  <r>
    <x v="380"/>
    <x v="379"/>
    <s v="Optional clear-thinking process improvement"/>
    <x v="186"/>
    <n v="4008"/>
    <x v="1"/>
    <n v="84"/>
    <x v="1"/>
    <s v="USD"/>
    <n v="1371963600"/>
    <n v="1372395600"/>
    <x v="362"/>
    <x v="364"/>
    <b v="0"/>
    <b v="0"/>
    <s v="theater/plays"/>
    <n v="1.6032"/>
    <n v="47.714285714285715"/>
    <x v="3"/>
    <s v="plays"/>
  </r>
  <r>
    <x v="381"/>
    <x v="380"/>
    <s v="Cross-group global moratorium"/>
    <x v="98"/>
    <n v="9749"/>
    <x v="1"/>
    <n v="155"/>
    <x v="1"/>
    <s v="USD"/>
    <n v="1433739600"/>
    <n v="1437714000"/>
    <x v="363"/>
    <x v="365"/>
    <b v="0"/>
    <b v="0"/>
    <s v="theater/plays"/>
    <n v="1.8394339622641509"/>
    <n v="62.896774193548389"/>
    <x v="3"/>
    <s v="plays"/>
  </r>
  <r>
    <x v="382"/>
    <x v="381"/>
    <s v="Visionary systemic process improvement"/>
    <x v="14"/>
    <n v="5803"/>
    <x v="0"/>
    <n v="67"/>
    <x v="1"/>
    <s v="USD"/>
    <n v="1508130000"/>
    <n v="1509771600"/>
    <x v="364"/>
    <x v="366"/>
    <b v="0"/>
    <b v="0"/>
    <s v="photography/photography books"/>
    <n v="0.63769230769230767"/>
    <n v="86.611940298507463"/>
    <x v="7"/>
    <s v="photography books"/>
  </r>
  <r>
    <x v="383"/>
    <x v="382"/>
    <s v="Progressive intangible flexibility"/>
    <x v="9"/>
    <n v="14199"/>
    <x v="1"/>
    <n v="189"/>
    <x v="1"/>
    <s v="USD"/>
    <n v="1550037600"/>
    <n v="1550556000"/>
    <x v="210"/>
    <x v="285"/>
    <b v="0"/>
    <b v="1"/>
    <s v="food/food trucks"/>
    <n v="2.2538095238095237"/>
    <n v="75.126984126984127"/>
    <x v="0"/>
    <s v="food trucks"/>
  </r>
  <r>
    <x v="384"/>
    <x v="383"/>
    <s v="Reactive real-time software"/>
    <x v="228"/>
    <n v="196779"/>
    <x v="1"/>
    <n v="4799"/>
    <x v="1"/>
    <s v="USD"/>
    <n v="1486706400"/>
    <n v="1489039200"/>
    <x v="365"/>
    <x v="367"/>
    <b v="1"/>
    <b v="1"/>
    <s v="film &amp; video/documentary"/>
    <n v="1.7200961538461539"/>
    <n v="41.004167534903104"/>
    <x v="4"/>
    <s v="documentary"/>
  </r>
  <r>
    <x v="385"/>
    <x v="384"/>
    <s v="Programmable incremental knowledge user"/>
    <x v="229"/>
    <n v="56859"/>
    <x v="1"/>
    <n v="1137"/>
    <x v="1"/>
    <s v="USD"/>
    <n v="1553835600"/>
    <n v="1556600400"/>
    <x v="366"/>
    <x v="368"/>
    <b v="0"/>
    <b v="0"/>
    <s v="publishing/nonfiction"/>
    <n v="1.4616709511568124"/>
    <n v="50.007915567282325"/>
    <x v="5"/>
    <s v="nonfiction"/>
  </r>
  <r>
    <x v="386"/>
    <x v="385"/>
    <s v="Progressive 5thgeneration customer loyalty"/>
    <x v="230"/>
    <n v="103554"/>
    <x v="0"/>
    <n v="1068"/>
    <x v="1"/>
    <s v="USD"/>
    <n v="1277528400"/>
    <n v="1278565200"/>
    <x v="367"/>
    <x v="369"/>
    <b v="0"/>
    <b v="0"/>
    <s v="theater/plays"/>
    <n v="0.76423616236162362"/>
    <n v="96.960674157303373"/>
    <x v="3"/>
    <s v="plays"/>
  </r>
  <r>
    <x v="387"/>
    <x v="386"/>
    <s v="Triple-buffered logistical frame"/>
    <x v="231"/>
    <n v="42795"/>
    <x v="0"/>
    <n v="424"/>
    <x v="1"/>
    <s v="USD"/>
    <n v="1339477200"/>
    <n v="1339909200"/>
    <x v="368"/>
    <x v="370"/>
    <b v="0"/>
    <b v="0"/>
    <s v="technology/wearables"/>
    <n v="0.39261467889908258"/>
    <n v="100.93160377358491"/>
    <x v="2"/>
    <s v="wearables"/>
  </r>
  <r>
    <x v="388"/>
    <x v="387"/>
    <s v="Exclusive dynamic adapter"/>
    <x v="232"/>
    <n v="12938"/>
    <x v="3"/>
    <n v="145"/>
    <x v="5"/>
    <s v="CHF"/>
    <n v="1325656800"/>
    <n v="1325829600"/>
    <x v="369"/>
    <x v="371"/>
    <b v="0"/>
    <b v="0"/>
    <s v="music/indie rock"/>
    <n v="0.11270034843205574"/>
    <n v="89.227586206896547"/>
    <x v="1"/>
    <s v="indie rock"/>
  </r>
  <r>
    <x v="389"/>
    <x v="388"/>
    <s v="Automated systemic hierarchy"/>
    <x v="233"/>
    <n v="101352"/>
    <x v="1"/>
    <n v="1152"/>
    <x v="1"/>
    <s v="USD"/>
    <n v="1288242000"/>
    <n v="1290578400"/>
    <x v="370"/>
    <x v="372"/>
    <b v="0"/>
    <b v="0"/>
    <s v="theater/plays"/>
    <n v="1.2211084337349398"/>
    <n v="87.979166666666671"/>
    <x v="3"/>
    <s v="plays"/>
  </r>
  <r>
    <x v="390"/>
    <x v="389"/>
    <s v="Digitized eco-centric core"/>
    <x v="166"/>
    <n v="4477"/>
    <x v="1"/>
    <n v="50"/>
    <x v="1"/>
    <s v="USD"/>
    <n v="1379048400"/>
    <n v="1380344400"/>
    <x v="371"/>
    <x v="373"/>
    <b v="0"/>
    <b v="0"/>
    <s v="photography/photography books"/>
    <n v="1.8654166666666667"/>
    <n v="89.54"/>
    <x v="7"/>
    <s v="photography books"/>
  </r>
  <r>
    <x v="391"/>
    <x v="390"/>
    <s v="Mandatory uniform strategy"/>
    <x v="234"/>
    <n v="4393"/>
    <x v="0"/>
    <n v="151"/>
    <x v="1"/>
    <s v="USD"/>
    <n v="1389679200"/>
    <n v="1389852000"/>
    <x v="287"/>
    <x v="374"/>
    <b v="0"/>
    <b v="0"/>
    <s v="publishing/nonfiction"/>
    <n v="7.27317880794702E-2"/>
    <n v="29.09271523178808"/>
    <x v="5"/>
    <s v="nonfiction"/>
  </r>
  <r>
    <x v="392"/>
    <x v="391"/>
    <s v="Profit-focused zero administration forecast"/>
    <x v="235"/>
    <n v="67546"/>
    <x v="0"/>
    <n v="1608"/>
    <x v="1"/>
    <s v="USD"/>
    <n v="1294293600"/>
    <n v="1294466400"/>
    <x v="372"/>
    <x v="375"/>
    <b v="0"/>
    <b v="0"/>
    <s v="technology/wearables"/>
    <n v="0.65642371234207963"/>
    <n v="42.006218905472636"/>
    <x v="2"/>
    <s v="wearables"/>
  </r>
  <r>
    <x v="393"/>
    <x v="392"/>
    <s v="De-engineered static orchestration"/>
    <x v="236"/>
    <n v="143788"/>
    <x v="1"/>
    <n v="3059"/>
    <x v="0"/>
    <s v="CAD"/>
    <n v="1500267600"/>
    <n v="1500354000"/>
    <x v="373"/>
    <x v="376"/>
    <b v="0"/>
    <b v="0"/>
    <s v="music/jazz"/>
    <n v="2.2896178343949045"/>
    <n v="47.004903563255965"/>
    <x v="1"/>
    <s v="jazz"/>
  </r>
  <r>
    <x v="394"/>
    <x v="393"/>
    <s v="Customizable dynamic info-mediaries"/>
    <x v="126"/>
    <n v="3755"/>
    <x v="1"/>
    <n v="34"/>
    <x v="1"/>
    <s v="USD"/>
    <n v="1375074000"/>
    <n v="1375938000"/>
    <x v="374"/>
    <x v="377"/>
    <b v="0"/>
    <b v="1"/>
    <s v="film &amp; video/documentary"/>
    <n v="4.6937499999999996"/>
    <n v="110.44117647058823"/>
    <x v="4"/>
    <s v="documentary"/>
  </r>
  <r>
    <x v="395"/>
    <x v="122"/>
    <s v="Enhanced incremental budgetary management"/>
    <x v="143"/>
    <n v="9238"/>
    <x v="1"/>
    <n v="220"/>
    <x v="1"/>
    <s v="USD"/>
    <n v="1323324000"/>
    <n v="1323410400"/>
    <x v="375"/>
    <x v="378"/>
    <b v="1"/>
    <b v="0"/>
    <s v="theater/plays"/>
    <n v="1.3011267605633803"/>
    <n v="41.990909090909092"/>
    <x v="3"/>
    <s v="plays"/>
  </r>
  <r>
    <x v="396"/>
    <x v="394"/>
    <s v="Digitized local info-mediaries"/>
    <x v="237"/>
    <n v="77012"/>
    <x v="1"/>
    <n v="1604"/>
    <x v="2"/>
    <s v="AUD"/>
    <n v="1538715600"/>
    <n v="1539406800"/>
    <x v="376"/>
    <x v="379"/>
    <b v="0"/>
    <b v="0"/>
    <s v="film &amp; video/drama"/>
    <n v="1.6705422993492407"/>
    <n v="48.012468827930178"/>
    <x v="4"/>
    <s v="drama"/>
  </r>
  <r>
    <x v="397"/>
    <x v="395"/>
    <s v="Virtual systematic monitoring"/>
    <x v="32"/>
    <n v="14083"/>
    <x v="1"/>
    <n v="454"/>
    <x v="1"/>
    <s v="USD"/>
    <n v="1369285200"/>
    <n v="1369803600"/>
    <x v="377"/>
    <x v="380"/>
    <b v="0"/>
    <b v="0"/>
    <s v="music/rock"/>
    <n v="1.738641975308642"/>
    <n v="31.019823788546255"/>
    <x v="1"/>
    <s v="rock"/>
  </r>
  <r>
    <x v="398"/>
    <x v="396"/>
    <s v="Reactive bottom-line open architecture"/>
    <x v="12"/>
    <n v="12202"/>
    <x v="1"/>
    <n v="123"/>
    <x v="6"/>
    <s v="EUR"/>
    <n v="1525755600"/>
    <n v="1525928400"/>
    <x v="378"/>
    <x v="103"/>
    <b v="0"/>
    <b v="1"/>
    <s v="film &amp; video/animation"/>
    <n v="7.1776470588235295"/>
    <n v="99.203252032520325"/>
    <x v="4"/>
    <s v="animation"/>
  </r>
  <r>
    <x v="399"/>
    <x v="397"/>
    <s v="Pre-emptive interactive model"/>
    <x v="238"/>
    <n v="62127"/>
    <x v="0"/>
    <n v="941"/>
    <x v="1"/>
    <s v="USD"/>
    <n v="1296626400"/>
    <n v="1297231200"/>
    <x v="379"/>
    <x v="381"/>
    <b v="0"/>
    <b v="0"/>
    <s v="music/indie rock"/>
    <n v="0.63850976361767731"/>
    <n v="66.022316684378325"/>
    <x v="1"/>
    <s v="indie rock"/>
  </r>
  <r>
    <x v="400"/>
    <x v="398"/>
    <s v="Ergonomic eco-centric open architecture"/>
    <x v="0"/>
    <n v="2"/>
    <x v="0"/>
    <n v="1"/>
    <x v="1"/>
    <s v="USD"/>
    <n v="1376629200"/>
    <n v="1378530000"/>
    <x v="380"/>
    <x v="382"/>
    <b v="0"/>
    <b v="1"/>
    <s v="photography/photography books"/>
    <n v="0.02"/>
    <n v="2"/>
    <x v="7"/>
    <s v="photography books"/>
  </r>
  <r>
    <x v="401"/>
    <x v="399"/>
    <s v="Inverse radical hierarchy"/>
    <x v="79"/>
    <n v="13772"/>
    <x v="1"/>
    <n v="299"/>
    <x v="1"/>
    <s v="USD"/>
    <n v="1572152400"/>
    <n v="1572152400"/>
    <x v="381"/>
    <x v="383"/>
    <b v="0"/>
    <b v="0"/>
    <s v="theater/plays"/>
    <n v="15.302222222222222"/>
    <n v="46.060200668896321"/>
    <x v="3"/>
    <s v="plays"/>
  </r>
  <r>
    <x v="402"/>
    <x v="400"/>
    <s v="Team-oriented static interface"/>
    <x v="190"/>
    <n v="2946"/>
    <x v="0"/>
    <n v="40"/>
    <x v="1"/>
    <s v="USD"/>
    <n v="1325829600"/>
    <n v="1329890400"/>
    <x v="382"/>
    <x v="384"/>
    <b v="0"/>
    <b v="1"/>
    <s v="film &amp; video/shorts"/>
    <n v="0.40356164383561643"/>
    <n v="73.650000000000006"/>
    <x v="4"/>
    <s v="shorts"/>
  </r>
  <r>
    <x v="403"/>
    <x v="401"/>
    <s v="Virtual foreground throughput"/>
    <x v="239"/>
    <n v="168820"/>
    <x v="0"/>
    <n v="3015"/>
    <x v="0"/>
    <s v="CAD"/>
    <n v="1273640400"/>
    <n v="1276750800"/>
    <x v="125"/>
    <x v="385"/>
    <b v="0"/>
    <b v="1"/>
    <s v="theater/plays"/>
    <n v="0.86220633299284988"/>
    <n v="55.99336650082919"/>
    <x v="3"/>
    <s v="plays"/>
  </r>
  <r>
    <x v="404"/>
    <x v="402"/>
    <s v="Visionary exuding Internet solution"/>
    <x v="240"/>
    <n v="154321"/>
    <x v="1"/>
    <n v="2237"/>
    <x v="1"/>
    <s v="USD"/>
    <n v="1510639200"/>
    <n v="1510898400"/>
    <x v="383"/>
    <x v="386"/>
    <b v="0"/>
    <b v="0"/>
    <s v="theater/plays"/>
    <n v="3.1558486707566464"/>
    <n v="68.985695127402778"/>
    <x v="3"/>
    <s v="plays"/>
  </r>
  <r>
    <x v="405"/>
    <x v="403"/>
    <s v="Synchronized secondary analyzer"/>
    <x v="241"/>
    <n v="26527"/>
    <x v="0"/>
    <n v="435"/>
    <x v="1"/>
    <s v="USD"/>
    <n v="1528088400"/>
    <n v="1532408400"/>
    <x v="384"/>
    <x v="387"/>
    <b v="0"/>
    <b v="0"/>
    <s v="theater/plays"/>
    <n v="0.89618243243243245"/>
    <n v="60.981609195402299"/>
    <x v="3"/>
    <s v="plays"/>
  </r>
  <r>
    <x v="406"/>
    <x v="404"/>
    <s v="Balanced attitude-oriented parallelism"/>
    <x v="242"/>
    <n v="71583"/>
    <x v="1"/>
    <n v="645"/>
    <x v="1"/>
    <s v="USD"/>
    <n v="1359525600"/>
    <n v="1360562400"/>
    <x v="385"/>
    <x v="388"/>
    <b v="1"/>
    <b v="0"/>
    <s v="film &amp; video/documentary"/>
    <n v="1.8214503816793892"/>
    <n v="110.98139534883721"/>
    <x v="4"/>
    <s v="documentary"/>
  </r>
  <r>
    <x v="407"/>
    <x v="405"/>
    <s v="Organized bandwidth-monitored core"/>
    <x v="74"/>
    <n v="12100"/>
    <x v="1"/>
    <n v="484"/>
    <x v="3"/>
    <s v="DKK"/>
    <n v="1570942800"/>
    <n v="1571547600"/>
    <x v="386"/>
    <x v="389"/>
    <b v="0"/>
    <b v="0"/>
    <s v="theater/plays"/>
    <n v="3.5588235294117645"/>
    <n v="25"/>
    <x v="3"/>
    <s v="plays"/>
  </r>
  <r>
    <x v="408"/>
    <x v="406"/>
    <s v="Cloned leadingedge utilization"/>
    <x v="243"/>
    <n v="12129"/>
    <x v="1"/>
    <n v="154"/>
    <x v="0"/>
    <s v="CAD"/>
    <n v="1466398800"/>
    <n v="1468126800"/>
    <x v="387"/>
    <x v="390"/>
    <b v="0"/>
    <b v="0"/>
    <s v="film &amp; video/documentary"/>
    <n v="1.3183695652173912"/>
    <n v="78.759740259740255"/>
    <x v="4"/>
    <s v="documentary"/>
  </r>
  <r>
    <x v="409"/>
    <x v="97"/>
    <s v="Secured asymmetric projection"/>
    <x v="244"/>
    <n v="62804"/>
    <x v="0"/>
    <n v="714"/>
    <x v="1"/>
    <s v="USD"/>
    <n v="1492491600"/>
    <n v="1492837200"/>
    <x v="388"/>
    <x v="391"/>
    <b v="0"/>
    <b v="0"/>
    <s v="music/rock"/>
    <n v="0.46315634218289087"/>
    <n v="87.960784313725483"/>
    <x v="1"/>
    <s v="rock"/>
  </r>
  <r>
    <x v="410"/>
    <x v="407"/>
    <s v="Advanced cohesive Graphic Interface"/>
    <x v="184"/>
    <n v="55536"/>
    <x v="2"/>
    <n v="1111"/>
    <x v="1"/>
    <s v="USD"/>
    <n v="1430197200"/>
    <n v="1430197200"/>
    <x v="277"/>
    <x v="277"/>
    <b v="0"/>
    <b v="0"/>
    <s v="games/mobile games"/>
    <n v="0.36132726089785294"/>
    <n v="49.987398739873989"/>
    <x v="6"/>
    <s v="mobile games"/>
  </r>
  <r>
    <x v="411"/>
    <x v="408"/>
    <s v="Down-sized maximized function"/>
    <x v="75"/>
    <n v="8161"/>
    <x v="1"/>
    <n v="82"/>
    <x v="1"/>
    <s v="USD"/>
    <n v="1496034000"/>
    <n v="1496206800"/>
    <x v="389"/>
    <x v="392"/>
    <b v="0"/>
    <b v="0"/>
    <s v="theater/plays"/>
    <n v="1.0462820512820512"/>
    <n v="99.524390243902445"/>
    <x v="3"/>
    <s v="plays"/>
  </r>
  <r>
    <x v="412"/>
    <x v="409"/>
    <s v="Realigned zero tolerance software"/>
    <x v="118"/>
    <n v="14046"/>
    <x v="1"/>
    <n v="134"/>
    <x v="1"/>
    <s v="USD"/>
    <n v="1388728800"/>
    <n v="1389592800"/>
    <x v="390"/>
    <x v="393"/>
    <b v="0"/>
    <b v="0"/>
    <s v="publishing/fiction"/>
    <n v="6.6885714285714286"/>
    <n v="104.82089552238806"/>
    <x v="5"/>
    <s v="fiction"/>
  </r>
  <r>
    <x v="413"/>
    <x v="410"/>
    <s v="Persevering analyzing extranet"/>
    <x v="245"/>
    <n v="117628"/>
    <x v="2"/>
    <n v="1089"/>
    <x v="1"/>
    <s v="USD"/>
    <n v="1543298400"/>
    <n v="1545631200"/>
    <x v="391"/>
    <x v="394"/>
    <b v="0"/>
    <b v="0"/>
    <s v="film &amp; video/animation"/>
    <n v="0.62072823218997364"/>
    <n v="108.01469237832875"/>
    <x v="4"/>
    <s v="animation"/>
  </r>
  <r>
    <x v="414"/>
    <x v="411"/>
    <s v="Innovative human-resource migration"/>
    <x v="246"/>
    <n v="159405"/>
    <x v="0"/>
    <n v="5497"/>
    <x v="1"/>
    <s v="USD"/>
    <n v="1271739600"/>
    <n v="1272430800"/>
    <x v="392"/>
    <x v="395"/>
    <b v="0"/>
    <b v="1"/>
    <s v="food/food trucks"/>
    <n v="0.84699787460148779"/>
    <n v="28.998544660724033"/>
    <x v="0"/>
    <s v="food trucks"/>
  </r>
  <r>
    <x v="415"/>
    <x v="412"/>
    <s v="Intuitive needs-based monitoring"/>
    <x v="247"/>
    <n v="12552"/>
    <x v="0"/>
    <n v="418"/>
    <x v="1"/>
    <s v="USD"/>
    <n v="1326434400"/>
    <n v="1327903200"/>
    <x v="393"/>
    <x v="396"/>
    <b v="0"/>
    <b v="0"/>
    <s v="theater/plays"/>
    <n v="0.11059030837004405"/>
    <n v="30.028708133971293"/>
    <x v="3"/>
    <s v="plays"/>
  </r>
  <r>
    <x v="416"/>
    <x v="413"/>
    <s v="Customer-focused disintermediate toolset"/>
    <x v="248"/>
    <n v="59007"/>
    <x v="0"/>
    <n v="1439"/>
    <x v="1"/>
    <s v="USD"/>
    <n v="1295244000"/>
    <n v="1296021600"/>
    <x v="394"/>
    <x v="397"/>
    <b v="0"/>
    <b v="1"/>
    <s v="film &amp; video/documentary"/>
    <n v="0.43838781575037145"/>
    <n v="41.005559416261292"/>
    <x v="4"/>
    <s v="documentary"/>
  </r>
  <r>
    <x v="417"/>
    <x v="414"/>
    <s v="Upgradable 24/7 emulation"/>
    <x v="12"/>
    <n v="943"/>
    <x v="0"/>
    <n v="15"/>
    <x v="1"/>
    <s v="USD"/>
    <n v="1541221200"/>
    <n v="1543298400"/>
    <x v="395"/>
    <x v="398"/>
    <b v="0"/>
    <b v="0"/>
    <s v="theater/plays"/>
    <n v="0.55470588235294116"/>
    <n v="62.866666666666667"/>
    <x v="3"/>
    <s v="plays"/>
  </r>
  <r>
    <x v="418"/>
    <x v="32"/>
    <s v="Quality-focused client-server core"/>
    <x v="249"/>
    <n v="93963"/>
    <x v="0"/>
    <n v="1999"/>
    <x v="0"/>
    <s v="CAD"/>
    <n v="1336280400"/>
    <n v="1336366800"/>
    <x v="396"/>
    <x v="399"/>
    <b v="0"/>
    <b v="0"/>
    <s v="film &amp; video/documentary"/>
    <n v="0.57399511301160655"/>
    <n v="47.005002501250623"/>
    <x v="4"/>
    <s v="documentary"/>
  </r>
  <r>
    <x v="419"/>
    <x v="415"/>
    <s v="Upgradable maximized protocol"/>
    <x v="250"/>
    <n v="140469"/>
    <x v="1"/>
    <n v="5203"/>
    <x v="1"/>
    <s v="USD"/>
    <n v="1324533600"/>
    <n v="1325052000"/>
    <x v="397"/>
    <x v="348"/>
    <b v="0"/>
    <b v="0"/>
    <s v="technology/web"/>
    <n v="1.2343497363796134"/>
    <n v="26.997693638285604"/>
    <x v="2"/>
    <s v="web"/>
  </r>
  <r>
    <x v="420"/>
    <x v="416"/>
    <s v="Cross-platform interactive synergy"/>
    <x v="92"/>
    <n v="6423"/>
    <x v="1"/>
    <n v="94"/>
    <x v="1"/>
    <s v="USD"/>
    <n v="1498366800"/>
    <n v="1499576400"/>
    <x v="398"/>
    <x v="400"/>
    <b v="0"/>
    <b v="0"/>
    <s v="theater/plays"/>
    <n v="1.2846"/>
    <n v="68.329787234042556"/>
    <x v="3"/>
    <s v="plays"/>
  </r>
  <r>
    <x v="421"/>
    <x v="417"/>
    <s v="User-centric fault-tolerant archive"/>
    <x v="151"/>
    <n v="6015"/>
    <x v="0"/>
    <n v="118"/>
    <x v="1"/>
    <s v="USD"/>
    <n v="1498712400"/>
    <n v="1501304400"/>
    <x v="399"/>
    <x v="401"/>
    <b v="0"/>
    <b v="1"/>
    <s v="technology/wearables"/>
    <n v="0.63989361702127656"/>
    <n v="50.974576271186443"/>
    <x v="2"/>
    <s v="wearables"/>
  </r>
  <r>
    <x v="422"/>
    <x v="418"/>
    <s v="Reverse-engineered regional knowledge user"/>
    <x v="251"/>
    <n v="11075"/>
    <x v="1"/>
    <n v="205"/>
    <x v="1"/>
    <s v="USD"/>
    <n v="1271480400"/>
    <n v="1273208400"/>
    <x v="400"/>
    <x v="402"/>
    <b v="0"/>
    <b v="1"/>
    <s v="theater/plays"/>
    <n v="1.2729885057471264"/>
    <n v="54.024390243902438"/>
    <x v="3"/>
    <s v="plays"/>
  </r>
  <r>
    <x v="423"/>
    <x v="419"/>
    <s v="Self-enabling real-time definition"/>
    <x v="252"/>
    <n v="15723"/>
    <x v="0"/>
    <n v="162"/>
    <x v="1"/>
    <s v="USD"/>
    <n v="1316667600"/>
    <n v="1316840400"/>
    <x v="116"/>
    <x v="403"/>
    <b v="0"/>
    <b v="1"/>
    <s v="food/food trucks"/>
    <n v="0.10638024357239513"/>
    <n v="97.055555555555557"/>
    <x v="0"/>
    <s v="food trucks"/>
  </r>
  <r>
    <x v="424"/>
    <x v="420"/>
    <s v="User-centric impactful projection"/>
    <x v="135"/>
    <n v="2064"/>
    <x v="0"/>
    <n v="83"/>
    <x v="1"/>
    <s v="USD"/>
    <n v="1524027600"/>
    <n v="1524546000"/>
    <x v="401"/>
    <x v="404"/>
    <b v="0"/>
    <b v="0"/>
    <s v="music/indie rock"/>
    <n v="0.40470588235294119"/>
    <n v="24.867469879518072"/>
    <x v="1"/>
    <s v="indie rock"/>
  </r>
  <r>
    <x v="425"/>
    <x v="421"/>
    <s v="Vision-oriented actuating hardware"/>
    <x v="50"/>
    <n v="7767"/>
    <x v="1"/>
    <n v="92"/>
    <x v="1"/>
    <s v="USD"/>
    <n v="1438059600"/>
    <n v="1438578000"/>
    <x v="402"/>
    <x v="405"/>
    <b v="0"/>
    <b v="0"/>
    <s v="photography/photography books"/>
    <n v="2.8766666666666665"/>
    <n v="84.423913043478265"/>
    <x v="7"/>
    <s v="photography books"/>
  </r>
  <r>
    <x v="426"/>
    <x v="422"/>
    <s v="Virtual leadingedge framework"/>
    <x v="37"/>
    <n v="10313"/>
    <x v="1"/>
    <n v="219"/>
    <x v="1"/>
    <s v="USD"/>
    <n v="1361944800"/>
    <n v="1362549600"/>
    <x v="403"/>
    <x v="406"/>
    <b v="0"/>
    <b v="0"/>
    <s v="theater/plays"/>
    <n v="5.7294444444444448"/>
    <n v="47.091324200913242"/>
    <x v="3"/>
    <s v="plays"/>
  </r>
  <r>
    <x v="427"/>
    <x v="423"/>
    <s v="Managed discrete framework"/>
    <x v="253"/>
    <n v="197018"/>
    <x v="1"/>
    <n v="2526"/>
    <x v="1"/>
    <s v="USD"/>
    <n v="1410584400"/>
    <n v="1413349200"/>
    <x v="404"/>
    <x v="407"/>
    <b v="0"/>
    <b v="1"/>
    <s v="theater/plays"/>
    <n v="1.1290429799426933"/>
    <n v="77.996041171813147"/>
    <x v="3"/>
    <s v="plays"/>
  </r>
  <r>
    <x v="428"/>
    <x v="424"/>
    <s v="Progressive zero-defect capability"/>
    <x v="254"/>
    <n v="47037"/>
    <x v="0"/>
    <n v="747"/>
    <x v="1"/>
    <s v="USD"/>
    <n v="1297404000"/>
    <n v="1298008800"/>
    <x v="405"/>
    <x v="408"/>
    <b v="0"/>
    <b v="0"/>
    <s v="film &amp; video/animation"/>
    <n v="0.46387573964497042"/>
    <n v="62.967871485943775"/>
    <x v="4"/>
    <s v="animation"/>
  </r>
  <r>
    <x v="429"/>
    <x v="425"/>
    <s v="Right-sized demand-driven adapter"/>
    <x v="255"/>
    <n v="173191"/>
    <x v="3"/>
    <n v="2138"/>
    <x v="1"/>
    <s v="USD"/>
    <n v="1392012000"/>
    <n v="1394427600"/>
    <x v="406"/>
    <x v="409"/>
    <b v="0"/>
    <b v="1"/>
    <s v="photography/photography books"/>
    <n v="0.90675916230366493"/>
    <n v="81.006080449017773"/>
    <x v="7"/>
    <s v="photography books"/>
  </r>
  <r>
    <x v="430"/>
    <x v="426"/>
    <s v="Re-engineered attitude-oriented frame"/>
    <x v="32"/>
    <n v="5487"/>
    <x v="0"/>
    <n v="84"/>
    <x v="1"/>
    <s v="USD"/>
    <n v="1569733200"/>
    <n v="1572670800"/>
    <x v="407"/>
    <x v="410"/>
    <b v="0"/>
    <b v="0"/>
    <s v="theater/plays"/>
    <n v="0.67740740740740746"/>
    <n v="65.321428571428569"/>
    <x v="3"/>
    <s v="plays"/>
  </r>
  <r>
    <x v="431"/>
    <x v="427"/>
    <s v="Compatible multimedia utilization"/>
    <x v="135"/>
    <n v="9817"/>
    <x v="1"/>
    <n v="94"/>
    <x v="1"/>
    <s v="USD"/>
    <n v="1529643600"/>
    <n v="1531112400"/>
    <x v="408"/>
    <x v="312"/>
    <b v="1"/>
    <b v="0"/>
    <s v="theater/plays"/>
    <n v="1.9249019607843136"/>
    <n v="104.43617021276596"/>
    <x v="3"/>
    <s v="plays"/>
  </r>
  <r>
    <x v="432"/>
    <x v="428"/>
    <s v="Re-contextualized dedicated hardware"/>
    <x v="106"/>
    <n v="6369"/>
    <x v="0"/>
    <n v="91"/>
    <x v="1"/>
    <s v="USD"/>
    <n v="1399006800"/>
    <n v="1400734800"/>
    <x v="409"/>
    <x v="411"/>
    <b v="0"/>
    <b v="0"/>
    <s v="theater/plays"/>
    <n v="0.82714285714285718"/>
    <n v="69.989010989010993"/>
    <x v="3"/>
    <s v="plays"/>
  </r>
  <r>
    <x v="433"/>
    <x v="429"/>
    <s v="Decentralized composite paradigm"/>
    <x v="256"/>
    <n v="65755"/>
    <x v="0"/>
    <n v="792"/>
    <x v="1"/>
    <s v="USD"/>
    <n v="1385359200"/>
    <n v="1386741600"/>
    <x v="410"/>
    <x v="412"/>
    <b v="0"/>
    <b v="1"/>
    <s v="film &amp; video/documentary"/>
    <n v="0.54163920922570019"/>
    <n v="83.023989898989896"/>
    <x v="4"/>
    <s v="documentary"/>
  </r>
  <r>
    <x v="434"/>
    <x v="430"/>
    <s v="Cloned transitional hierarchy"/>
    <x v="91"/>
    <n v="903"/>
    <x v="3"/>
    <n v="10"/>
    <x v="0"/>
    <s v="CAD"/>
    <n v="1480572000"/>
    <n v="1481781600"/>
    <x v="411"/>
    <x v="413"/>
    <b v="1"/>
    <b v="0"/>
    <s v="theater/plays"/>
    <n v="0.16722222222222222"/>
    <n v="90.3"/>
    <x v="3"/>
    <s v="plays"/>
  </r>
  <r>
    <x v="435"/>
    <x v="431"/>
    <s v="Advanced discrete leverage"/>
    <x v="257"/>
    <n v="178120"/>
    <x v="1"/>
    <n v="1713"/>
    <x v="6"/>
    <s v="EUR"/>
    <n v="1418623200"/>
    <n v="1419660000"/>
    <x v="412"/>
    <x v="414"/>
    <b v="0"/>
    <b v="1"/>
    <s v="theater/plays"/>
    <n v="1.168766404199475"/>
    <n v="103.98131932282546"/>
    <x v="3"/>
    <s v="plays"/>
  </r>
  <r>
    <x v="436"/>
    <x v="432"/>
    <s v="Open-source incremental throughput"/>
    <x v="81"/>
    <n v="13678"/>
    <x v="1"/>
    <n v="249"/>
    <x v="1"/>
    <s v="USD"/>
    <n v="1555736400"/>
    <n v="1555822800"/>
    <x v="413"/>
    <x v="354"/>
    <b v="0"/>
    <b v="0"/>
    <s v="music/jazz"/>
    <n v="10.521538461538462"/>
    <n v="54.931726907630519"/>
    <x v="1"/>
    <s v="jazz"/>
  </r>
  <r>
    <x v="437"/>
    <x v="433"/>
    <s v="Centralized regional interface"/>
    <x v="32"/>
    <n v="9969"/>
    <x v="1"/>
    <n v="192"/>
    <x v="1"/>
    <s v="USD"/>
    <n v="1442120400"/>
    <n v="1442379600"/>
    <x v="414"/>
    <x v="415"/>
    <b v="0"/>
    <b v="1"/>
    <s v="film &amp; video/animation"/>
    <n v="1.2307407407407407"/>
    <n v="51.921875"/>
    <x v="4"/>
    <s v="animation"/>
  </r>
  <r>
    <x v="438"/>
    <x v="434"/>
    <s v="Streamlined web-enabled knowledgebase"/>
    <x v="111"/>
    <n v="14827"/>
    <x v="1"/>
    <n v="247"/>
    <x v="1"/>
    <s v="USD"/>
    <n v="1362376800"/>
    <n v="1364965200"/>
    <x v="415"/>
    <x v="416"/>
    <b v="0"/>
    <b v="0"/>
    <s v="theater/plays"/>
    <n v="1.7863855421686747"/>
    <n v="60.02834008097166"/>
    <x v="3"/>
    <s v="plays"/>
  </r>
  <r>
    <x v="439"/>
    <x v="435"/>
    <s v="Digitized transitional monitoring"/>
    <x v="258"/>
    <n v="100900"/>
    <x v="1"/>
    <n v="2293"/>
    <x v="1"/>
    <s v="USD"/>
    <n v="1478408400"/>
    <n v="1479016800"/>
    <x v="416"/>
    <x v="417"/>
    <b v="0"/>
    <b v="0"/>
    <s v="film &amp; video/science fiction"/>
    <n v="3.5528169014084505"/>
    <n v="44.003488879197555"/>
    <x v="4"/>
    <s v="science fiction"/>
  </r>
  <r>
    <x v="440"/>
    <x v="436"/>
    <s v="Networked optimal adapter"/>
    <x v="259"/>
    <n v="165954"/>
    <x v="1"/>
    <n v="3131"/>
    <x v="1"/>
    <s v="USD"/>
    <n v="1498798800"/>
    <n v="1499662800"/>
    <x v="417"/>
    <x v="418"/>
    <b v="0"/>
    <b v="0"/>
    <s v="film &amp; video/television"/>
    <n v="1.6190634146341463"/>
    <n v="53.003513254551258"/>
    <x v="4"/>
    <s v="television"/>
  </r>
  <r>
    <x v="441"/>
    <x v="437"/>
    <s v="Automated optimal function"/>
    <x v="260"/>
    <n v="1744"/>
    <x v="0"/>
    <n v="32"/>
    <x v="1"/>
    <s v="USD"/>
    <n v="1335416400"/>
    <n v="1337835600"/>
    <x v="418"/>
    <x v="419"/>
    <b v="0"/>
    <b v="0"/>
    <s v="technology/wearables"/>
    <n v="0.24914285714285714"/>
    <n v="54.5"/>
    <x v="2"/>
    <s v="wearables"/>
  </r>
  <r>
    <x v="442"/>
    <x v="438"/>
    <s v="Devolved system-worthy framework"/>
    <x v="91"/>
    <n v="10731"/>
    <x v="1"/>
    <n v="143"/>
    <x v="6"/>
    <s v="EUR"/>
    <n v="1504328400"/>
    <n v="1505710800"/>
    <x v="419"/>
    <x v="420"/>
    <b v="0"/>
    <b v="0"/>
    <s v="theater/plays"/>
    <n v="1.9872222222222222"/>
    <n v="75.04195804195804"/>
    <x v="3"/>
    <s v="plays"/>
  </r>
  <r>
    <x v="443"/>
    <x v="439"/>
    <s v="Stand-alone user-facing service-desk"/>
    <x v="29"/>
    <n v="3232"/>
    <x v="3"/>
    <n v="90"/>
    <x v="1"/>
    <s v="USD"/>
    <n v="1285822800"/>
    <n v="1287464400"/>
    <x v="420"/>
    <x v="421"/>
    <b v="0"/>
    <b v="0"/>
    <s v="theater/plays"/>
    <n v="0.34752688172043011"/>
    <n v="35.911111111111111"/>
    <x v="3"/>
    <s v="plays"/>
  </r>
  <r>
    <x v="444"/>
    <x v="347"/>
    <s v="Versatile global attitude"/>
    <x v="8"/>
    <n v="10938"/>
    <x v="1"/>
    <n v="296"/>
    <x v="1"/>
    <s v="USD"/>
    <n v="1311483600"/>
    <n v="1311656400"/>
    <x v="421"/>
    <x v="422"/>
    <b v="0"/>
    <b v="1"/>
    <s v="music/indie rock"/>
    <n v="1.7641935483870967"/>
    <n v="36.952702702702702"/>
    <x v="1"/>
    <s v="indie rock"/>
  </r>
  <r>
    <x v="445"/>
    <x v="440"/>
    <s v="Intuitive demand-driven Local Area Network"/>
    <x v="118"/>
    <n v="10739"/>
    <x v="1"/>
    <n v="170"/>
    <x v="1"/>
    <s v="USD"/>
    <n v="1291356000"/>
    <n v="1293170400"/>
    <x v="422"/>
    <x v="423"/>
    <b v="0"/>
    <b v="1"/>
    <s v="theater/plays"/>
    <n v="5.1138095238095236"/>
    <n v="63.170588235294119"/>
    <x v="3"/>
    <s v="plays"/>
  </r>
  <r>
    <x v="446"/>
    <x v="441"/>
    <s v="Assimilated uniform methodology"/>
    <x v="85"/>
    <n v="5579"/>
    <x v="0"/>
    <n v="186"/>
    <x v="1"/>
    <s v="USD"/>
    <n v="1355810400"/>
    <n v="1355983200"/>
    <x v="423"/>
    <x v="424"/>
    <b v="0"/>
    <b v="0"/>
    <s v="technology/wearables"/>
    <n v="0.82044117647058823"/>
    <n v="29.99462365591398"/>
    <x v="2"/>
    <s v="wearables"/>
  </r>
  <r>
    <x v="447"/>
    <x v="442"/>
    <s v="Self-enabling next generation algorithm"/>
    <x v="261"/>
    <n v="37754"/>
    <x v="3"/>
    <n v="439"/>
    <x v="4"/>
    <s v="GBP"/>
    <n v="1513663200"/>
    <n v="1515045600"/>
    <x v="424"/>
    <x v="425"/>
    <b v="0"/>
    <b v="0"/>
    <s v="film &amp; video/television"/>
    <n v="0.24326030927835052"/>
    <n v="86"/>
    <x v="4"/>
    <s v="television"/>
  </r>
  <r>
    <x v="448"/>
    <x v="443"/>
    <s v="Object-based demand-driven strategy"/>
    <x v="262"/>
    <n v="45384"/>
    <x v="0"/>
    <n v="605"/>
    <x v="1"/>
    <s v="USD"/>
    <n v="1365915600"/>
    <n v="1366088400"/>
    <x v="425"/>
    <x v="426"/>
    <b v="0"/>
    <b v="1"/>
    <s v="games/video games"/>
    <n v="0.50482758620689661"/>
    <n v="75.014876033057845"/>
    <x v="6"/>
    <s v="video games"/>
  </r>
  <r>
    <x v="449"/>
    <x v="444"/>
    <s v="Public-key coherent ability"/>
    <x v="79"/>
    <n v="8703"/>
    <x v="1"/>
    <n v="86"/>
    <x v="3"/>
    <s v="DKK"/>
    <n v="1551852000"/>
    <n v="1553317200"/>
    <x v="426"/>
    <x v="427"/>
    <b v="0"/>
    <b v="0"/>
    <s v="games/video games"/>
    <n v="9.67"/>
    <n v="101.19767441860465"/>
    <x v="6"/>
    <s v="video games"/>
  </r>
  <r>
    <x v="450"/>
    <x v="445"/>
    <s v="Up-sized composite success"/>
    <x v="0"/>
    <n v="4"/>
    <x v="0"/>
    <n v="1"/>
    <x v="0"/>
    <s v="CAD"/>
    <n v="1540098000"/>
    <n v="1542088800"/>
    <x v="427"/>
    <x v="428"/>
    <b v="0"/>
    <b v="0"/>
    <s v="film &amp; video/animation"/>
    <n v="0.04"/>
    <n v="4"/>
    <x v="4"/>
    <s v="animation"/>
  </r>
  <r>
    <x v="451"/>
    <x v="446"/>
    <s v="Innovative exuding matrix"/>
    <x v="263"/>
    <n v="182302"/>
    <x v="1"/>
    <n v="6286"/>
    <x v="1"/>
    <s v="USD"/>
    <n v="1500440400"/>
    <n v="1503118800"/>
    <x v="428"/>
    <x v="429"/>
    <b v="0"/>
    <b v="0"/>
    <s v="music/rock"/>
    <n v="1.2284501347708894"/>
    <n v="29.001272669424118"/>
    <x v="1"/>
    <s v="rock"/>
  </r>
  <r>
    <x v="452"/>
    <x v="447"/>
    <s v="Realigned impactful artificial intelligence"/>
    <x v="73"/>
    <n v="3045"/>
    <x v="0"/>
    <n v="31"/>
    <x v="1"/>
    <s v="USD"/>
    <n v="1278392400"/>
    <n v="1278478800"/>
    <x v="429"/>
    <x v="430"/>
    <b v="0"/>
    <b v="0"/>
    <s v="film &amp; video/drama"/>
    <n v="0.63437500000000002"/>
    <n v="98.225806451612897"/>
    <x v="4"/>
    <s v="drama"/>
  </r>
  <r>
    <x v="453"/>
    <x v="448"/>
    <s v="Multi-layered multi-tasking secured line"/>
    <x v="264"/>
    <n v="102749"/>
    <x v="0"/>
    <n v="1181"/>
    <x v="1"/>
    <s v="USD"/>
    <n v="1480572000"/>
    <n v="1484114400"/>
    <x v="411"/>
    <x v="431"/>
    <b v="0"/>
    <b v="0"/>
    <s v="film &amp; video/science fiction"/>
    <n v="0.56331688596491225"/>
    <n v="87.001693480101608"/>
    <x v="4"/>
    <s v="science fiction"/>
  </r>
  <r>
    <x v="454"/>
    <x v="449"/>
    <s v="Upgradable upward-trending portal"/>
    <x v="220"/>
    <n v="1763"/>
    <x v="0"/>
    <n v="39"/>
    <x v="1"/>
    <s v="USD"/>
    <n v="1382331600"/>
    <n v="1385445600"/>
    <x v="430"/>
    <x v="432"/>
    <b v="0"/>
    <b v="1"/>
    <s v="film &amp; video/drama"/>
    <n v="0.44074999999999998"/>
    <n v="45.205128205128204"/>
    <x v="4"/>
    <s v="drama"/>
  </r>
  <r>
    <x v="455"/>
    <x v="450"/>
    <s v="Profit-focused global product"/>
    <x v="265"/>
    <n v="137904"/>
    <x v="1"/>
    <n v="3727"/>
    <x v="1"/>
    <s v="USD"/>
    <n v="1316754000"/>
    <n v="1318741200"/>
    <x v="431"/>
    <x v="433"/>
    <b v="0"/>
    <b v="0"/>
    <s v="theater/plays"/>
    <n v="1.1837253218884121"/>
    <n v="37.001341561577675"/>
    <x v="3"/>
    <s v="plays"/>
  </r>
  <r>
    <x v="456"/>
    <x v="451"/>
    <s v="Operative well-modulated data-warehouse"/>
    <x v="266"/>
    <n v="152438"/>
    <x v="1"/>
    <n v="1605"/>
    <x v="1"/>
    <s v="USD"/>
    <n v="1518242400"/>
    <n v="1518242400"/>
    <x v="432"/>
    <x v="434"/>
    <b v="0"/>
    <b v="1"/>
    <s v="music/indie rock"/>
    <n v="1.041243169398907"/>
    <n v="94.976947040498445"/>
    <x v="1"/>
    <s v="indie rock"/>
  </r>
  <r>
    <x v="457"/>
    <x v="452"/>
    <s v="Cloned asymmetric functionalities"/>
    <x v="92"/>
    <n v="1332"/>
    <x v="0"/>
    <n v="46"/>
    <x v="1"/>
    <s v="USD"/>
    <n v="1476421200"/>
    <n v="1476594000"/>
    <x v="433"/>
    <x v="435"/>
    <b v="0"/>
    <b v="0"/>
    <s v="theater/plays"/>
    <n v="0.26640000000000003"/>
    <n v="28.956521739130434"/>
    <x v="3"/>
    <s v="plays"/>
  </r>
  <r>
    <x v="458"/>
    <x v="453"/>
    <s v="Pre-emptive neutral portal"/>
    <x v="267"/>
    <n v="118706"/>
    <x v="1"/>
    <n v="2120"/>
    <x v="1"/>
    <s v="USD"/>
    <n v="1269752400"/>
    <n v="1273554000"/>
    <x v="434"/>
    <x v="436"/>
    <b v="0"/>
    <b v="0"/>
    <s v="theater/plays"/>
    <n v="3.5120118343195266"/>
    <n v="55.993396226415094"/>
    <x v="3"/>
    <s v="plays"/>
  </r>
  <r>
    <x v="459"/>
    <x v="454"/>
    <s v="Switchable demand-driven help-desk"/>
    <x v="9"/>
    <n v="5674"/>
    <x v="0"/>
    <n v="105"/>
    <x v="1"/>
    <s v="USD"/>
    <n v="1419746400"/>
    <n v="1421906400"/>
    <x v="435"/>
    <x v="437"/>
    <b v="0"/>
    <b v="0"/>
    <s v="film &amp; video/documentary"/>
    <n v="0.90063492063492068"/>
    <n v="54.038095238095238"/>
    <x v="4"/>
    <s v="documentary"/>
  </r>
  <r>
    <x v="460"/>
    <x v="455"/>
    <s v="Business-focused static ability"/>
    <x v="166"/>
    <n v="4119"/>
    <x v="1"/>
    <n v="50"/>
    <x v="1"/>
    <s v="USD"/>
    <n v="1281330000"/>
    <n v="1281589200"/>
    <x v="8"/>
    <x v="438"/>
    <b v="0"/>
    <b v="0"/>
    <s v="theater/plays"/>
    <n v="1.7162500000000001"/>
    <n v="82.38"/>
    <x v="3"/>
    <s v="plays"/>
  </r>
  <r>
    <x v="461"/>
    <x v="456"/>
    <s v="Networked secondary structure"/>
    <x v="268"/>
    <n v="139354"/>
    <x v="1"/>
    <n v="2080"/>
    <x v="1"/>
    <s v="USD"/>
    <n v="1398661200"/>
    <n v="1400389200"/>
    <x v="436"/>
    <x v="439"/>
    <b v="0"/>
    <b v="0"/>
    <s v="film &amp; video/drama"/>
    <n v="1.4104655870445344"/>
    <n v="66.997115384615384"/>
    <x v="4"/>
    <s v="drama"/>
  </r>
  <r>
    <x v="462"/>
    <x v="457"/>
    <s v="Total multimedia website"/>
    <x v="269"/>
    <n v="57734"/>
    <x v="0"/>
    <n v="535"/>
    <x v="1"/>
    <s v="USD"/>
    <n v="1359525600"/>
    <n v="1362808800"/>
    <x v="385"/>
    <x v="440"/>
    <b v="0"/>
    <b v="0"/>
    <s v="games/mobile games"/>
    <n v="0.30579449152542371"/>
    <n v="107.91401869158878"/>
    <x v="6"/>
    <s v="mobile games"/>
  </r>
  <r>
    <x v="463"/>
    <x v="458"/>
    <s v="Cross-platform upward-trending parallelism"/>
    <x v="270"/>
    <n v="145265"/>
    <x v="1"/>
    <n v="2105"/>
    <x v="1"/>
    <s v="USD"/>
    <n v="1388469600"/>
    <n v="1388815200"/>
    <x v="437"/>
    <x v="441"/>
    <b v="0"/>
    <b v="0"/>
    <s v="film &amp; video/animation"/>
    <n v="1.0816455696202532"/>
    <n v="69.009501187648453"/>
    <x v="4"/>
    <s v="animation"/>
  </r>
  <r>
    <x v="464"/>
    <x v="459"/>
    <s v="Pre-emptive mission-critical hardware"/>
    <x v="271"/>
    <n v="95020"/>
    <x v="1"/>
    <n v="2436"/>
    <x v="1"/>
    <s v="USD"/>
    <n v="1518328800"/>
    <n v="1519538400"/>
    <x v="438"/>
    <x v="442"/>
    <b v="0"/>
    <b v="0"/>
    <s v="theater/plays"/>
    <n v="1.3345505617977529"/>
    <n v="39.006568144499177"/>
    <x v="3"/>
    <s v="plays"/>
  </r>
  <r>
    <x v="465"/>
    <x v="460"/>
    <s v="Up-sized responsive protocol"/>
    <x v="53"/>
    <n v="8829"/>
    <x v="1"/>
    <n v="80"/>
    <x v="1"/>
    <s v="USD"/>
    <n v="1517032800"/>
    <n v="1517810400"/>
    <x v="439"/>
    <x v="443"/>
    <b v="0"/>
    <b v="0"/>
    <s v="publishing/translations"/>
    <n v="1.8785106382978722"/>
    <n v="110.3625"/>
    <x v="5"/>
    <s v="translations"/>
  </r>
  <r>
    <x v="466"/>
    <x v="461"/>
    <s v="Pre-emptive transitional frame"/>
    <x v="272"/>
    <n v="3984"/>
    <x v="1"/>
    <n v="42"/>
    <x v="1"/>
    <s v="USD"/>
    <n v="1368594000"/>
    <n v="1370581200"/>
    <x v="440"/>
    <x v="444"/>
    <b v="0"/>
    <b v="1"/>
    <s v="technology/wearables"/>
    <n v="3.32"/>
    <n v="94.857142857142861"/>
    <x v="2"/>
    <s v="wearables"/>
  </r>
  <r>
    <x v="467"/>
    <x v="462"/>
    <s v="Profit-focused content-based application"/>
    <x v="1"/>
    <n v="8053"/>
    <x v="1"/>
    <n v="139"/>
    <x v="0"/>
    <s v="CAD"/>
    <n v="1448258400"/>
    <n v="1448863200"/>
    <x v="441"/>
    <x v="445"/>
    <b v="0"/>
    <b v="1"/>
    <s v="technology/web"/>
    <n v="5.7521428571428572"/>
    <n v="57.935251798561154"/>
    <x v="2"/>
    <s v="web"/>
  </r>
  <r>
    <x v="468"/>
    <x v="463"/>
    <s v="Streamlined neutral analyzer"/>
    <x v="220"/>
    <n v="1620"/>
    <x v="0"/>
    <n v="16"/>
    <x v="1"/>
    <s v="USD"/>
    <n v="1555218000"/>
    <n v="1556600400"/>
    <x v="442"/>
    <x v="368"/>
    <b v="0"/>
    <b v="0"/>
    <s v="theater/plays"/>
    <n v="0.40500000000000003"/>
    <n v="101.25"/>
    <x v="3"/>
    <s v="plays"/>
  </r>
  <r>
    <x v="469"/>
    <x v="464"/>
    <s v="Assimilated neutral utilization"/>
    <x v="36"/>
    <n v="10328"/>
    <x v="1"/>
    <n v="159"/>
    <x v="1"/>
    <s v="USD"/>
    <n v="1431925200"/>
    <n v="1432098000"/>
    <x v="443"/>
    <x v="446"/>
    <b v="0"/>
    <b v="0"/>
    <s v="film &amp; video/drama"/>
    <n v="1.8442857142857143"/>
    <n v="64.95597484276729"/>
    <x v="4"/>
    <s v="drama"/>
  </r>
  <r>
    <x v="470"/>
    <x v="465"/>
    <s v="Extended dedicated archive"/>
    <x v="136"/>
    <n v="10289"/>
    <x v="1"/>
    <n v="381"/>
    <x v="1"/>
    <s v="USD"/>
    <n v="1481522400"/>
    <n v="1482127200"/>
    <x v="315"/>
    <x v="447"/>
    <b v="0"/>
    <b v="0"/>
    <s v="technology/wearables"/>
    <n v="2.8580555555555556"/>
    <n v="27.00524934383202"/>
    <x v="2"/>
    <s v="wearables"/>
  </r>
  <r>
    <x v="471"/>
    <x v="197"/>
    <s v="Configurable static help-desk"/>
    <x v="33"/>
    <n v="9889"/>
    <x v="1"/>
    <n v="194"/>
    <x v="4"/>
    <s v="GBP"/>
    <n v="1335934800"/>
    <n v="1335934800"/>
    <x v="444"/>
    <x v="448"/>
    <b v="0"/>
    <b v="1"/>
    <s v="food/food trucks"/>
    <n v="3.19"/>
    <n v="50.97422680412371"/>
    <x v="0"/>
    <s v="food trucks"/>
  </r>
  <r>
    <x v="472"/>
    <x v="466"/>
    <s v="Self-enabling clear-thinking framework"/>
    <x v="273"/>
    <n v="60342"/>
    <x v="0"/>
    <n v="575"/>
    <x v="1"/>
    <s v="USD"/>
    <n v="1552280400"/>
    <n v="1556946000"/>
    <x v="445"/>
    <x v="178"/>
    <b v="0"/>
    <b v="0"/>
    <s v="music/rock"/>
    <n v="0.39234070221066319"/>
    <n v="104.94260869565217"/>
    <x v="1"/>
    <s v="rock"/>
  </r>
  <r>
    <x v="473"/>
    <x v="467"/>
    <s v="Assimilated fault-tolerant capacity"/>
    <x v="92"/>
    <n v="8907"/>
    <x v="1"/>
    <n v="106"/>
    <x v="1"/>
    <s v="USD"/>
    <n v="1529989200"/>
    <n v="1530075600"/>
    <x v="446"/>
    <x v="449"/>
    <b v="0"/>
    <b v="0"/>
    <s v="music/electric music"/>
    <n v="1.7814000000000001"/>
    <n v="84.028301886792448"/>
    <x v="1"/>
    <s v="electric music"/>
  </r>
  <r>
    <x v="474"/>
    <x v="468"/>
    <s v="Enhanced neutral ability"/>
    <x v="220"/>
    <n v="14606"/>
    <x v="1"/>
    <n v="142"/>
    <x v="1"/>
    <s v="USD"/>
    <n v="1418709600"/>
    <n v="1418796000"/>
    <x v="447"/>
    <x v="450"/>
    <b v="0"/>
    <b v="0"/>
    <s v="film &amp; video/television"/>
    <n v="3.6515"/>
    <n v="102.85915492957747"/>
    <x v="4"/>
    <s v="television"/>
  </r>
  <r>
    <x v="475"/>
    <x v="469"/>
    <s v="Function-based attitude-oriented groupware"/>
    <x v="71"/>
    <n v="8432"/>
    <x v="1"/>
    <n v="211"/>
    <x v="1"/>
    <s v="USD"/>
    <n v="1372136400"/>
    <n v="1372482000"/>
    <x v="448"/>
    <x v="451"/>
    <b v="0"/>
    <b v="1"/>
    <s v="publishing/translations"/>
    <n v="1.1394594594594594"/>
    <n v="39.962085308056871"/>
    <x v="5"/>
    <s v="translations"/>
  </r>
  <r>
    <x v="476"/>
    <x v="470"/>
    <s v="Optional solution-oriented instruction set"/>
    <x v="274"/>
    <n v="57122"/>
    <x v="0"/>
    <n v="1120"/>
    <x v="1"/>
    <s v="USD"/>
    <n v="1533877200"/>
    <n v="1534395600"/>
    <x v="342"/>
    <x v="452"/>
    <b v="0"/>
    <b v="0"/>
    <s v="publishing/fiction"/>
    <n v="0.29828720626631855"/>
    <n v="51.001785714285717"/>
    <x v="5"/>
    <s v="fiction"/>
  </r>
  <r>
    <x v="477"/>
    <x v="471"/>
    <s v="Organic object-oriented core"/>
    <x v="275"/>
    <n v="4613"/>
    <x v="0"/>
    <n v="113"/>
    <x v="1"/>
    <s v="USD"/>
    <n v="1309064400"/>
    <n v="1311397200"/>
    <x v="449"/>
    <x v="453"/>
    <b v="0"/>
    <b v="0"/>
    <s v="film &amp; video/science fiction"/>
    <n v="0.54270588235294115"/>
    <n v="40.823008849557525"/>
    <x v="4"/>
    <s v="science fiction"/>
  </r>
  <r>
    <x v="478"/>
    <x v="472"/>
    <s v="Balanced impactful circuit"/>
    <x v="276"/>
    <n v="162603"/>
    <x v="1"/>
    <n v="2756"/>
    <x v="1"/>
    <s v="USD"/>
    <n v="1425877200"/>
    <n v="1426914000"/>
    <x v="450"/>
    <x v="454"/>
    <b v="0"/>
    <b v="0"/>
    <s v="technology/wearables"/>
    <n v="2.3634156976744185"/>
    <n v="58.999637155297535"/>
    <x v="2"/>
    <s v="wearables"/>
  </r>
  <r>
    <x v="479"/>
    <x v="473"/>
    <s v="Future-proofed heuristic encryption"/>
    <x v="166"/>
    <n v="12310"/>
    <x v="1"/>
    <n v="173"/>
    <x v="4"/>
    <s v="GBP"/>
    <n v="1501304400"/>
    <n v="1501477200"/>
    <x v="451"/>
    <x v="455"/>
    <b v="0"/>
    <b v="0"/>
    <s v="food/food trucks"/>
    <n v="5.1291666666666664"/>
    <n v="71.156069364161851"/>
    <x v="0"/>
    <s v="food trucks"/>
  </r>
  <r>
    <x v="480"/>
    <x v="474"/>
    <s v="Balanced bifurcated leverage"/>
    <x v="133"/>
    <n v="8656"/>
    <x v="1"/>
    <n v="87"/>
    <x v="1"/>
    <s v="USD"/>
    <n v="1268287200"/>
    <n v="1269061200"/>
    <x v="452"/>
    <x v="456"/>
    <b v="0"/>
    <b v="1"/>
    <s v="photography/photography books"/>
    <n v="1.0065116279069768"/>
    <n v="99.494252873563212"/>
    <x v="7"/>
    <s v="photography books"/>
  </r>
  <r>
    <x v="481"/>
    <x v="475"/>
    <s v="Sharable discrete budgetary management"/>
    <x v="277"/>
    <n v="159931"/>
    <x v="0"/>
    <n v="1538"/>
    <x v="1"/>
    <s v="USD"/>
    <n v="1412139600"/>
    <n v="1415772000"/>
    <x v="453"/>
    <x v="457"/>
    <b v="0"/>
    <b v="1"/>
    <s v="theater/plays"/>
    <n v="0.81348423194303154"/>
    <n v="103.98634590377114"/>
    <x v="3"/>
    <s v="plays"/>
  </r>
  <r>
    <x v="482"/>
    <x v="476"/>
    <s v="Focused solution-oriented instruction set"/>
    <x v="3"/>
    <n v="689"/>
    <x v="0"/>
    <n v="9"/>
    <x v="1"/>
    <s v="USD"/>
    <n v="1330063200"/>
    <n v="1331013600"/>
    <x v="454"/>
    <x v="458"/>
    <b v="0"/>
    <b v="1"/>
    <s v="publishing/fiction"/>
    <n v="0.16404761904761905"/>
    <n v="76.555555555555557"/>
    <x v="5"/>
    <s v="fiction"/>
  </r>
  <r>
    <x v="483"/>
    <x v="477"/>
    <s v="Down-sized actuating infrastructure"/>
    <x v="278"/>
    <n v="48236"/>
    <x v="0"/>
    <n v="554"/>
    <x v="1"/>
    <s v="USD"/>
    <n v="1576130400"/>
    <n v="1576735200"/>
    <x v="455"/>
    <x v="459"/>
    <b v="0"/>
    <b v="0"/>
    <s v="theater/plays"/>
    <n v="0.52774617067833696"/>
    <n v="87.068592057761734"/>
    <x v="3"/>
    <s v="plays"/>
  </r>
  <r>
    <x v="484"/>
    <x v="478"/>
    <s v="Synergistic cohesive adapter"/>
    <x v="241"/>
    <n v="77021"/>
    <x v="1"/>
    <n v="1572"/>
    <x v="4"/>
    <s v="GBP"/>
    <n v="1407128400"/>
    <n v="1411362000"/>
    <x v="456"/>
    <x v="460"/>
    <b v="0"/>
    <b v="1"/>
    <s v="food/food trucks"/>
    <n v="2.6020608108108108"/>
    <n v="48.99554707379135"/>
    <x v="0"/>
    <s v="food trucks"/>
  </r>
  <r>
    <x v="485"/>
    <x v="479"/>
    <s v="Quality-focused mission-critical structure"/>
    <x v="279"/>
    <n v="27844"/>
    <x v="0"/>
    <n v="648"/>
    <x v="4"/>
    <s v="GBP"/>
    <n v="1560142800"/>
    <n v="1563685200"/>
    <x v="457"/>
    <x v="461"/>
    <b v="0"/>
    <b v="0"/>
    <s v="theater/plays"/>
    <n v="0.30732891832229581"/>
    <n v="42.969135802469133"/>
    <x v="3"/>
    <s v="plays"/>
  </r>
  <r>
    <x v="486"/>
    <x v="480"/>
    <s v="Compatible exuding Graphical User Interface"/>
    <x v="5"/>
    <n v="702"/>
    <x v="0"/>
    <n v="21"/>
    <x v="4"/>
    <s v="GBP"/>
    <n v="1520575200"/>
    <n v="1521867600"/>
    <x v="458"/>
    <x v="462"/>
    <b v="0"/>
    <b v="1"/>
    <s v="publishing/translations"/>
    <n v="0.13500000000000001"/>
    <n v="33.428571428571431"/>
    <x v="5"/>
    <s v="translations"/>
  </r>
  <r>
    <x v="487"/>
    <x v="481"/>
    <s v="Monitored 24/7 time-frame"/>
    <x v="280"/>
    <n v="197024"/>
    <x v="1"/>
    <n v="2346"/>
    <x v="1"/>
    <s v="USD"/>
    <n v="1492664400"/>
    <n v="1495515600"/>
    <x v="459"/>
    <x v="463"/>
    <b v="0"/>
    <b v="0"/>
    <s v="theater/plays"/>
    <n v="1.7862556663644606"/>
    <n v="83.982949701619773"/>
    <x v="3"/>
    <s v="plays"/>
  </r>
  <r>
    <x v="488"/>
    <x v="482"/>
    <s v="Virtual secondary open architecture"/>
    <x v="98"/>
    <n v="11663"/>
    <x v="1"/>
    <n v="115"/>
    <x v="1"/>
    <s v="USD"/>
    <n v="1454479200"/>
    <n v="1455948000"/>
    <x v="460"/>
    <x v="464"/>
    <b v="0"/>
    <b v="0"/>
    <s v="theater/plays"/>
    <n v="2.2005660377358489"/>
    <n v="101.41739130434783"/>
    <x v="3"/>
    <s v="plays"/>
  </r>
  <r>
    <x v="489"/>
    <x v="483"/>
    <s v="Down-sized mobile time-frame"/>
    <x v="243"/>
    <n v="9339"/>
    <x v="1"/>
    <n v="85"/>
    <x v="6"/>
    <s v="EUR"/>
    <n v="1281934800"/>
    <n v="1282366800"/>
    <x v="461"/>
    <x v="465"/>
    <b v="0"/>
    <b v="0"/>
    <s v="technology/wearables"/>
    <n v="1.015108695652174"/>
    <n v="109.87058823529412"/>
    <x v="2"/>
    <s v="wearables"/>
  </r>
  <r>
    <x v="490"/>
    <x v="484"/>
    <s v="Innovative disintermediate encryption"/>
    <x v="166"/>
    <n v="4596"/>
    <x v="1"/>
    <n v="144"/>
    <x v="1"/>
    <s v="USD"/>
    <n v="1573970400"/>
    <n v="1574575200"/>
    <x v="462"/>
    <x v="466"/>
    <b v="0"/>
    <b v="0"/>
    <s v="journalism/audio"/>
    <n v="1.915"/>
    <n v="31.916666666666668"/>
    <x v="8"/>
    <s v="audio"/>
  </r>
  <r>
    <x v="491"/>
    <x v="485"/>
    <s v="Universal contextually-based knowledgebase"/>
    <x v="281"/>
    <n v="173437"/>
    <x v="1"/>
    <n v="2443"/>
    <x v="1"/>
    <s v="USD"/>
    <n v="1372654800"/>
    <n v="1374901200"/>
    <x v="463"/>
    <x v="467"/>
    <b v="0"/>
    <b v="1"/>
    <s v="food/food trucks"/>
    <n v="3.0534683098591549"/>
    <n v="70.993450675399103"/>
    <x v="0"/>
    <s v="food trucks"/>
  </r>
  <r>
    <x v="492"/>
    <x v="486"/>
    <s v="Persevering interactive matrix"/>
    <x v="255"/>
    <n v="45831"/>
    <x v="3"/>
    <n v="595"/>
    <x v="1"/>
    <s v="USD"/>
    <n v="1275886800"/>
    <n v="1278910800"/>
    <x v="464"/>
    <x v="468"/>
    <b v="1"/>
    <b v="1"/>
    <s v="film &amp; video/shorts"/>
    <n v="0.23995287958115183"/>
    <n v="77.026890756302521"/>
    <x v="4"/>
    <s v="shorts"/>
  </r>
  <r>
    <x v="493"/>
    <x v="487"/>
    <s v="Seamless background framework"/>
    <x v="79"/>
    <n v="6514"/>
    <x v="1"/>
    <n v="64"/>
    <x v="1"/>
    <s v="USD"/>
    <n v="1561784400"/>
    <n v="1562907600"/>
    <x v="465"/>
    <x v="469"/>
    <b v="0"/>
    <b v="0"/>
    <s v="photography/photography books"/>
    <n v="7.2377777777777776"/>
    <n v="101.78125"/>
    <x v="7"/>
    <s v="photography books"/>
  </r>
  <r>
    <x v="494"/>
    <x v="488"/>
    <s v="Balanced upward-trending productivity"/>
    <x v="186"/>
    <n v="13684"/>
    <x v="1"/>
    <n v="268"/>
    <x v="1"/>
    <s v="USD"/>
    <n v="1332392400"/>
    <n v="1332478800"/>
    <x v="466"/>
    <x v="470"/>
    <b v="0"/>
    <b v="0"/>
    <s v="technology/wearables"/>
    <n v="5.4736000000000002"/>
    <n v="51.059701492537314"/>
    <x v="2"/>
    <s v="wearables"/>
  </r>
  <r>
    <x v="495"/>
    <x v="489"/>
    <s v="Centralized clear-thinking solution"/>
    <x v="170"/>
    <n v="13264"/>
    <x v="1"/>
    <n v="195"/>
    <x v="3"/>
    <s v="DKK"/>
    <n v="1402376400"/>
    <n v="1402722000"/>
    <x v="467"/>
    <x v="471"/>
    <b v="0"/>
    <b v="0"/>
    <s v="theater/plays"/>
    <n v="4.1449999999999996"/>
    <n v="68.02051282051282"/>
    <x v="3"/>
    <s v="plays"/>
  </r>
  <r>
    <x v="496"/>
    <x v="490"/>
    <s v="Optimized bi-directional extranet"/>
    <x v="282"/>
    <n v="1667"/>
    <x v="0"/>
    <n v="54"/>
    <x v="1"/>
    <s v="USD"/>
    <n v="1495342800"/>
    <n v="1496811600"/>
    <x v="468"/>
    <x v="472"/>
    <b v="0"/>
    <b v="0"/>
    <s v="film &amp; video/animation"/>
    <n v="9.0696409140369975E-3"/>
    <n v="30.87037037037037"/>
    <x v="4"/>
    <s v="animation"/>
  </r>
  <r>
    <x v="497"/>
    <x v="491"/>
    <s v="Intuitive actuating benchmark"/>
    <x v="122"/>
    <n v="3349"/>
    <x v="0"/>
    <n v="120"/>
    <x v="1"/>
    <s v="USD"/>
    <n v="1482213600"/>
    <n v="1482213600"/>
    <x v="469"/>
    <x v="473"/>
    <b v="0"/>
    <b v="1"/>
    <s v="technology/wearables"/>
    <n v="0.34173469387755101"/>
    <n v="27.908333333333335"/>
    <x v="2"/>
    <s v="wearables"/>
  </r>
  <r>
    <x v="498"/>
    <x v="492"/>
    <s v="Devolved background project"/>
    <x v="283"/>
    <n v="46317"/>
    <x v="0"/>
    <n v="579"/>
    <x v="3"/>
    <s v="DKK"/>
    <n v="1420092000"/>
    <n v="1420264800"/>
    <x v="470"/>
    <x v="474"/>
    <b v="0"/>
    <b v="0"/>
    <s v="technology/web"/>
    <n v="0.239488107549121"/>
    <n v="79.994818652849744"/>
    <x v="2"/>
    <s v="web"/>
  </r>
  <r>
    <x v="499"/>
    <x v="493"/>
    <s v="Reverse-engineered executive emulation"/>
    <x v="284"/>
    <n v="78743"/>
    <x v="0"/>
    <n v="2072"/>
    <x v="1"/>
    <s v="USD"/>
    <n v="1458018000"/>
    <n v="1458450000"/>
    <x v="471"/>
    <x v="475"/>
    <b v="0"/>
    <b v="1"/>
    <s v="film &amp; video/documentary"/>
    <n v="0.48072649572649573"/>
    <n v="38.003378378378379"/>
    <x v="4"/>
    <s v="documentary"/>
  </r>
  <r>
    <x v="500"/>
    <x v="494"/>
    <s v="Team-oriented clear-thinking matrix"/>
    <x v="0"/>
    <n v="0"/>
    <x v="0"/>
    <n v="0"/>
    <x v="1"/>
    <s v="USD"/>
    <n v="1367384400"/>
    <n v="1369803600"/>
    <x v="472"/>
    <x v="380"/>
    <b v="0"/>
    <b v="1"/>
    <s v="theater/plays"/>
    <n v="0"/>
    <e v="#DIV/0!"/>
    <x v="3"/>
    <s v="plays"/>
  </r>
  <r>
    <x v="501"/>
    <x v="495"/>
    <s v="Focused coherent methodology"/>
    <x v="285"/>
    <n v="107743"/>
    <x v="0"/>
    <n v="1796"/>
    <x v="1"/>
    <s v="USD"/>
    <n v="1363064400"/>
    <n v="1363237200"/>
    <x v="473"/>
    <x v="353"/>
    <b v="0"/>
    <b v="0"/>
    <s v="film &amp; video/documentary"/>
    <n v="0.70145182291666663"/>
    <n v="59.990534521158132"/>
    <x v="4"/>
    <s v="documentary"/>
  </r>
  <r>
    <x v="502"/>
    <x v="212"/>
    <s v="Reduced context-sensitive complexity"/>
    <x v="81"/>
    <n v="6889"/>
    <x v="1"/>
    <n v="186"/>
    <x v="2"/>
    <s v="AUD"/>
    <n v="1343365200"/>
    <n v="1345870800"/>
    <x v="474"/>
    <x v="476"/>
    <b v="0"/>
    <b v="1"/>
    <s v="games/video games"/>
    <n v="5.2992307692307694"/>
    <n v="37.037634408602152"/>
    <x v="6"/>
    <s v="video games"/>
  </r>
  <r>
    <x v="503"/>
    <x v="496"/>
    <s v="Decentralized 4thgeneration time-frame"/>
    <x v="286"/>
    <n v="45983"/>
    <x v="1"/>
    <n v="460"/>
    <x v="1"/>
    <s v="USD"/>
    <n v="1435726800"/>
    <n v="1437454800"/>
    <x v="72"/>
    <x v="477"/>
    <b v="0"/>
    <b v="0"/>
    <s v="film &amp; video/drama"/>
    <n v="1.8032549019607844"/>
    <n v="99.963043478260872"/>
    <x v="4"/>
    <s v="drama"/>
  </r>
  <r>
    <x v="504"/>
    <x v="497"/>
    <s v="De-engineered cohesive moderator"/>
    <x v="168"/>
    <n v="6924"/>
    <x v="0"/>
    <n v="62"/>
    <x v="6"/>
    <s v="EUR"/>
    <n v="1431925200"/>
    <n v="1432011600"/>
    <x v="443"/>
    <x v="478"/>
    <b v="0"/>
    <b v="0"/>
    <s v="music/rock"/>
    <n v="0.92320000000000002"/>
    <n v="111.6774193548387"/>
    <x v="1"/>
    <s v="rock"/>
  </r>
  <r>
    <x v="505"/>
    <x v="498"/>
    <s v="Ameliorated explicit parallelism"/>
    <x v="262"/>
    <n v="12497"/>
    <x v="0"/>
    <n v="347"/>
    <x v="1"/>
    <s v="USD"/>
    <n v="1362722400"/>
    <n v="1366347600"/>
    <x v="475"/>
    <x v="479"/>
    <b v="0"/>
    <b v="1"/>
    <s v="publishing/radio &amp; podcasts"/>
    <n v="0.13901001112347053"/>
    <n v="36.014409221902014"/>
    <x v="5"/>
    <s v="radio &amp; podcasts"/>
  </r>
  <r>
    <x v="506"/>
    <x v="499"/>
    <s v="Customizable background monitoring"/>
    <x v="287"/>
    <n v="166874"/>
    <x v="1"/>
    <n v="2528"/>
    <x v="1"/>
    <s v="USD"/>
    <n v="1511416800"/>
    <n v="1512885600"/>
    <x v="81"/>
    <x v="480"/>
    <b v="0"/>
    <b v="1"/>
    <s v="theater/plays"/>
    <n v="9.2707777777777771"/>
    <n v="66.010284810126578"/>
    <x v="3"/>
    <s v="plays"/>
  </r>
  <r>
    <x v="507"/>
    <x v="500"/>
    <s v="Compatible well-modulated budgetary management"/>
    <x v="118"/>
    <n v="837"/>
    <x v="0"/>
    <n v="19"/>
    <x v="1"/>
    <s v="USD"/>
    <n v="1365483600"/>
    <n v="1369717200"/>
    <x v="476"/>
    <x v="481"/>
    <b v="0"/>
    <b v="1"/>
    <s v="technology/web"/>
    <n v="0.39857142857142858"/>
    <n v="44.05263157894737"/>
    <x v="2"/>
    <s v="web"/>
  </r>
  <r>
    <x v="508"/>
    <x v="501"/>
    <s v="Up-sized radical pricing structure"/>
    <x v="288"/>
    <n v="193820"/>
    <x v="1"/>
    <n v="3657"/>
    <x v="1"/>
    <s v="USD"/>
    <n v="1532840400"/>
    <n v="1534654800"/>
    <x v="192"/>
    <x v="482"/>
    <b v="0"/>
    <b v="0"/>
    <s v="theater/plays"/>
    <n v="1.1222929936305732"/>
    <n v="52.999726551818434"/>
    <x v="3"/>
    <s v="plays"/>
  </r>
  <r>
    <x v="509"/>
    <x v="173"/>
    <s v="Robust zero-defect project"/>
    <x v="172"/>
    <n v="119510"/>
    <x v="0"/>
    <n v="1258"/>
    <x v="1"/>
    <s v="USD"/>
    <n v="1336194000"/>
    <n v="1337058000"/>
    <x v="477"/>
    <x v="483"/>
    <b v="0"/>
    <b v="0"/>
    <s v="theater/plays"/>
    <n v="0.70925816023738875"/>
    <n v="95"/>
    <x v="3"/>
    <s v="plays"/>
  </r>
  <r>
    <x v="510"/>
    <x v="502"/>
    <s v="Re-engineered mobile task-force"/>
    <x v="75"/>
    <n v="9289"/>
    <x v="1"/>
    <n v="131"/>
    <x v="2"/>
    <s v="AUD"/>
    <n v="1527742800"/>
    <n v="1529816400"/>
    <x v="478"/>
    <x v="484"/>
    <b v="0"/>
    <b v="0"/>
    <s v="film &amp; video/drama"/>
    <n v="1.1908974358974358"/>
    <n v="70.908396946564892"/>
    <x v="4"/>
    <s v="drama"/>
  </r>
  <r>
    <x v="511"/>
    <x v="503"/>
    <s v="User-centric intangible neural-net"/>
    <x v="252"/>
    <n v="35498"/>
    <x v="0"/>
    <n v="362"/>
    <x v="1"/>
    <s v="USD"/>
    <n v="1564030800"/>
    <n v="1564894800"/>
    <x v="479"/>
    <x v="265"/>
    <b v="0"/>
    <b v="0"/>
    <s v="theater/plays"/>
    <n v="0.24017591339648173"/>
    <n v="98.060773480662988"/>
    <x v="3"/>
    <s v="plays"/>
  </r>
  <r>
    <x v="512"/>
    <x v="504"/>
    <s v="Organized explicit core"/>
    <x v="14"/>
    <n v="12678"/>
    <x v="1"/>
    <n v="239"/>
    <x v="1"/>
    <s v="USD"/>
    <n v="1404536400"/>
    <n v="1404622800"/>
    <x v="480"/>
    <x v="485"/>
    <b v="0"/>
    <b v="1"/>
    <s v="games/video games"/>
    <n v="1.3931868131868133"/>
    <n v="53.046025104602514"/>
    <x v="6"/>
    <s v="video games"/>
  </r>
  <r>
    <x v="513"/>
    <x v="505"/>
    <s v="Synchronized 6thgeneration adapter"/>
    <x v="111"/>
    <n v="3260"/>
    <x v="3"/>
    <n v="35"/>
    <x v="1"/>
    <s v="USD"/>
    <n v="1284008400"/>
    <n v="1284181200"/>
    <x v="180"/>
    <x v="486"/>
    <b v="0"/>
    <b v="0"/>
    <s v="film &amp; video/television"/>
    <n v="0.39277108433734942"/>
    <n v="93.142857142857139"/>
    <x v="4"/>
    <s v="television"/>
  </r>
  <r>
    <x v="514"/>
    <x v="506"/>
    <s v="Centralized motivating capacity"/>
    <x v="289"/>
    <n v="31123"/>
    <x v="3"/>
    <n v="528"/>
    <x v="5"/>
    <s v="CHF"/>
    <n v="1386309600"/>
    <n v="1386741600"/>
    <x v="481"/>
    <x v="412"/>
    <b v="0"/>
    <b v="1"/>
    <s v="music/rock"/>
    <n v="0.22439077144917088"/>
    <n v="58.945075757575758"/>
    <x v="1"/>
    <s v="rock"/>
  </r>
  <r>
    <x v="515"/>
    <x v="507"/>
    <s v="Phased 24hour flexibility"/>
    <x v="133"/>
    <n v="4797"/>
    <x v="0"/>
    <n v="133"/>
    <x v="0"/>
    <s v="CAD"/>
    <n v="1324620000"/>
    <n v="1324792800"/>
    <x v="482"/>
    <x v="487"/>
    <b v="0"/>
    <b v="1"/>
    <s v="theater/plays"/>
    <n v="0.55779069767441858"/>
    <n v="36.067669172932334"/>
    <x v="3"/>
    <s v="plays"/>
  </r>
  <r>
    <x v="516"/>
    <x v="508"/>
    <s v="Exclusive 5thgeneration structure"/>
    <x v="290"/>
    <n v="53324"/>
    <x v="0"/>
    <n v="846"/>
    <x v="1"/>
    <s v="USD"/>
    <n v="1281070800"/>
    <n v="1284354000"/>
    <x v="194"/>
    <x v="488"/>
    <b v="0"/>
    <b v="0"/>
    <s v="publishing/nonfiction"/>
    <n v="0.42523125996810207"/>
    <n v="63.030732860520096"/>
    <x v="5"/>
    <s v="nonfiction"/>
  </r>
  <r>
    <x v="517"/>
    <x v="509"/>
    <s v="Multi-tiered maximized orchestration"/>
    <x v="291"/>
    <n v="6608"/>
    <x v="1"/>
    <n v="78"/>
    <x v="1"/>
    <s v="USD"/>
    <n v="1493960400"/>
    <n v="1494392400"/>
    <x v="483"/>
    <x v="489"/>
    <b v="0"/>
    <b v="0"/>
    <s v="food/food trucks"/>
    <n v="1.1200000000000001"/>
    <n v="84.717948717948715"/>
    <x v="0"/>
    <s v="food trucks"/>
  </r>
  <r>
    <x v="518"/>
    <x v="510"/>
    <s v="Open-architected uniform instruction set"/>
    <x v="35"/>
    <n v="622"/>
    <x v="0"/>
    <n v="10"/>
    <x v="1"/>
    <s v="USD"/>
    <n v="1519365600"/>
    <n v="1519538400"/>
    <x v="484"/>
    <x v="442"/>
    <b v="0"/>
    <b v="1"/>
    <s v="film &amp; video/animation"/>
    <n v="7.0681818181818179E-2"/>
    <n v="62.2"/>
    <x v="4"/>
    <s v="animation"/>
  </r>
  <r>
    <x v="519"/>
    <x v="511"/>
    <s v="Exclusive asymmetric analyzer"/>
    <x v="96"/>
    <n v="180802"/>
    <x v="1"/>
    <n v="1773"/>
    <x v="1"/>
    <s v="USD"/>
    <n v="1420696800"/>
    <n v="1421906400"/>
    <x v="355"/>
    <x v="437"/>
    <b v="0"/>
    <b v="1"/>
    <s v="music/rock"/>
    <n v="1.0174563871693867"/>
    <n v="101.97518330513255"/>
    <x v="1"/>
    <s v="rock"/>
  </r>
  <r>
    <x v="520"/>
    <x v="512"/>
    <s v="Organic radical collaboration"/>
    <x v="126"/>
    <n v="3406"/>
    <x v="1"/>
    <n v="32"/>
    <x v="1"/>
    <s v="USD"/>
    <n v="1555650000"/>
    <n v="1555909200"/>
    <x v="485"/>
    <x v="490"/>
    <b v="0"/>
    <b v="0"/>
    <s v="theater/plays"/>
    <n v="4.2575000000000003"/>
    <n v="106.4375"/>
    <x v="3"/>
    <s v="plays"/>
  </r>
  <r>
    <x v="521"/>
    <x v="513"/>
    <s v="Function-based multi-state software"/>
    <x v="4"/>
    <n v="11061"/>
    <x v="1"/>
    <n v="369"/>
    <x v="1"/>
    <s v="USD"/>
    <n v="1471928400"/>
    <n v="1472446800"/>
    <x v="486"/>
    <x v="491"/>
    <b v="0"/>
    <b v="1"/>
    <s v="film &amp; video/drama"/>
    <n v="1.4553947368421052"/>
    <n v="29.975609756097562"/>
    <x v="4"/>
    <s v="drama"/>
  </r>
  <r>
    <x v="522"/>
    <x v="514"/>
    <s v="Innovative static budgetary management"/>
    <x v="292"/>
    <n v="16389"/>
    <x v="0"/>
    <n v="191"/>
    <x v="1"/>
    <s v="USD"/>
    <n v="1341291600"/>
    <n v="1342328400"/>
    <x v="487"/>
    <x v="163"/>
    <b v="0"/>
    <b v="0"/>
    <s v="film &amp; video/shorts"/>
    <n v="0.32453465346534655"/>
    <n v="85.806282722513089"/>
    <x v="4"/>
    <s v="shorts"/>
  </r>
  <r>
    <x v="523"/>
    <x v="515"/>
    <s v="Triple-buffered holistic ability"/>
    <x v="79"/>
    <n v="6303"/>
    <x v="1"/>
    <n v="89"/>
    <x v="1"/>
    <s v="USD"/>
    <n v="1267682400"/>
    <n v="1268114400"/>
    <x v="488"/>
    <x v="492"/>
    <b v="0"/>
    <b v="0"/>
    <s v="film &amp; video/shorts"/>
    <n v="7.003333333333333"/>
    <n v="70.82022471910112"/>
    <x v="4"/>
    <s v="shorts"/>
  </r>
  <r>
    <x v="524"/>
    <x v="516"/>
    <s v="Diverse scalable superstructure"/>
    <x v="127"/>
    <n v="81136"/>
    <x v="0"/>
    <n v="1979"/>
    <x v="1"/>
    <s v="USD"/>
    <n v="1272258000"/>
    <n v="1273381200"/>
    <x v="489"/>
    <x v="493"/>
    <b v="0"/>
    <b v="0"/>
    <s v="theater/plays"/>
    <n v="0.83904860392967939"/>
    <n v="40.998484082870135"/>
    <x v="3"/>
    <s v="plays"/>
  </r>
  <r>
    <x v="525"/>
    <x v="517"/>
    <s v="Balanced leadingedge data-warehouse"/>
    <x v="118"/>
    <n v="1768"/>
    <x v="0"/>
    <n v="63"/>
    <x v="1"/>
    <s v="USD"/>
    <n v="1290492000"/>
    <n v="1290837600"/>
    <x v="490"/>
    <x v="494"/>
    <b v="0"/>
    <b v="0"/>
    <s v="technology/wearables"/>
    <n v="0.84190476190476193"/>
    <n v="28.063492063492063"/>
    <x v="2"/>
    <s v="wearables"/>
  </r>
  <r>
    <x v="526"/>
    <x v="518"/>
    <s v="Digitized bandwidth-monitored open architecture"/>
    <x v="111"/>
    <n v="12944"/>
    <x v="1"/>
    <n v="147"/>
    <x v="1"/>
    <s v="USD"/>
    <n v="1451109600"/>
    <n v="1454306400"/>
    <x v="312"/>
    <x v="495"/>
    <b v="0"/>
    <b v="1"/>
    <s v="theater/plays"/>
    <n v="1.5595180722891566"/>
    <n v="88.054421768707485"/>
    <x v="3"/>
    <s v="plays"/>
  </r>
  <r>
    <x v="527"/>
    <x v="519"/>
    <s v="Enterprise-wide intermediate portal"/>
    <x v="223"/>
    <n v="188480"/>
    <x v="0"/>
    <n v="6080"/>
    <x v="0"/>
    <s v="CAD"/>
    <n v="1454652000"/>
    <n v="1457762400"/>
    <x v="491"/>
    <x v="496"/>
    <b v="0"/>
    <b v="0"/>
    <s v="film &amp; video/animation"/>
    <n v="0.99619450317124736"/>
    <n v="31"/>
    <x v="4"/>
    <s v="animation"/>
  </r>
  <r>
    <x v="528"/>
    <x v="520"/>
    <s v="Focused leadingedge matrix"/>
    <x v="25"/>
    <n v="7227"/>
    <x v="0"/>
    <n v="80"/>
    <x v="4"/>
    <s v="GBP"/>
    <n v="1385186400"/>
    <n v="1389074400"/>
    <x v="492"/>
    <x v="497"/>
    <b v="0"/>
    <b v="0"/>
    <s v="music/indie rock"/>
    <n v="0.80300000000000005"/>
    <n v="90.337500000000006"/>
    <x v="1"/>
    <s v="indie rock"/>
  </r>
  <r>
    <x v="529"/>
    <x v="521"/>
    <s v="Seamless logistical encryption"/>
    <x v="135"/>
    <n v="574"/>
    <x v="0"/>
    <n v="9"/>
    <x v="1"/>
    <s v="USD"/>
    <n v="1399698000"/>
    <n v="1402117200"/>
    <x v="493"/>
    <x v="180"/>
    <b v="0"/>
    <b v="0"/>
    <s v="games/video games"/>
    <n v="0.11254901960784314"/>
    <n v="63.777777777777779"/>
    <x v="6"/>
    <s v="video games"/>
  </r>
  <r>
    <x v="530"/>
    <x v="522"/>
    <s v="Stand-alone human-resource workforce"/>
    <x v="293"/>
    <n v="96328"/>
    <x v="0"/>
    <n v="1784"/>
    <x v="1"/>
    <s v="USD"/>
    <n v="1283230800"/>
    <n v="1284440400"/>
    <x v="494"/>
    <x v="498"/>
    <b v="0"/>
    <b v="1"/>
    <s v="publishing/fiction"/>
    <n v="0.91740952380952379"/>
    <n v="53.995515695067262"/>
    <x v="5"/>
    <s v="fiction"/>
  </r>
  <r>
    <x v="531"/>
    <x v="523"/>
    <s v="Automated zero tolerance implementation"/>
    <x v="294"/>
    <n v="178338"/>
    <x v="2"/>
    <n v="3640"/>
    <x v="5"/>
    <s v="CHF"/>
    <n v="1384149600"/>
    <n v="1388988000"/>
    <x v="495"/>
    <x v="499"/>
    <b v="0"/>
    <b v="0"/>
    <s v="games/video games"/>
    <n v="0.95521156936261387"/>
    <n v="48.993956043956047"/>
    <x v="6"/>
    <s v="video games"/>
  </r>
  <r>
    <x v="532"/>
    <x v="524"/>
    <s v="Pre-emptive grid-enabled contingency"/>
    <x v="39"/>
    <n v="8046"/>
    <x v="1"/>
    <n v="126"/>
    <x v="0"/>
    <s v="CAD"/>
    <n v="1516860000"/>
    <n v="1516946400"/>
    <x v="496"/>
    <x v="500"/>
    <b v="0"/>
    <b v="0"/>
    <s v="theater/plays"/>
    <n v="5.0287499999999996"/>
    <n v="63.857142857142854"/>
    <x v="3"/>
    <s v="plays"/>
  </r>
  <r>
    <x v="533"/>
    <x v="525"/>
    <s v="Multi-lateral didactic encoding"/>
    <x v="295"/>
    <n v="184086"/>
    <x v="1"/>
    <n v="2218"/>
    <x v="4"/>
    <s v="GBP"/>
    <n v="1374642000"/>
    <n v="1377752400"/>
    <x v="497"/>
    <x v="50"/>
    <b v="0"/>
    <b v="0"/>
    <s v="music/indie rock"/>
    <n v="1.5924394463667819"/>
    <n v="82.996393146979258"/>
    <x v="1"/>
    <s v="indie rock"/>
  </r>
  <r>
    <x v="534"/>
    <x v="526"/>
    <s v="Self-enabling didactic orchestration"/>
    <x v="296"/>
    <n v="13385"/>
    <x v="0"/>
    <n v="243"/>
    <x v="1"/>
    <s v="USD"/>
    <n v="1534482000"/>
    <n v="1534568400"/>
    <x v="498"/>
    <x v="501"/>
    <b v="0"/>
    <b v="1"/>
    <s v="film &amp; video/drama"/>
    <n v="0.15022446689113356"/>
    <n v="55.08230452674897"/>
    <x v="4"/>
    <s v="drama"/>
  </r>
  <r>
    <x v="535"/>
    <x v="527"/>
    <s v="Profit-focused 24/7 data-warehouse"/>
    <x v="97"/>
    <n v="12533"/>
    <x v="1"/>
    <n v="202"/>
    <x v="6"/>
    <s v="EUR"/>
    <n v="1528434000"/>
    <n v="1528606800"/>
    <x v="499"/>
    <x v="502"/>
    <b v="0"/>
    <b v="1"/>
    <s v="theater/plays"/>
    <n v="4.820384615384615"/>
    <n v="62.044554455445542"/>
    <x v="3"/>
    <s v="plays"/>
  </r>
  <r>
    <x v="536"/>
    <x v="528"/>
    <s v="Enhanced methodical middleware"/>
    <x v="122"/>
    <n v="14697"/>
    <x v="1"/>
    <n v="140"/>
    <x v="6"/>
    <s v="EUR"/>
    <n v="1282626000"/>
    <n v="1284872400"/>
    <x v="500"/>
    <x v="52"/>
    <b v="0"/>
    <b v="0"/>
    <s v="publishing/fiction"/>
    <n v="1.4996938775510205"/>
    <n v="104.97857142857143"/>
    <x v="5"/>
    <s v="fiction"/>
  </r>
  <r>
    <x v="537"/>
    <x v="529"/>
    <s v="Synchronized client-driven projection"/>
    <x v="197"/>
    <n v="98935"/>
    <x v="1"/>
    <n v="1052"/>
    <x v="3"/>
    <s v="DKK"/>
    <n v="1535605200"/>
    <n v="1537592400"/>
    <x v="501"/>
    <x v="503"/>
    <b v="1"/>
    <b v="1"/>
    <s v="film &amp; video/documentary"/>
    <n v="1.1722156398104266"/>
    <n v="94.044676806083643"/>
    <x v="4"/>
    <s v="documentary"/>
  </r>
  <r>
    <x v="538"/>
    <x v="530"/>
    <s v="Networked didactic time-frame"/>
    <x v="297"/>
    <n v="57034"/>
    <x v="0"/>
    <n v="1296"/>
    <x v="1"/>
    <s v="USD"/>
    <n v="1379826000"/>
    <n v="1381208400"/>
    <x v="502"/>
    <x v="504"/>
    <b v="0"/>
    <b v="0"/>
    <s v="games/mobile games"/>
    <n v="0.37695968274950431"/>
    <n v="44.007716049382715"/>
    <x v="6"/>
    <s v="mobile games"/>
  </r>
  <r>
    <x v="539"/>
    <x v="531"/>
    <s v="Assimilated exuding toolset"/>
    <x v="122"/>
    <n v="7120"/>
    <x v="0"/>
    <n v="77"/>
    <x v="1"/>
    <s v="USD"/>
    <n v="1561957200"/>
    <n v="1562475600"/>
    <x v="503"/>
    <x v="505"/>
    <b v="0"/>
    <b v="1"/>
    <s v="food/food trucks"/>
    <n v="0.72653061224489801"/>
    <n v="92.467532467532465"/>
    <x v="0"/>
    <s v="food trucks"/>
  </r>
  <r>
    <x v="540"/>
    <x v="532"/>
    <s v="Front-line client-server secured line"/>
    <x v="98"/>
    <n v="14097"/>
    <x v="1"/>
    <n v="247"/>
    <x v="1"/>
    <s v="USD"/>
    <n v="1525496400"/>
    <n v="1527397200"/>
    <x v="504"/>
    <x v="506"/>
    <b v="0"/>
    <b v="0"/>
    <s v="photography/photography books"/>
    <n v="2.6598113207547169"/>
    <n v="57.072874493927124"/>
    <x v="7"/>
    <s v="photography books"/>
  </r>
  <r>
    <x v="541"/>
    <x v="533"/>
    <s v="Polarized systemic Internet solution"/>
    <x v="298"/>
    <n v="43086"/>
    <x v="0"/>
    <n v="395"/>
    <x v="6"/>
    <s v="EUR"/>
    <n v="1433912400"/>
    <n v="1436158800"/>
    <x v="505"/>
    <x v="507"/>
    <b v="0"/>
    <b v="0"/>
    <s v="games/mobile games"/>
    <n v="0.24205617977528091"/>
    <n v="109.07848101265823"/>
    <x v="6"/>
    <s v="mobile games"/>
  </r>
  <r>
    <x v="542"/>
    <x v="534"/>
    <s v="Profit-focused exuding moderator"/>
    <x v="299"/>
    <n v="1930"/>
    <x v="0"/>
    <n v="49"/>
    <x v="4"/>
    <s v="GBP"/>
    <n v="1453442400"/>
    <n v="1456034400"/>
    <x v="506"/>
    <x v="508"/>
    <b v="0"/>
    <b v="0"/>
    <s v="music/indie rock"/>
    <n v="2.5064935064935064E-2"/>
    <n v="39.387755102040813"/>
    <x v="1"/>
    <s v="indie rock"/>
  </r>
  <r>
    <x v="543"/>
    <x v="535"/>
    <s v="Cross-group high-level moderator"/>
    <x v="300"/>
    <n v="13864"/>
    <x v="0"/>
    <n v="180"/>
    <x v="1"/>
    <s v="USD"/>
    <n v="1378875600"/>
    <n v="1380171600"/>
    <x v="507"/>
    <x v="509"/>
    <b v="0"/>
    <b v="0"/>
    <s v="games/video games"/>
    <n v="0.1632979976442874"/>
    <n v="77.022222222222226"/>
    <x v="6"/>
    <s v="video games"/>
  </r>
  <r>
    <x v="544"/>
    <x v="536"/>
    <s v="Public-key 3rdgeneration system engine"/>
    <x v="54"/>
    <n v="7742"/>
    <x v="1"/>
    <n v="84"/>
    <x v="1"/>
    <s v="USD"/>
    <n v="1452232800"/>
    <n v="1453356000"/>
    <x v="508"/>
    <x v="510"/>
    <b v="0"/>
    <b v="0"/>
    <s v="music/rock"/>
    <n v="2.7650000000000001"/>
    <n v="92.166666666666671"/>
    <x v="1"/>
    <s v="rock"/>
  </r>
  <r>
    <x v="545"/>
    <x v="537"/>
    <s v="Organized value-added access"/>
    <x v="301"/>
    <n v="164109"/>
    <x v="0"/>
    <n v="2690"/>
    <x v="1"/>
    <s v="USD"/>
    <n v="1577253600"/>
    <n v="1578981600"/>
    <x v="509"/>
    <x v="511"/>
    <b v="0"/>
    <b v="0"/>
    <s v="theater/plays"/>
    <n v="0.88803571428571426"/>
    <n v="61.007063197026021"/>
    <x v="3"/>
    <s v="plays"/>
  </r>
  <r>
    <x v="546"/>
    <x v="538"/>
    <s v="Cloned global Graphical User Interface"/>
    <x v="3"/>
    <n v="6870"/>
    <x v="1"/>
    <n v="88"/>
    <x v="1"/>
    <s v="USD"/>
    <n v="1537160400"/>
    <n v="1537419600"/>
    <x v="510"/>
    <x v="512"/>
    <b v="0"/>
    <b v="1"/>
    <s v="theater/plays"/>
    <n v="1.6357142857142857"/>
    <n v="78.068181818181813"/>
    <x v="3"/>
    <s v="plays"/>
  </r>
  <r>
    <x v="547"/>
    <x v="539"/>
    <s v="Focused solution-oriented matrix"/>
    <x v="81"/>
    <n v="12597"/>
    <x v="1"/>
    <n v="156"/>
    <x v="1"/>
    <s v="USD"/>
    <n v="1422165600"/>
    <n v="1423202400"/>
    <x v="511"/>
    <x v="513"/>
    <b v="0"/>
    <b v="0"/>
    <s v="film &amp; video/drama"/>
    <n v="9.69"/>
    <n v="80.75"/>
    <x v="4"/>
    <s v="drama"/>
  </r>
  <r>
    <x v="548"/>
    <x v="540"/>
    <s v="Monitored discrete toolset"/>
    <x v="302"/>
    <n v="179074"/>
    <x v="1"/>
    <n v="2985"/>
    <x v="1"/>
    <s v="USD"/>
    <n v="1459486800"/>
    <n v="1460610000"/>
    <x v="512"/>
    <x v="514"/>
    <b v="0"/>
    <b v="0"/>
    <s v="theater/plays"/>
    <n v="2.7091376701966716"/>
    <n v="59.991289782244557"/>
    <x v="3"/>
    <s v="plays"/>
  </r>
  <r>
    <x v="549"/>
    <x v="541"/>
    <s v="Business-focused intermediate system engine"/>
    <x v="303"/>
    <n v="83843"/>
    <x v="1"/>
    <n v="762"/>
    <x v="1"/>
    <s v="USD"/>
    <n v="1369717200"/>
    <n v="1370494800"/>
    <x v="513"/>
    <x v="515"/>
    <b v="0"/>
    <b v="0"/>
    <s v="technology/wearables"/>
    <n v="2.8421355932203389"/>
    <n v="110.03018372703411"/>
    <x v="2"/>
    <s v="wearables"/>
  </r>
  <r>
    <x v="550"/>
    <x v="542"/>
    <s v="De-engineered disintermediate encoding"/>
    <x v="0"/>
    <n v="4"/>
    <x v="3"/>
    <n v="1"/>
    <x v="5"/>
    <s v="CHF"/>
    <n v="1330495200"/>
    <n v="1332306000"/>
    <x v="514"/>
    <x v="516"/>
    <b v="0"/>
    <b v="0"/>
    <s v="music/indie rock"/>
    <n v="0.04"/>
    <n v="4"/>
    <x v="1"/>
    <s v="indie rock"/>
  </r>
  <r>
    <x v="551"/>
    <x v="543"/>
    <s v="Streamlined upward-trending analyzer"/>
    <x v="304"/>
    <n v="105598"/>
    <x v="0"/>
    <n v="2779"/>
    <x v="2"/>
    <s v="AUD"/>
    <n v="1419055200"/>
    <n v="1422511200"/>
    <x v="515"/>
    <x v="517"/>
    <b v="0"/>
    <b v="1"/>
    <s v="technology/web"/>
    <n v="0.58632981676846196"/>
    <n v="37.99856063332134"/>
    <x v="2"/>
    <s v="web"/>
  </r>
  <r>
    <x v="552"/>
    <x v="544"/>
    <s v="Distributed human-resource policy"/>
    <x v="25"/>
    <n v="8866"/>
    <x v="0"/>
    <n v="92"/>
    <x v="1"/>
    <s v="USD"/>
    <n v="1480140000"/>
    <n v="1480312800"/>
    <x v="516"/>
    <x v="518"/>
    <b v="0"/>
    <b v="0"/>
    <s v="theater/plays"/>
    <n v="0.98511111111111116"/>
    <n v="96.369565217391298"/>
    <x v="3"/>
    <s v="plays"/>
  </r>
  <r>
    <x v="553"/>
    <x v="545"/>
    <s v="De-engineered 5thgeneration contingency"/>
    <x v="305"/>
    <n v="75022"/>
    <x v="0"/>
    <n v="1028"/>
    <x v="1"/>
    <s v="USD"/>
    <n v="1293948000"/>
    <n v="1294034400"/>
    <x v="517"/>
    <x v="519"/>
    <b v="0"/>
    <b v="0"/>
    <s v="music/rock"/>
    <n v="0.43975381008206332"/>
    <n v="72.978599221789878"/>
    <x v="1"/>
    <s v="rock"/>
  </r>
  <r>
    <x v="554"/>
    <x v="546"/>
    <s v="Multi-channeled upward-trending application"/>
    <x v="40"/>
    <n v="14408"/>
    <x v="1"/>
    <n v="554"/>
    <x v="0"/>
    <s v="CAD"/>
    <n v="1482127200"/>
    <n v="1482645600"/>
    <x v="518"/>
    <x v="520"/>
    <b v="0"/>
    <b v="0"/>
    <s v="music/indie rock"/>
    <n v="1.5166315789473683"/>
    <n v="26.007220216606498"/>
    <x v="1"/>
    <s v="indie rock"/>
  </r>
  <r>
    <x v="555"/>
    <x v="547"/>
    <s v="Organic maximized database"/>
    <x v="9"/>
    <n v="14089"/>
    <x v="1"/>
    <n v="135"/>
    <x v="3"/>
    <s v="DKK"/>
    <n v="1396414800"/>
    <n v="1399093200"/>
    <x v="519"/>
    <x v="219"/>
    <b v="0"/>
    <b v="0"/>
    <s v="music/rock"/>
    <n v="2.2363492063492063"/>
    <n v="104.36296296296297"/>
    <x v="1"/>
    <s v="rock"/>
  </r>
  <r>
    <x v="556"/>
    <x v="195"/>
    <s v="Grass-roots 24/7 attitude"/>
    <x v="5"/>
    <n v="12467"/>
    <x v="1"/>
    <n v="122"/>
    <x v="1"/>
    <s v="USD"/>
    <n v="1315285200"/>
    <n v="1315890000"/>
    <x v="520"/>
    <x v="521"/>
    <b v="0"/>
    <b v="1"/>
    <s v="publishing/translations"/>
    <n v="2.3975"/>
    <n v="102.18852459016394"/>
    <x v="5"/>
    <s v="translations"/>
  </r>
  <r>
    <x v="557"/>
    <x v="548"/>
    <s v="Team-oriented global strategy"/>
    <x v="46"/>
    <n v="11960"/>
    <x v="1"/>
    <n v="221"/>
    <x v="1"/>
    <s v="USD"/>
    <n v="1443762000"/>
    <n v="1444021200"/>
    <x v="521"/>
    <x v="522"/>
    <b v="0"/>
    <b v="1"/>
    <s v="film &amp; video/science fiction"/>
    <n v="1.9933333333333334"/>
    <n v="54.117647058823529"/>
    <x v="4"/>
    <s v="science fiction"/>
  </r>
  <r>
    <x v="558"/>
    <x v="549"/>
    <s v="Enhanced client-driven capacity"/>
    <x v="306"/>
    <n v="7966"/>
    <x v="1"/>
    <n v="126"/>
    <x v="1"/>
    <s v="USD"/>
    <n v="1456293600"/>
    <n v="1460005200"/>
    <x v="522"/>
    <x v="523"/>
    <b v="0"/>
    <b v="0"/>
    <s v="theater/plays"/>
    <n v="1.373448275862069"/>
    <n v="63.222222222222221"/>
    <x v="3"/>
    <s v="plays"/>
  </r>
  <r>
    <x v="559"/>
    <x v="550"/>
    <s v="Exclusive systematic productivity"/>
    <x v="307"/>
    <n v="106321"/>
    <x v="1"/>
    <n v="1022"/>
    <x v="1"/>
    <s v="USD"/>
    <n v="1470114000"/>
    <n v="1470718800"/>
    <x v="523"/>
    <x v="524"/>
    <b v="0"/>
    <b v="0"/>
    <s v="theater/plays"/>
    <n v="1.009696106362773"/>
    <n v="104.03228962818004"/>
    <x v="3"/>
    <s v="plays"/>
  </r>
  <r>
    <x v="560"/>
    <x v="551"/>
    <s v="Re-engineered radical policy"/>
    <x v="77"/>
    <n v="158832"/>
    <x v="1"/>
    <n v="3177"/>
    <x v="1"/>
    <s v="USD"/>
    <n v="1321596000"/>
    <n v="1325052000"/>
    <x v="524"/>
    <x v="348"/>
    <b v="0"/>
    <b v="0"/>
    <s v="film &amp; video/animation"/>
    <n v="7.9416000000000002"/>
    <n v="49.994334277620396"/>
    <x v="4"/>
    <s v="animation"/>
  </r>
  <r>
    <x v="561"/>
    <x v="552"/>
    <s v="Down-sized logistical adapter"/>
    <x v="162"/>
    <n v="11091"/>
    <x v="1"/>
    <n v="198"/>
    <x v="5"/>
    <s v="CHF"/>
    <n v="1318827600"/>
    <n v="1319000400"/>
    <x v="525"/>
    <x v="280"/>
    <b v="0"/>
    <b v="0"/>
    <s v="theater/plays"/>
    <n v="3.6970000000000001"/>
    <n v="56.015151515151516"/>
    <x v="3"/>
    <s v="plays"/>
  </r>
  <r>
    <x v="562"/>
    <x v="553"/>
    <s v="Configurable bandwidth-monitored throughput"/>
    <x v="34"/>
    <n v="1269"/>
    <x v="0"/>
    <n v="26"/>
    <x v="5"/>
    <s v="CHF"/>
    <n v="1552366800"/>
    <n v="1552539600"/>
    <x v="188"/>
    <x v="525"/>
    <b v="0"/>
    <b v="0"/>
    <s v="music/rock"/>
    <n v="0.12818181818181817"/>
    <n v="48.807692307692307"/>
    <x v="1"/>
    <s v="rock"/>
  </r>
  <r>
    <x v="563"/>
    <x v="554"/>
    <s v="Optional tangible pricing structure"/>
    <x v="41"/>
    <n v="5107"/>
    <x v="1"/>
    <n v="85"/>
    <x v="2"/>
    <s v="AUD"/>
    <n v="1542088800"/>
    <n v="1543816800"/>
    <x v="526"/>
    <x v="526"/>
    <b v="0"/>
    <b v="0"/>
    <s v="film &amp; video/documentary"/>
    <n v="1.3802702702702703"/>
    <n v="60.082352941176474"/>
    <x v="4"/>
    <s v="documentary"/>
  </r>
  <r>
    <x v="564"/>
    <x v="555"/>
    <s v="Organic high-level implementation"/>
    <x v="308"/>
    <n v="141393"/>
    <x v="0"/>
    <n v="1790"/>
    <x v="1"/>
    <s v="USD"/>
    <n v="1426395600"/>
    <n v="1427086800"/>
    <x v="527"/>
    <x v="527"/>
    <b v="0"/>
    <b v="0"/>
    <s v="theater/plays"/>
    <n v="0.83813278008298753"/>
    <n v="78.990502793296088"/>
    <x v="3"/>
    <s v="plays"/>
  </r>
  <r>
    <x v="565"/>
    <x v="556"/>
    <s v="Decentralized logistical collaboration"/>
    <x v="309"/>
    <n v="194166"/>
    <x v="1"/>
    <n v="3596"/>
    <x v="1"/>
    <s v="USD"/>
    <n v="1321336800"/>
    <n v="1323064800"/>
    <x v="528"/>
    <x v="528"/>
    <b v="0"/>
    <b v="0"/>
    <s v="theater/plays"/>
    <n v="2.0460063224446787"/>
    <n v="53.99499443826474"/>
    <x v="3"/>
    <s v="plays"/>
  </r>
  <r>
    <x v="566"/>
    <x v="557"/>
    <s v="Advanced content-based installation"/>
    <x v="29"/>
    <n v="4124"/>
    <x v="0"/>
    <n v="37"/>
    <x v="1"/>
    <s v="USD"/>
    <n v="1456293600"/>
    <n v="1458277200"/>
    <x v="522"/>
    <x v="529"/>
    <b v="0"/>
    <b v="1"/>
    <s v="music/electric music"/>
    <n v="0.44344086021505374"/>
    <n v="111.45945945945945"/>
    <x v="1"/>
    <s v="electric music"/>
  </r>
  <r>
    <x v="567"/>
    <x v="558"/>
    <s v="Distributed high-level open architecture"/>
    <x v="85"/>
    <n v="14865"/>
    <x v="1"/>
    <n v="244"/>
    <x v="1"/>
    <s v="USD"/>
    <n v="1404968400"/>
    <n v="1405141200"/>
    <x v="529"/>
    <x v="360"/>
    <b v="0"/>
    <b v="0"/>
    <s v="music/rock"/>
    <n v="2.1860294117647059"/>
    <n v="60.922131147540981"/>
    <x v="1"/>
    <s v="rock"/>
  </r>
  <r>
    <x v="568"/>
    <x v="559"/>
    <s v="Synergized zero tolerance help-desk"/>
    <x v="310"/>
    <n v="134688"/>
    <x v="1"/>
    <n v="5180"/>
    <x v="1"/>
    <s v="USD"/>
    <n v="1279170000"/>
    <n v="1283058000"/>
    <x v="530"/>
    <x v="254"/>
    <b v="0"/>
    <b v="0"/>
    <s v="theater/plays"/>
    <n v="1.8603314917127072"/>
    <n v="26.0015444015444"/>
    <x v="3"/>
    <s v="plays"/>
  </r>
  <r>
    <x v="569"/>
    <x v="560"/>
    <s v="Extended multi-tasking definition"/>
    <x v="311"/>
    <n v="47705"/>
    <x v="1"/>
    <n v="589"/>
    <x v="6"/>
    <s v="EUR"/>
    <n v="1294725600"/>
    <n v="1295762400"/>
    <x v="531"/>
    <x v="530"/>
    <b v="0"/>
    <b v="0"/>
    <s v="film &amp; video/animation"/>
    <n v="2.3733830845771142"/>
    <n v="80.993208828522924"/>
    <x v="4"/>
    <s v="animation"/>
  </r>
  <r>
    <x v="570"/>
    <x v="561"/>
    <s v="Realigned uniform knowledge user"/>
    <x v="312"/>
    <n v="95364"/>
    <x v="1"/>
    <n v="2725"/>
    <x v="1"/>
    <s v="USD"/>
    <n v="1419055200"/>
    <n v="1419573600"/>
    <x v="515"/>
    <x v="531"/>
    <b v="0"/>
    <b v="1"/>
    <s v="music/rock"/>
    <n v="3.0565384615384614"/>
    <n v="34.995963302752294"/>
    <x v="1"/>
    <s v="rock"/>
  </r>
  <r>
    <x v="571"/>
    <x v="562"/>
    <s v="Monitored grid-enabled model"/>
    <x v="26"/>
    <n v="3295"/>
    <x v="0"/>
    <n v="35"/>
    <x v="6"/>
    <s v="EUR"/>
    <n v="1434690000"/>
    <n v="1438750800"/>
    <x v="532"/>
    <x v="532"/>
    <b v="0"/>
    <b v="0"/>
    <s v="film &amp; video/shorts"/>
    <n v="0.94142857142857139"/>
    <n v="94.142857142857139"/>
    <x v="4"/>
    <s v="shorts"/>
  </r>
  <r>
    <x v="572"/>
    <x v="563"/>
    <s v="Assimilated actuating policy"/>
    <x v="25"/>
    <n v="4896"/>
    <x v="3"/>
    <n v="94"/>
    <x v="1"/>
    <s v="USD"/>
    <n v="1443416400"/>
    <n v="1444798800"/>
    <x v="533"/>
    <x v="533"/>
    <b v="0"/>
    <b v="1"/>
    <s v="music/rock"/>
    <n v="0.54400000000000004"/>
    <n v="52.085106382978722"/>
    <x v="1"/>
    <s v="rock"/>
  </r>
  <r>
    <x v="573"/>
    <x v="564"/>
    <s v="Total incremental productivity"/>
    <x v="313"/>
    <n v="7496"/>
    <x v="1"/>
    <n v="300"/>
    <x v="1"/>
    <s v="USD"/>
    <n v="1399006800"/>
    <n v="1399179600"/>
    <x v="409"/>
    <x v="534"/>
    <b v="0"/>
    <b v="0"/>
    <s v="journalism/audio"/>
    <n v="1.1188059701492536"/>
    <n v="24.986666666666668"/>
    <x v="8"/>
    <s v="audio"/>
  </r>
  <r>
    <x v="574"/>
    <x v="565"/>
    <s v="Adaptive local task-force"/>
    <x v="50"/>
    <n v="9967"/>
    <x v="1"/>
    <n v="144"/>
    <x v="1"/>
    <s v="USD"/>
    <n v="1575698400"/>
    <n v="1576562400"/>
    <x v="534"/>
    <x v="535"/>
    <b v="0"/>
    <b v="1"/>
    <s v="food/food trucks"/>
    <n v="3.6914814814814814"/>
    <n v="69.215277777777771"/>
    <x v="0"/>
    <s v="food trucks"/>
  </r>
  <r>
    <x v="575"/>
    <x v="566"/>
    <s v="Universal zero-defect concept"/>
    <x v="314"/>
    <n v="52421"/>
    <x v="0"/>
    <n v="558"/>
    <x v="1"/>
    <s v="USD"/>
    <n v="1400562000"/>
    <n v="1400821200"/>
    <x v="53"/>
    <x v="536"/>
    <b v="0"/>
    <b v="1"/>
    <s v="theater/plays"/>
    <n v="0.62930372148859548"/>
    <n v="93.944444444444443"/>
    <x v="3"/>
    <s v="plays"/>
  </r>
  <r>
    <x v="576"/>
    <x v="567"/>
    <s v="Object-based bottom-line superstructure"/>
    <x v="62"/>
    <n v="6298"/>
    <x v="0"/>
    <n v="64"/>
    <x v="1"/>
    <s v="USD"/>
    <n v="1509512400"/>
    <n v="1510984800"/>
    <x v="535"/>
    <x v="537"/>
    <b v="0"/>
    <b v="0"/>
    <s v="theater/plays"/>
    <n v="0.6492783505154639"/>
    <n v="98.40625"/>
    <x v="3"/>
    <s v="plays"/>
  </r>
  <r>
    <x v="577"/>
    <x v="568"/>
    <s v="Adaptive 24hour projection"/>
    <x v="139"/>
    <n v="1546"/>
    <x v="3"/>
    <n v="37"/>
    <x v="1"/>
    <s v="USD"/>
    <n v="1299823200"/>
    <n v="1302066000"/>
    <x v="536"/>
    <x v="538"/>
    <b v="0"/>
    <b v="0"/>
    <s v="music/jazz"/>
    <n v="0.18853658536585366"/>
    <n v="41.783783783783782"/>
    <x v="1"/>
    <s v="jazz"/>
  </r>
  <r>
    <x v="578"/>
    <x v="569"/>
    <s v="Sharable radical toolset"/>
    <x v="315"/>
    <n v="16168"/>
    <x v="0"/>
    <n v="245"/>
    <x v="1"/>
    <s v="USD"/>
    <n v="1322719200"/>
    <n v="1322978400"/>
    <x v="537"/>
    <x v="539"/>
    <b v="0"/>
    <b v="0"/>
    <s v="film &amp; video/science fiction"/>
    <n v="0.1675440414507772"/>
    <n v="65.991836734693877"/>
    <x v="4"/>
    <s v="science fiction"/>
  </r>
  <r>
    <x v="579"/>
    <x v="570"/>
    <s v="Focused multimedia knowledgebase"/>
    <x v="8"/>
    <n v="6269"/>
    <x v="1"/>
    <n v="87"/>
    <x v="1"/>
    <s v="USD"/>
    <n v="1312693200"/>
    <n v="1313730000"/>
    <x v="538"/>
    <x v="540"/>
    <b v="0"/>
    <b v="0"/>
    <s v="music/jazz"/>
    <n v="1.0111290322580646"/>
    <n v="72.05747126436782"/>
    <x v="1"/>
    <s v="jazz"/>
  </r>
  <r>
    <x v="580"/>
    <x v="251"/>
    <s v="Seamless 6thgeneration extranet"/>
    <x v="316"/>
    <n v="149578"/>
    <x v="1"/>
    <n v="3116"/>
    <x v="1"/>
    <s v="USD"/>
    <n v="1393394400"/>
    <n v="1394085600"/>
    <x v="539"/>
    <x v="541"/>
    <b v="0"/>
    <b v="0"/>
    <s v="theater/plays"/>
    <n v="3.4150228310502282"/>
    <n v="48.003209242618745"/>
    <x v="3"/>
    <s v="plays"/>
  </r>
  <r>
    <x v="581"/>
    <x v="571"/>
    <s v="Sharable mobile knowledgebase"/>
    <x v="46"/>
    <n v="3841"/>
    <x v="0"/>
    <n v="71"/>
    <x v="1"/>
    <s v="USD"/>
    <n v="1304053200"/>
    <n v="1305349200"/>
    <x v="540"/>
    <x v="542"/>
    <b v="0"/>
    <b v="0"/>
    <s v="technology/web"/>
    <n v="0.64016666666666666"/>
    <n v="54.098591549295776"/>
    <x v="2"/>
    <s v="web"/>
  </r>
  <r>
    <x v="582"/>
    <x v="572"/>
    <s v="Cross-group global system engine"/>
    <x v="251"/>
    <n v="4531"/>
    <x v="0"/>
    <n v="42"/>
    <x v="1"/>
    <s v="USD"/>
    <n v="1433912400"/>
    <n v="1434344400"/>
    <x v="505"/>
    <x v="543"/>
    <b v="0"/>
    <b v="1"/>
    <s v="games/video games"/>
    <n v="0.5208045977011494"/>
    <n v="107.88095238095238"/>
    <x v="6"/>
    <s v="video games"/>
  </r>
  <r>
    <x v="583"/>
    <x v="573"/>
    <s v="Centralized clear-thinking conglomeration"/>
    <x v="317"/>
    <n v="60934"/>
    <x v="1"/>
    <n v="909"/>
    <x v="1"/>
    <s v="USD"/>
    <n v="1329717600"/>
    <n v="1331186400"/>
    <x v="541"/>
    <x v="544"/>
    <b v="0"/>
    <b v="0"/>
    <s v="film &amp; video/documentary"/>
    <n v="3.2240211640211642"/>
    <n v="67.034103410341032"/>
    <x v="4"/>
    <s v="documentary"/>
  </r>
  <r>
    <x v="584"/>
    <x v="8"/>
    <s v="De-engineered cohesive system engine"/>
    <x v="318"/>
    <n v="103255"/>
    <x v="1"/>
    <n v="1613"/>
    <x v="1"/>
    <s v="USD"/>
    <n v="1335330000"/>
    <n v="1336539600"/>
    <x v="542"/>
    <x v="545"/>
    <b v="0"/>
    <b v="0"/>
    <s v="technology/web"/>
    <n v="1.1950810185185186"/>
    <n v="64.01425914445133"/>
    <x v="2"/>
    <s v="web"/>
  </r>
  <r>
    <x v="585"/>
    <x v="574"/>
    <s v="Reactive analyzing function"/>
    <x v="200"/>
    <n v="13065"/>
    <x v="1"/>
    <n v="136"/>
    <x v="1"/>
    <s v="USD"/>
    <n v="1268888400"/>
    <n v="1269752400"/>
    <x v="543"/>
    <x v="546"/>
    <b v="0"/>
    <b v="0"/>
    <s v="publishing/translations"/>
    <n v="1.4679775280898877"/>
    <n v="96.066176470588232"/>
    <x v="5"/>
    <s v="translations"/>
  </r>
  <r>
    <x v="586"/>
    <x v="575"/>
    <s v="Robust hybrid budgetary management"/>
    <x v="31"/>
    <n v="6654"/>
    <x v="1"/>
    <n v="130"/>
    <x v="1"/>
    <s v="USD"/>
    <n v="1289973600"/>
    <n v="1291615200"/>
    <x v="544"/>
    <x v="547"/>
    <b v="0"/>
    <b v="0"/>
    <s v="music/rock"/>
    <n v="9.5057142857142853"/>
    <n v="51.184615384615384"/>
    <x v="1"/>
    <s v="rock"/>
  </r>
  <r>
    <x v="587"/>
    <x v="576"/>
    <s v="Open-source analyzing monitoring"/>
    <x v="151"/>
    <n v="6852"/>
    <x v="0"/>
    <n v="156"/>
    <x v="0"/>
    <s v="CAD"/>
    <n v="1547877600"/>
    <n v="1552366800"/>
    <x v="35"/>
    <x v="548"/>
    <b v="0"/>
    <b v="1"/>
    <s v="food/food trucks"/>
    <n v="0.72893617021276591"/>
    <n v="43.92307692307692"/>
    <x v="0"/>
    <s v="food trucks"/>
  </r>
  <r>
    <x v="588"/>
    <x v="577"/>
    <s v="Up-sized discrete firmware"/>
    <x v="215"/>
    <n v="124517"/>
    <x v="0"/>
    <n v="1368"/>
    <x v="4"/>
    <s v="GBP"/>
    <n v="1269493200"/>
    <n v="1272171600"/>
    <x v="152"/>
    <x v="298"/>
    <b v="0"/>
    <b v="0"/>
    <s v="theater/plays"/>
    <n v="0.7900824873096447"/>
    <n v="91.021198830409361"/>
    <x v="3"/>
    <s v="plays"/>
  </r>
  <r>
    <x v="589"/>
    <x v="578"/>
    <s v="Exclusive intangible extranet"/>
    <x v="58"/>
    <n v="5113"/>
    <x v="0"/>
    <n v="102"/>
    <x v="1"/>
    <s v="USD"/>
    <n v="1436072400"/>
    <n v="1436677200"/>
    <x v="545"/>
    <x v="549"/>
    <b v="0"/>
    <b v="0"/>
    <s v="film &amp; video/documentary"/>
    <n v="0.64721518987341775"/>
    <n v="50.127450980392155"/>
    <x v="4"/>
    <s v="documentary"/>
  </r>
  <r>
    <x v="590"/>
    <x v="579"/>
    <s v="Synergized analyzing process improvement"/>
    <x v="143"/>
    <n v="5824"/>
    <x v="0"/>
    <n v="86"/>
    <x v="2"/>
    <s v="AUD"/>
    <n v="1419141600"/>
    <n v="1420092000"/>
    <x v="546"/>
    <x v="550"/>
    <b v="0"/>
    <b v="0"/>
    <s v="publishing/radio &amp; podcasts"/>
    <n v="0.82028169014084507"/>
    <n v="67.720930232558146"/>
    <x v="5"/>
    <s v="radio &amp; podcasts"/>
  </r>
  <r>
    <x v="591"/>
    <x v="580"/>
    <s v="Realigned dedicated system engine"/>
    <x v="60"/>
    <n v="6226"/>
    <x v="1"/>
    <n v="102"/>
    <x v="1"/>
    <s v="USD"/>
    <n v="1279083600"/>
    <n v="1279947600"/>
    <x v="547"/>
    <x v="551"/>
    <b v="0"/>
    <b v="0"/>
    <s v="games/video games"/>
    <n v="10.376666666666667"/>
    <n v="61.03921568627451"/>
    <x v="6"/>
    <s v="video games"/>
  </r>
  <r>
    <x v="592"/>
    <x v="581"/>
    <s v="Object-based bandwidth-monitored concept"/>
    <x v="154"/>
    <n v="20243"/>
    <x v="0"/>
    <n v="253"/>
    <x v="1"/>
    <s v="USD"/>
    <n v="1401426000"/>
    <n v="1402203600"/>
    <x v="548"/>
    <x v="552"/>
    <b v="0"/>
    <b v="0"/>
    <s v="theater/plays"/>
    <n v="0.12910076530612244"/>
    <n v="80.011857707509876"/>
    <x v="3"/>
    <s v="plays"/>
  </r>
  <r>
    <x v="593"/>
    <x v="582"/>
    <s v="Ameliorated client-driven open system"/>
    <x v="319"/>
    <n v="188288"/>
    <x v="1"/>
    <n v="4006"/>
    <x v="1"/>
    <s v="USD"/>
    <n v="1395810000"/>
    <n v="1396933200"/>
    <x v="549"/>
    <x v="238"/>
    <b v="0"/>
    <b v="0"/>
    <s v="film &amp; video/animation"/>
    <n v="1.5484210526315789"/>
    <n v="47.001497753369947"/>
    <x v="4"/>
    <s v="animation"/>
  </r>
  <r>
    <x v="594"/>
    <x v="583"/>
    <s v="Upgradable leadingedge Local Area Network"/>
    <x v="320"/>
    <n v="11167"/>
    <x v="0"/>
    <n v="157"/>
    <x v="1"/>
    <s v="USD"/>
    <n v="1467003600"/>
    <n v="1467262800"/>
    <x v="550"/>
    <x v="553"/>
    <b v="0"/>
    <b v="1"/>
    <s v="theater/plays"/>
    <n v="7.0991735537190084E-2"/>
    <n v="71.127388535031841"/>
    <x v="3"/>
    <s v="plays"/>
  </r>
  <r>
    <x v="595"/>
    <x v="584"/>
    <s v="Customizable intermediate data-warehouse"/>
    <x v="321"/>
    <n v="146595"/>
    <x v="1"/>
    <n v="1629"/>
    <x v="1"/>
    <s v="USD"/>
    <n v="1268715600"/>
    <n v="1270530000"/>
    <x v="551"/>
    <x v="554"/>
    <b v="0"/>
    <b v="1"/>
    <s v="theater/plays"/>
    <n v="2.0852773826458035"/>
    <n v="89.99079189686924"/>
    <x v="3"/>
    <s v="plays"/>
  </r>
  <r>
    <x v="596"/>
    <x v="585"/>
    <s v="Managed optimizing archive"/>
    <x v="58"/>
    <n v="7875"/>
    <x v="0"/>
    <n v="183"/>
    <x v="1"/>
    <s v="USD"/>
    <n v="1457157600"/>
    <n v="1457762400"/>
    <x v="552"/>
    <x v="496"/>
    <b v="0"/>
    <b v="1"/>
    <s v="film &amp; video/drama"/>
    <n v="0.99683544303797467"/>
    <n v="43.032786885245905"/>
    <x v="4"/>
    <s v="drama"/>
  </r>
  <r>
    <x v="597"/>
    <x v="586"/>
    <s v="Diverse systematic projection"/>
    <x v="322"/>
    <n v="148779"/>
    <x v="1"/>
    <n v="2188"/>
    <x v="1"/>
    <s v="USD"/>
    <n v="1573970400"/>
    <n v="1575525600"/>
    <x v="462"/>
    <x v="555"/>
    <b v="0"/>
    <b v="0"/>
    <s v="theater/plays"/>
    <n v="2.0159756097560977"/>
    <n v="67.997714808043881"/>
    <x v="3"/>
    <s v="plays"/>
  </r>
  <r>
    <x v="598"/>
    <x v="587"/>
    <s v="Up-sized web-enabled info-mediaries"/>
    <x v="323"/>
    <n v="175868"/>
    <x v="1"/>
    <n v="2409"/>
    <x v="6"/>
    <s v="EUR"/>
    <n v="1276578000"/>
    <n v="1279083600"/>
    <x v="553"/>
    <x v="556"/>
    <b v="0"/>
    <b v="0"/>
    <s v="music/rock"/>
    <n v="1.6209032258064515"/>
    <n v="73.004566210045667"/>
    <x v="1"/>
    <s v="rock"/>
  </r>
  <r>
    <x v="599"/>
    <x v="588"/>
    <s v="Persevering optimizing Graphical User Interface"/>
    <x v="324"/>
    <n v="5112"/>
    <x v="0"/>
    <n v="82"/>
    <x v="3"/>
    <s v="DKK"/>
    <n v="1423720800"/>
    <n v="1424412000"/>
    <x v="554"/>
    <x v="557"/>
    <b v="0"/>
    <b v="0"/>
    <s v="film &amp; video/documentary"/>
    <n v="3.6436208125445471E-2"/>
    <n v="62.341463414634148"/>
    <x v="4"/>
    <s v="documentary"/>
  </r>
  <r>
    <x v="600"/>
    <x v="589"/>
    <s v="Cross-platform tertiary array"/>
    <x v="0"/>
    <n v="5"/>
    <x v="0"/>
    <n v="1"/>
    <x v="4"/>
    <s v="GBP"/>
    <n v="1375160400"/>
    <n v="1376197200"/>
    <x v="555"/>
    <x v="558"/>
    <b v="0"/>
    <b v="0"/>
    <s v="food/food trucks"/>
    <n v="0.05"/>
    <n v="5"/>
    <x v="0"/>
    <s v="food trucks"/>
  </r>
  <r>
    <x v="601"/>
    <x v="590"/>
    <s v="Inverse neutral structure"/>
    <x v="9"/>
    <n v="13018"/>
    <x v="1"/>
    <n v="194"/>
    <x v="1"/>
    <s v="USD"/>
    <n v="1401426000"/>
    <n v="1402894800"/>
    <x v="548"/>
    <x v="559"/>
    <b v="1"/>
    <b v="0"/>
    <s v="technology/wearables"/>
    <n v="2.0663492063492064"/>
    <n v="67.103092783505161"/>
    <x v="2"/>
    <s v="wearables"/>
  </r>
  <r>
    <x v="602"/>
    <x v="591"/>
    <s v="Quality-focused system-worthy support"/>
    <x v="325"/>
    <n v="91176"/>
    <x v="1"/>
    <n v="1140"/>
    <x v="1"/>
    <s v="USD"/>
    <n v="1433480400"/>
    <n v="1434430800"/>
    <x v="62"/>
    <x v="560"/>
    <b v="0"/>
    <b v="0"/>
    <s v="theater/plays"/>
    <n v="1.2823628691983122"/>
    <n v="79.978947368421046"/>
    <x v="3"/>
    <s v="plays"/>
  </r>
  <r>
    <x v="603"/>
    <x v="592"/>
    <s v="Vision-oriented 5thgeneration array"/>
    <x v="98"/>
    <n v="6342"/>
    <x v="1"/>
    <n v="102"/>
    <x v="1"/>
    <s v="USD"/>
    <n v="1555563600"/>
    <n v="1557896400"/>
    <x v="556"/>
    <x v="561"/>
    <b v="0"/>
    <b v="0"/>
    <s v="theater/plays"/>
    <n v="1.1966037735849056"/>
    <n v="62.176470588235297"/>
    <x v="3"/>
    <s v="plays"/>
  </r>
  <r>
    <x v="604"/>
    <x v="593"/>
    <s v="Cross-platform logistical circuit"/>
    <x v="326"/>
    <n v="151438"/>
    <x v="1"/>
    <n v="2857"/>
    <x v="1"/>
    <s v="USD"/>
    <n v="1295676000"/>
    <n v="1297490400"/>
    <x v="557"/>
    <x v="562"/>
    <b v="0"/>
    <b v="0"/>
    <s v="theater/plays"/>
    <n v="1.7073055242390078"/>
    <n v="53.005950297514879"/>
    <x v="3"/>
    <s v="plays"/>
  </r>
  <r>
    <x v="605"/>
    <x v="594"/>
    <s v="Profound solution-oriented matrix"/>
    <x v="88"/>
    <n v="6178"/>
    <x v="1"/>
    <n v="107"/>
    <x v="1"/>
    <s v="USD"/>
    <n v="1443848400"/>
    <n v="1447394400"/>
    <x v="27"/>
    <x v="563"/>
    <b v="0"/>
    <b v="0"/>
    <s v="publishing/nonfiction"/>
    <n v="1.8721212121212121"/>
    <n v="57.738317757009348"/>
    <x v="5"/>
    <s v="nonfiction"/>
  </r>
  <r>
    <x v="606"/>
    <x v="595"/>
    <s v="Extended asynchronous initiative"/>
    <x v="74"/>
    <n v="6405"/>
    <x v="1"/>
    <n v="160"/>
    <x v="4"/>
    <s v="GBP"/>
    <n v="1457330400"/>
    <n v="1458277200"/>
    <x v="558"/>
    <x v="529"/>
    <b v="0"/>
    <b v="0"/>
    <s v="music/rock"/>
    <n v="1.8838235294117647"/>
    <n v="40.03125"/>
    <x v="1"/>
    <s v="rock"/>
  </r>
  <r>
    <x v="607"/>
    <x v="596"/>
    <s v="Fundamental needs-based frame"/>
    <x v="327"/>
    <n v="180667"/>
    <x v="1"/>
    <n v="2230"/>
    <x v="1"/>
    <s v="USD"/>
    <n v="1395550800"/>
    <n v="1395723600"/>
    <x v="559"/>
    <x v="564"/>
    <b v="0"/>
    <b v="0"/>
    <s v="food/food trucks"/>
    <n v="1.3129869186046512"/>
    <n v="81.016591928251117"/>
    <x v="0"/>
    <s v="food trucks"/>
  </r>
  <r>
    <x v="608"/>
    <x v="597"/>
    <s v="Compatible full-range leverage"/>
    <x v="61"/>
    <n v="11075"/>
    <x v="1"/>
    <n v="316"/>
    <x v="1"/>
    <s v="USD"/>
    <n v="1551852000"/>
    <n v="1552197600"/>
    <x v="426"/>
    <x v="565"/>
    <b v="0"/>
    <b v="1"/>
    <s v="music/jazz"/>
    <n v="2.8397435897435899"/>
    <n v="35.047468354430379"/>
    <x v="1"/>
    <s v="jazz"/>
  </r>
  <r>
    <x v="609"/>
    <x v="598"/>
    <s v="Upgradable holistic system engine"/>
    <x v="83"/>
    <n v="12042"/>
    <x v="1"/>
    <n v="117"/>
    <x v="1"/>
    <s v="USD"/>
    <n v="1547618400"/>
    <n v="1549087200"/>
    <x v="560"/>
    <x v="566"/>
    <b v="0"/>
    <b v="0"/>
    <s v="film &amp; video/science fiction"/>
    <n v="1.2041999999999999"/>
    <n v="102.92307692307692"/>
    <x v="4"/>
    <s v="science fiction"/>
  </r>
  <r>
    <x v="610"/>
    <x v="599"/>
    <s v="Stand-alone multi-state data-warehouse"/>
    <x v="328"/>
    <n v="179356"/>
    <x v="1"/>
    <n v="6406"/>
    <x v="1"/>
    <s v="USD"/>
    <n v="1355637600"/>
    <n v="1356847200"/>
    <x v="561"/>
    <x v="567"/>
    <b v="0"/>
    <b v="0"/>
    <s v="theater/plays"/>
    <n v="4.1905607476635511"/>
    <n v="27.998126756166094"/>
    <x v="3"/>
    <s v="plays"/>
  </r>
  <r>
    <x v="611"/>
    <x v="600"/>
    <s v="Multi-lateral maximized core"/>
    <x v="139"/>
    <n v="1136"/>
    <x v="3"/>
    <n v="15"/>
    <x v="1"/>
    <s v="USD"/>
    <n v="1374728400"/>
    <n v="1375765200"/>
    <x v="562"/>
    <x v="568"/>
    <b v="0"/>
    <b v="0"/>
    <s v="theater/plays"/>
    <n v="0.13853658536585367"/>
    <n v="75.733333333333334"/>
    <x v="3"/>
    <s v="plays"/>
  </r>
  <r>
    <x v="612"/>
    <x v="601"/>
    <s v="Innovative holistic hub"/>
    <x v="8"/>
    <n v="8645"/>
    <x v="1"/>
    <n v="192"/>
    <x v="1"/>
    <s v="USD"/>
    <n v="1287810000"/>
    <n v="1289800800"/>
    <x v="563"/>
    <x v="569"/>
    <b v="0"/>
    <b v="0"/>
    <s v="music/electric music"/>
    <n v="1.3943548387096774"/>
    <n v="45.026041666666664"/>
    <x v="1"/>
    <s v="electric music"/>
  </r>
  <r>
    <x v="613"/>
    <x v="602"/>
    <s v="Reverse-engineered 24/7 methodology"/>
    <x v="65"/>
    <n v="1914"/>
    <x v="1"/>
    <n v="26"/>
    <x v="0"/>
    <s v="CAD"/>
    <n v="1503723600"/>
    <n v="1504501200"/>
    <x v="564"/>
    <x v="570"/>
    <b v="0"/>
    <b v="0"/>
    <s v="theater/plays"/>
    <n v="1.74"/>
    <n v="73.615384615384613"/>
    <x v="3"/>
    <s v="plays"/>
  </r>
  <r>
    <x v="614"/>
    <x v="603"/>
    <s v="Business-focused dynamic info-mediaries"/>
    <x v="329"/>
    <n v="41205"/>
    <x v="1"/>
    <n v="723"/>
    <x v="1"/>
    <s v="USD"/>
    <n v="1484114400"/>
    <n v="1485669600"/>
    <x v="565"/>
    <x v="571"/>
    <b v="0"/>
    <b v="0"/>
    <s v="theater/plays"/>
    <n v="1.5549056603773586"/>
    <n v="56.991701244813278"/>
    <x v="3"/>
    <s v="plays"/>
  </r>
  <r>
    <x v="615"/>
    <x v="604"/>
    <s v="Digitized clear-thinking installation"/>
    <x v="275"/>
    <n v="14488"/>
    <x v="1"/>
    <n v="170"/>
    <x v="6"/>
    <s v="EUR"/>
    <n v="1461906000"/>
    <n v="1462770000"/>
    <x v="566"/>
    <x v="572"/>
    <b v="0"/>
    <b v="0"/>
    <s v="theater/plays"/>
    <n v="1.7044705882352942"/>
    <n v="85.223529411764702"/>
    <x v="3"/>
    <s v="plays"/>
  </r>
  <r>
    <x v="616"/>
    <x v="605"/>
    <s v="Quality-focused 24/7 superstructure"/>
    <x v="330"/>
    <n v="12129"/>
    <x v="1"/>
    <n v="238"/>
    <x v="4"/>
    <s v="GBP"/>
    <n v="1379653200"/>
    <n v="1379739600"/>
    <x v="567"/>
    <x v="573"/>
    <b v="0"/>
    <b v="1"/>
    <s v="music/indie rock"/>
    <n v="1.8951562500000001"/>
    <n v="50.962184873949582"/>
    <x v="1"/>
    <s v="indie rock"/>
  </r>
  <r>
    <x v="617"/>
    <x v="606"/>
    <s v="Multi-channeled local intranet"/>
    <x v="1"/>
    <n v="3496"/>
    <x v="1"/>
    <n v="55"/>
    <x v="1"/>
    <s v="USD"/>
    <n v="1401858000"/>
    <n v="1402722000"/>
    <x v="568"/>
    <x v="471"/>
    <b v="0"/>
    <b v="0"/>
    <s v="theater/plays"/>
    <n v="2.4971428571428573"/>
    <n v="63.563636363636363"/>
    <x v="3"/>
    <s v="plays"/>
  </r>
  <r>
    <x v="618"/>
    <x v="607"/>
    <s v="Open-architected mobile emulation"/>
    <x v="331"/>
    <n v="97037"/>
    <x v="0"/>
    <n v="1198"/>
    <x v="1"/>
    <s v="USD"/>
    <n v="1367470800"/>
    <n v="1369285200"/>
    <x v="569"/>
    <x v="574"/>
    <b v="0"/>
    <b v="0"/>
    <s v="publishing/nonfiction"/>
    <n v="0.48860523665659616"/>
    <n v="80.999165275459092"/>
    <x v="5"/>
    <s v="nonfiction"/>
  </r>
  <r>
    <x v="619"/>
    <x v="608"/>
    <s v="Ameliorated foreground methodology"/>
    <x v="332"/>
    <n v="55757"/>
    <x v="0"/>
    <n v="648"/>
    <x v="1"/>
    <s v="USD"/>
    <n v="1304658000"/>
    <n v="1304744400"/>
    <x v="570"/>
    <x v="575"/>
    <b v="1"/>
    <b v="1"/>
    <s v="theater/plays"/>
    <n v="0.28461970393057684"/>
    <n v="86.044753086419746"/>
    <x v="3"/>
    <s v="plays"/>
  </r>
  <r>
    <x v="620"/>
    <x v="609"/>
    <s v="Synergized well-modulated project"/>
    <x v="333"/>
    <n v="11525"/>
    <x v="1"/>
    <n v="128"/>
    <x v="2"/>
    <s v="AUD"/>
    <n v="1467954000"/>
    <n v="1468299600"/>
    <x v="571"/>
    <x v="576"/>
    <b v="0"/>
    <b v="0"/>
    <s v="photography/photography books"/>
    <n v="2.6802325581395348"/>
    <n v="90.0390625"/>
    <x v="7"/>
    <s v="photography books"/>
  </r>
  <r>
    <x v="621"/>
    <x v="610"/>
    <s v="Extended context-sensitive forecast"/>
    <x v="334"/>
    <n v="158669"/>
    <x v="1"/>
    <n v="2144"/>
    <x v="1"/>
    <s v="USD"/>
    <n v="1473742800"/>
    <n v="1474174800"/>
    <x v="572"/>
    <x v="577"/>
    <b v="0"/>
    <b v="0"/>
    <s v="theater/plays"/>
    <n v="6.1980078125000002"/>
    <n v="74.006063432835816"/>
    <x v="3"/>
    <s v="plays"/>
  </r>
  <r>
    <x v="622"/>
    <x v="611"/>
    <s v="Total leadingedge neural-net"/>
    <x v="335"/>
    <n v="5916"/>
    <x v="0"/>
    <n v="64"/>
    <x v="1"/>
    <s v="USD"/>
    <n v="1523768400"/>
    <n v="1526014800"/>
    <x v="573"/>
    <x v="578"/>
    <b v="0"/>
    <b v="0"/>
    <s v="music/indie rock"/>
    <n v="3.1301587301587303E-2"/>
    <n v="92.4375"/>
    <x v="1"/>
    <s v="indie rock"/>
  </r>
  <r>
    <x v="623"/>
    <x v="612"/>
    <s v="Organic actuating protocol"/>
    <x v="336"/>
    <n v="150806"/>
    <x v="1"/>
    <n v="2693"/>
    <x v="4"/>
    <s v="GBP"/>
    <n v="1437022800"/>
    <n v="1437454800"/>
    <x v="574"/>
    <x v="477"/>
    <b v="0"/>
    <b v="0"/>
    <s v="theater/plays"/>
    <n v="1.5992152704135738"/>
    <n v="55.999257333828446"/>
    <x v="3"/>
    <s v="plays"/>
  </r>
  <r>
    <x v="624"/>
    <x v="613"/>
    <s v="Down-sized national software"/>
    <x v="135"/>
    <n v="14249"/>
    <x v="1"/>
    <n v="432"/>
    <x v="1"/>
    <s v="USD"/>
    <n v="1422165600"/>
    <n v="1422684000"/>
    <x v="511"/>
    <x v="579"/>
    <b v="0"/>
    <b v="0"/>
    <s v="photography/photography books"/>
    <n v="2.793921568627451"/>
    <n v="32.983796296296298"/>
    <x v="7"/>
    <s v="photography books"/>
  </r>
  <r>
    <x v="625"/>
    <x v="614"/>
    <s v="Organic upward-trending Graphical User Interface"/>
    <x v="168"/>
    <n v="5803"/>
    <x v="0"/>
    <n v="62"/>
    <x v="1"/>
    <s v="USD"/>
    <n v="1580104800"/>
    <n v="1581314400"/>
    <x v="575"/>
    <x v="580"/>
    <b v="0"/>
    <b v="0"/>
    <s v="theater/plays"/>
    <n v="0.77373333333333338"/>
    <n v="93.596774193548384"/>
    <x v="3"/>
    <s v="plays"/>
  </r>
  <r>
    <x v="626"/>
    <x v="615"/>
    <s v="Synergistic tertiary budgetary management"/>
    <x v="330"/>
    <n v="13205"/>
    <x v="1"/>
    <n v="189"/>
    <x v="1"/>
    <s v="USD"/>
    <n v="1285650000"/>
    <n v="1286427600"/>
    <x v="576"/>
    <x v="581"/>
    <b v="0"/>
    <b v="1"/>
    <s v="theater/plays"/>
    <n v="2.0632812500000002"/>
    <n v="69.867724867724874"/>
    <x v="3"/>
    <s v="plays"/>
  </r>
  <r>
    <x v="627"/>
    <x v="616"/>
    <s v="Open-architected incremental ability"/>
    <x v="39"/>
    <n v="11108"/>
    <x v="1"/>
    <n v="154"/>
    <x v="4"/>
    <s v="GBP"/>
    <n v="1276664400"/>
    <n v="1278738000"/>
    <x v="577"/>
    <x v="582"/>
    <b v="1"/>
    <b v="0"/>
    <s v="food/food trucks"/>
    <n v="6.9424999999999999"/>
    <n v="72.129870129870127"/>
    <x v="0"/>
    <s v="food trucks"/>
  </r>
  <r>
    <x v="628"/>
    <x v="617"/>
    <s v="Intuitive object-oriented task-force"/>
    <x v="89"/>
    <n v="2884"/>
    <x v="1"/>
    <n v="96"/>
    <x v="1"/>
    <s v="USD"/>
    <n v="1286168400"/>
    <n v="1286427600"/>
    <x v="578"/>
    <x v="581"/>
    <b v="0"/>
    <b v="0"/>
    <s v="music/indie rock"/>
    <n v="1.5178947368421052"/>
    <n v="30.041666666666668"/>
    <x v="1"/>
    <s v="indie rock"/>
  </r>
  <r>
    <x v="629"/>
    <x v="618"/>
    <s v="Multi-tiered executive toolset"/>
    <x v="337"/>
    <n v="55476"/>
    <x v="0"/>
    <n v="750"/>
    <x v="1"/>
    <s v="USD"/>
    <n v="1467781200"/>
    <n v="1467954000"/>
    <x v="579"/>
    <x v="583"/>
    <b v="0"/>
    <b v="1"/>
    <s v="theater/plays"/>
    <n v="0.64582072176949945"/>
    <n v="73.968000000000004"/>
    <x v="3"/>
    <s v="plays"/>
  </r>
  <r>
    <x v="630"/>
    <x v="619"/>
    <s v="Grass-roots directional workforce"/>
    <x v="40"/>
    <n v="5973"/>
    <x v="3"/>
    <n v="87"/>
    <x v="1"/>
    <s v="USD"/>
    <n v="1556686800"/>
    <n v="1557637200"/>
    <x v="580"/>
    <x v="584"/>
    <b v="0"/>
    <b v="1"/>
    <s v="theater/plays"/>
    <n v="0.62873684210526315"/>
    <n v="68.65517241379311"/>
    <x v="3"/>
    <s v="plays"/>
  </r>
  <r>
    <x v="631"/>
    <x v="620"/>
    <s v="Quality-focused real-time solution"/>
    <x v="338"/>
    <n v="183756"/>
    <x v="1"/>
    <n v="3063"/>
    <x v="1"/>
    <s v="USD"/>
    <n v="1553576400"/>
    <n v="1553922000"/>
    <x v="581"/>
    <x v="585"/>
    <b v="0"/>
    <b v="0"/>
    <s v="theater/plays"/>
    <n v="3.1039864864864866"/>
    <n v="59.992164544564154"/>
    <x v="3"/>
    <s v="plays"/>
  </r>
  <r>
    <x v="632"/>
    <x v="621"/>
    <s v="Reduced interactive matrix"/>
    <x v="339"/>
    <n v="30902"/>
    <x v="2"/>
    <n v="278"/>
    <x v="1"/>
    <s v="USD"/>
    <n v="1414904400"/>
    <n v="1416463200"/>
    <x v="582"/>
    <x v="586"/>
    <b v="0"/>
    <b v="0"/>
    <s v="theater/plays"/>
    <n v="0.42859916782246882"/>
    <n v="111.15827338129496"/>
    <x v="3"/>
    <s v="plays"/>
  </r>
  <r>
    <x v="633"/>
    <x v="622"/>
    <s v="Adaptive context-sensitive architecture"/>
    <x v="313"/>
    <n v="5569"/>
    <x v="0"/>
    <n v="105"/>
    <x v="1"/>
    <s v="USD"/>
    <n v="1446876000"/>
    <n v="1447221600"/>
    <x v="336"/>
    <x v="587"/>
    <b v="0"/>
    <b v="0"/>
    <s v="film &amp; video/animation"/>
    <n v="0.83119402985074631"/>
    <n v="53.038095238095238"/>
    <x v="4"/>
    <s v="animation"/>
  </r>
  <r>
    <x v="634"/>
    <x v="623"/>
    <s v="Polarized incremental portal"/>
    <x v="195"/>
    <n v="92824"/>
    <x v="3"/>
    <n v="1658"/>
    <x v="1"/>
    <s v="USD"/>
    <n v="1490418000"/>
    <n v="1491627600"/>
    <x v="583"/>
    <x v="588"/>
    <b v="0"/>
    <b v="0"/>
    <s v="film &amp; video/television"/>
    <n v="0.78531302876480547"/>
    <n v="55.985524728588658"/>
    <x v="4"/>
    <s v="television"/>
  </r>
  <r>
    <x v="635"/>
    <x v="624"/>
    <s v="Reactive regional access"/>
    <x v="340"/>
    <n v="158590"/>
    <x v="1"/>
    <n v="2266"/>
    <x v="1"/>
    <s v="USD"/>
    <n v="1360389600"/>
    <n v="1363150800"/>
    <x v="584"/>
    <x v="589"/>
    <b v="0"/>
    <b v="0"/>
    <s v="film &amp; video/television"/>
    <n v="1.1409352517985611"/>
    <n v="69.986760812003524"/>
    <x v="4"/>
    <s v="television"/>
  </r>
  <r>
    <x v="636"/>
    <x v="625"/>
    <s v="Stand-alone reciprocal frame"/>
    <x v="341"/>
    <n v="127591"/>
    <x v="0"/>
    <n v="2604"/>
    <x v="3"/>
    <s v="DKK"/>
    <n v="1326866400"/>
    <n v="1330754400"/>
    <x v="585"/>
    <x v="590"/>
    <b v="0"/>
    <b v="1"/>
    <s v="film &amp; video/animation"/>
    <n v="0.64537683358624176"/>
    <n v="48.998079877112133"/>
    <x v="4"/>
    <s v="animation"/>
  </r>
  <r>
    <x v="637"/>
    <x v="626"/>
    <s v="Open-architected 24/7 throughput"/>
    <x v="275"/>
    <n v="6750"/>
    <x v="0"/>
    <n v="65"/>
    <x v="1"/>
    <s v="USD"/>
    <n v="1479103200"/>
    <n v="1479794400"/>
    <x v="586"/>
    <x v="591"/>
    <b v="0"/>
    <b v="0"/>
    <s v="theater/plays"/>
    <n v="0.79411764705882348"/>
    <n v="103.84615384615384"/>
    <x v="3"/>
    <s v="plays"/>
  </r>
  <r>
    <x v="638"/>
    <x v="627"/>
    <s v="Monitored 24/7 approach"/>
    <x v="342"/>
    <n v="9318"/>
    <x v="0"/>
    <n v="94"/>
    <x v="1"/>
    <s v="USD"/>
    <n v="1280206800"/>
    <n v="1281243600"/>
    <x v="587"/>
    <x v="592"/>
    <b v="0"/>
    <b v="1"/>
    <s v="theater/plays"/>
    <n v="0.11419117647058824"/>
    <n v="99.127659574468083"/>
    <x v="3"/>
    <s v="plays"/>
  </r>
  <r>
    <x v="639"/>
    <x v="628"/>
    <s v="Upgradable explicit forecast"/>
    <x v="133"/>
    <n v="4832"/>
    <x v="2"/>
    <n v="45"/>
    <x v="1"/>
    <s v="USD"/>
    <n v="1532754000"/>
    <n v="1532754000"/>
    <x v="588"/>
    <x v="593"/>
    <b v="0"/>
    <b v="1"/>
    <s v="film &amp; video/drama"/>
    <n v="0.56186046511627907"/>
    <n v="107.37777777777778"/>
    <x v="4"/>
    <s v="drama"/>
  </r>
  <r>
    <x v="640"/>
    <x v="629"/>
    <s v="Pre-emptive context-sensitive support"/>
    <x v="343"/>
    <n v="19769"/>
    <x v="0"/>
    <n v="257"/>
    <x v="1"/>
    <s v="USD"/>
    <n v="1453096800"/>
    <n v="1453356000"/>
    <x v="589"/>
    <x v="510"/>
    <b v="0"/>
    <b v="0"/>
    <s v="theater/plays"/>
    <n v="0.16501669449081802"/>
    <n v="76.922178988326849"/>
    <x v="3"/>
    <s v="plays"/>
  </r>
  <r>
    <x v="641"/>
    <x v="630"/>
    <s v="Business-focused leadingedge instruction set"/>
    <x v="151"/>
    <n v="11277"/>
    <x v="1"/>
    <n v="194"/>
    <x v="5"/>
    <s v="CHF"/>
    <n v="1487570400"/>
    <n v="1489986000"/>
    <x v="590"/>
    <x v="594"/>
    <b v="0"/>
    <b v="0"/>
    <s v="theater/plays"/>
    <n v="1.1996808510638297"/>
    <n v="58.128865979381445"/>
    <x v="3"/>
    <s v="plays"/>
  </r>
  <r>
    <x v="642"/>
    <x v="631"/>
    <s v="Extended multi-state knowledge user"/>
    <x v="243"/>
    <n v="13382"/>
    <x v="1"/>
    <n v="129"/>
    <x v="0"/>
    <s v="CAD"/>
    <n v="1545026400"/>
    <n v="1545804000"/>
    <x v="591"/>
    <x v="595"/>
    <b v="0"/>
    <b v="0"/>
    <s v="technology/wearables"/>
    <n v="1.4545652173913044"/>
    <n v="103.73643410852713"/>
    <x v="2"/>
    <s v="wearables"/>
  </r>
  <r>
    <x v="643"/>
    <x v="632"/>
    <s v="Future-proofed modular groupware"/>
    <x v="344"/>
    <n v="32986"/>
    <x v="1"/>
    <n v="375"/>
    <x v="1"/>
    <s v="USD"/>
    <n v="1488348000"/>
    <n v="1489899600"/>
    <x v="592"/>
    <x v="596"/>
    <b v="0"/>
    <b v="0"/>
    <s v="theater/plays"/>
    <n v="2.2138255033557046"/>
    <n v="87.962666666666664"/>
    <x v="3"/>
    <s v="plays"/>
  </r>
  <r>
    <x v="644"/>
    <x v="633"/>
    <s v="Distributed real-time algorithm"/>
    <x v="345"/>
    <n v="81984"/>
    <x v="0"/>
    <n v="2928"/>
    <x v="0"/>
    <s v="CAD"/>
    <n v="1545112800"/>
    <n v="1546495200"/>
    <x v="593"/>
    <x v="597"/>
    <b v="0"/>
    <b v="0"/>
    <s v="theater/plays"/>
    <n v="0.48396694214876035"/>
    <n v="28"/>
    <x v="3"/>
    <s v="plays"/>
  </r>
  <r>
    <x v="645"/>
    <x v="634"/>
    <s v="Multi-lateral heuristic throughput"/>
    <x v="346"/>
    <n v="178483"/>
    <x v="0"/>
    <n v="4697"/>
    <x v="1"/>
    <s v="USD"/>
    <n v="1537938000"/>
    <n v="1539752400"/>
    <x v="594"/>
    <x v="598"/>
    <b v="0"/>
    <b v="1"/>
    <s v="music/rock"/>
    <n v="0.92911504424778757"/>
    <n v="37.999361294443261"/>
    <x v="1"/>
    <s v="rock"/>
  </r>
  <r>
    <x v="646"/>
    <x v="635"/>
    <s v="Switchable reciprocal middleware"/>
    <x v="201"/>
    <n v="87448"/>
    <x v="0"/>
    <n v="2915"/>
    <x v="1"/>
    <s v="USD"/>
    <n v="1363150800"/>
    <n v="1364101200"/>
    <x v="595"/>
    <x v="599"/>
    <b v="0"/>
    <b v="0"/>
    <s v="games/video games"/>
    <n v="0.88599797365754818"/>
    <n v="29.999313893653515"/>
    <x v="6"/>
    <s v="video games"/>
  </r>
  <r>
    <x v="647"/>
    <x v="636"/>
    <s v="Inverse multimedia Graphic Interface"/>
    <x v="6"/>
    <n v="1863"/>
    <x v="0"/>
    <n v="18"/>
    <x v="1"/>
    <s v="USD"/>
    <n v="1523250000"/>
    <n v="1525323600"/>
    <x v="596"/>
    <x v="600"/>
    <b v="0"/>
    <b v="0"/>
    <s v="publishing/translations"/>
    <n v="0.41399999999999998"/>
    <n v="103.5"/>
    <x v="5"/>
    <s v="translations"/>
  </r>
  <r>
    <x v="648"/>
    <x v="637"/>
    <s v="Vision-oriented local contingency"/>
    <x v="347"/>
    <n v="62174"/>
    <x v="3"/>
    <n v="723"/>
    <x v="1"/>
    <s v="USD"/>
    <n v="1499317200"/>
    <n v="1500872400"/>
    <x v="597"/>
    <x v="601"/>
    <b v="1"/>
    <b v="0"/>
    <s v="food/food trucks"/>
    <n v="0.63056795131845844"/>
    <n v="85.994467496542185"/>
    <x v="0"/>
    <s v="food trucks"/>
  </r>
  <r>
    <x v="649"/>
    <x v="638"/>
    <s v="Reactive 6thgeneration hub"/>
    <x v="155"/>
    <n v="59003"/>
    <x v="0"/>
    <n v="602"/>
    <x v="5"/>
    <s v="CHF"/>
    <n v="1287550800"/>
    <n v="1288501200"/>
    <x v="598"/>
    <x v="602"/>
    <b v="1"/>
    <b v="1"/>
    <s v="theater/plays"/>
    <n v="0.48482333607230893"/>
    <n v="98.011627906976742"/>
    <x v="3"/>
    <s v="plays"/>
  </r>
  <r>
    <x v="650"/>
    <x v="639"/>
    <s v="Optional asymmetric success"/>
    <x v="0"/>
    <n v="2"/>
    <x v="0"/>
    <n v="1"/>
    <x v="1"/>
    <s v="USD"/>
    <n v="1404795600"/>
    <n v="1407128400"/>
    <x v="599"/>
    <x v="603"/>
    <b v="0"/>
    <b v="0"/>
    <s v="music/jazz"/>
    <n v="0.02"/>
    <n v="2"/>
    <x v="1"/>
    <s v="jazz"/>
  </r>
  <r>
    <x v="651"/>
    <x v="640"/>
    <s v="Digitized analyzing capacity"/>
    <x v="348"/>
    <n v="174039"/>
    <x v="0"/>
    <n v="3868"/>
    <x v="6"/>
    <s v="EUR"/>
    <n v="1393048800"/>
    <n v="1394344800"/>
    <x v="600"/>
    <x v="604"/>
    <b v="0"/>
    <b v="0"/>
    <s v="film &amp; video/shorts"/>
    <n v="0.88479410269445857"/>
    <n v="44.994570837642193"/>
    <x v="4"/>
    <s v="shorts"/>
  </r>
  <r>
    <x v="652"/>
    <x v="641"/>
    <s v="Vision-oriented regional hub"/>
    <x v="83"/>
    <n v="12684"/>
    <x v="1"/>
    <n v="409"/>
    <x v="1"/>
    <s v="USD"/>
    <n v="1470373200"/>
    <n v="1474088400"/>
    <x v="601"/>
    <x v="292"/>
    <b v="0"/>
    <b v="0"/>
    <s v="technology/web"/>
    <n v="1.2684"/>
    <n v="31.012224938875306"/>
    <x v="2"/>
    <s v="web"/>
  </r>
  <r>
    <x v="653"/>
    <x v="642"/>
    <s v="Monitored incremental info-mediaries"/>
    <x v="60"/>
    <n v="14033"/>
    <x v="1"/>
    <n v="234"/>
    <x v="1"/>
    <s v="USD"/>
    <n v="1460091600"/>
    <n v="1460264400"/>
    <x v="602"/>
    <x v="605"/>
    <b v="0"/>
    <b v="0"/>
    <s v="technology/web"/>
    <n v="23.388333333333332"/>
    <n v="59.970085470085472"/>
    <x v="2"/>
    <s v="web"/>
  </r>
  <r>
    <x v="654"/>
    <x v="643"/>
    <s v="Programmable static middleware"/>
    <x v="349"/>
    <n v="177936"/>
    <x v="1"/>
    <n v="3016"/>
    <x v="1"/>
    <s v="USD"/>
    <n v="1440392400"/>
    <n v="1440824400"/>
    <x v="335"/>
    <x v="606"/>
    <b v="0"/>
    <b v="0"/>
    <s v="music/metal"/>
    <n v="5.0838857142857146"/>
    <n v="58.9973474801061"/>
    <x v="1"/>
    <s v="metal"/>
  </r>
  <r>
    <x v="655"/>
    <x v="644"/>
    <s v="Multi-layered bottom-line encryption"/>
    <x v="350"/>
    <n v="13212"/>
    <x v="1"/>
    <n v="264"/>
    <x v="1"/>
    <s v="USD"/>
    <n v="1488434400"/>
    <n v="1489554000"/>
    <x v="603"/>
    <x v="607"/>
    <b v="1"/>
    <b v="0"/>
    <s v="photography/photography books"/>
    <n v="1.9147826086956521"/>
    <n v="50.045454545454547"/>
    <x v="7"/>
    <s v="photography books"/>
  </r>
  <r>
    <x v="656"/>
    <x v="645"/>
    <s v="Vision-oriented systematic Graphical User Interface"/>
    <x v="351"/>
    <n v="49879"/>
    <x v="0"/>
    <n v="504"/>
    <x v="2"/>
    <s v="AUD"/>
    <n v="1514440800"/>
    <n v="1514872800"/>
    <x v="604"/>
    <x v="608"/>
    <b v="0"/>
    <b v="0"/>
    <s v="food/food trucks"/>
    <n v="0.42127533783783783"/>
    <n v="98.966269841269835"/>
    <x v="0"/>
    <s v="food trucks"/>
  </r>
  <r>
    <x v="657"/>
    <x v="646"/>
    <s v="Balanced optimal hardware"/>
    <x v="83"/>
    <n v="824"/>
    <x v="0"/>
    <n v="14"/>
    <x v="1"/>
    <s v="USD"/>
    <n v="1514354400"/>
    <n v="1515736800"/>
    <x v="605"/>
    <x v="609"/>
    <b v="0"/>
    <b v="0"/>
    <s v="film &amp; video/science fiction"/>
    <n v="8.2400000000000001E-2"/>
    <n v="58.857142857142854"/>
    <x v="4"/>
    <s v="science fiction"/>
  </r>
  <r>
    <x v="658"/>
    <x v="647"/>
    <s v="Self-enabling mission-critical success"/>
    <x v="352"/>
    <n v="31594"/>
    <x v="3"/>
    <n v="390"/>
    <x v="1"/>
    <s v="USD"/>
    <n v="1440910800"/>
    <n v="1442898000"/>
    <x v="606"/>
    <x v="610"/>
    <b v="0"/>
    <b v="0"/>
    <s v="music/rock"/>
    <n v="0.60064638783269964"/>
    <n v="81.010256410256417"/>
    <x v="1"/>
    <s v="rock"/>
  </r>
  <r>
    <x v="659"/>
    <x v="648"/>
    <s v="Grass-roots dynamic emulation"/>
    <x v="353"/>
    <n v="57010"/>
    <x v="0"/>
    <n v="750"/>
    <x v="4"/>
    <s v="GBP"/>
    <n v="1296108000"/>
    <n v="1296194400"/>
    <x v="65"/>
    <x v="611"/>
    <b v="0"/>
    <b v="0"/>
    <s v="film &amp; video/documentary"/>
    <n v="0.47232808616404309"/>
    <n v="76.013333333333335"/>
    <x v="4"/>
    <s v="documentary"/>
  </r>
  <r>
    <x v="660"/>
    <x v="649"/>
    <s v="Fundamental disintermediate matrix"/>
    <x v="14"/>
    <n v="7438"/>
    <x v="0"/>
    <n v="77"/>
    <x v="1"/>
    <s v="USD"/>
    <n v="1440133200"/>
    <n v="1440910800"/>
    <x v="607"/>
    <x v="612"/>
    <b v="1"/>
    <b v="0"/>
    <s v="theater/plays"/>
    <n v="0.81736263736263737"/>
    <n v="96.597402597402592"/>
    <x v="3"/>
    <s v="plays"/>
  </r>
  <r>
    <x v="661"/>
    <x v="650"/>
    <s v="Right-sized secondary challenge"/>
    <x v="354"/>
    <n v="57872"/>
    <x v="0"/>
    <n v="752"/>
    <x v="3"/>
    <s v="DKK"/>
    <n v="1332910800"/>
    <n v="1335502800"/>
    <x v="608"/>
    <x v="613"/>
    <b v="0"/>
    <b v="0"/>
    <s v="music/jazz"/>
    <n v="0.54187265917603"/>
    <n v="76.957446808510639"/>
    <x v="1"/>
    <s v="jazz"/>
  </r>
  <r>
    <x v="662"/>
    <x v="651"/>
    <s v="Implemented exuding software"/>
    <x v="14"/>
    <n v="8906"/>
    <x v="0"/>
    <n v="131"/>
    <x v="1"/>
    <s v="USD"/>
    <n v="1544335200"/>
    <n v="1544680800"/>
    <x v="609"/>
    <x v="614"/>
    <b v="0"/>
    <b v="0"/>
    <s v="theater/plays"/>
    <n v="0.97868131868131869"/>
    <n v="67.984732824427482"/>
    <x v="3"/>
    <s v="plays"/>
  </r>
  <r>
    <x v="663"/>
    <x v="652"/>
    <s v="Total optimizing software"/>
    <x v="83"/>
    <n v="7724"/>
    <x v="0"/>
    <n v="87"/>
    <x v="1"/>
    <s v="USD"/>
    <n v="1286427600"/>
    <n v="1288414800"/>
    <x v="610"/>
    <x v="615"/>
    <b v="0"/>
    <b v="0"/>
    <s v="theater/plays"/>
    <n v="0.77239999999999998"/>
    <n v="88.781609195402297"/>
    <x v="3"/>
    <s v="plays"/>
  </r>
  <r>
    <x v="664"/>
    <x v="327"/>
    <s v="Optional maximized attitude"/>
    <x v="355"/>
    <n v="26571"/>
    <x v="0"/>
    <n v="1063"/>
    <x v="1"/>
    <s v="USD"/>
    <n v="1329717600"/>
    <n v="1330581600"/>
    <x v="541"/>
    <x v="616"/>
    <b v="0"/>
    <b v="0"/>
    <s v="music/jazz"/>
    <n v="0.33464735516372796"/>
    <n v="24.99623706491063"/>
    <x v="1"/>
    <s v="jazz"/>
  </r>
  <r>
    <x v="665"/>
    <x v="653"/>
    <s v="Customer-focused impactful extranet"/>
    <x v="135"/>
    <n v="12219"/>
    <x v="1"/>
    <n v="272"/>
    <x v="1"/>
    <s v="USD"/>
    <n v="1310187600"/>
    <n v="1311397200"/>
    <x v="611"/>
    <x v="453"/>
    <b v="0"/>
    <b v="1"/>
    <s v="film &amp; video/documentary"/>
    <n v="2.3958823529411766"/>
    <n v="44.922794117647058"/>
    <x v="4"/>
    <s v="documentary"/>
  </r>
  <r>
    <x v="666"/>
    <x v="654"/>
    <s v="Cloned bottom-line success"/>
    <x v="33"/>
    <n v="1985"/>
    <x v="3"/>
    <n v="25"/>
    <x v="1"/>
    <s v="USD"/>
    <n v="1377838800"/>
    <n v="1378357200"/>
    <x v="612"/>
    <x v="617"/>
    <b v="0"/>
    <b v="1"/>
    <s v="theater/plays"/>
    <n v="0.64032258064516134"/>
    <n v="79.400000000000006"/>
    <x v="3"/>
    <s v="plays"/>
  </r>
  <r>
    <x v="667"/>
    <x v="655"/>
    <s v="Decentralized bandwidth-monitored ability"/>
    <x v="350"/>
    <n v="12155"/>
    <x v="1"/>
    <n v="419"/>
    <x v="1"/>
    <s v="USD"/>
    <n v="1410325200"/>
    <n v="1411102800"/>
    <x v="613"/>
    <x v="618"/>
    <b v="0"/>
    <b v="0"/>
    <s v="journalism/audio"/>
    <n v="1.7615942028985507"/>
    <n v="29.009546539379475"/>
    <x v="8"/>
    <s v="audio"/>
  </r>
  <r>
    <x v="668"/>
    <x v="656"/>
    <s v="Programmable leadingedge budgetary management"/>
    <x v="356"/>
    <n v="5593"/>
    <x v="0"/>
    <n v="76"/>
    <x v="1"/>
    <s v="USD"/>
    <n v="1343797200"/>
    <n v="1344834000"/>
    <x v="614"/>
    <x v="619"/>
    <b v="0"/>
    <b v="0"/>
    <s v="theater/plays"/>
    <n v="0.20338181818181819"/>
    <n v="73.59210526315789"/>
    <x v="3"/>
    <s v="plays"/>
  </r>
  <r>
    <x v="669"/>
    <x v="657"/>
    <s v="Upgradable bi-directional concept"/>
    <x v="357"/>
    <n v="175020"/>
    <x v="1"/>
    <n v="1621"/>
    <x v="6"/>
    <s v="EUR"/>
    <n v="1498453200"/>
    <n v="1499230800"/>
    <x v="615"/>
    <x v="620"/>
    <b v="0"/>
    <b v="0"/>
    <s v="theater/plays"/>
    <n v="3.5864754098360656"/>
    <n v="107.97038864898211"/>
    <x v="3"/>
    <s v="plays"/>
  </r>
  <r>
    <x v="670"/>
    <x v="635"/>
    <s v="Re-contextualized homogeneous flexibility"/>
    <x v="358"/>
    <n v="75955"/>
    <x v="1"/>
    <n v="1101"/>
    <x v="1"/>
    <s v="USD"/>
    <n v="1456380000"/>
    <n v="1457416800"/>
    <x v="90"/>
    <x v="621"/>
    <b v="0"/>
    <b v="0"/>
    <s v="music/indie rock"/>
    <n v="4.6885802469135802"/>
    <n v="68.987284287011803"/>
    <x v="1"/>
    <s v="indie rock"/>
  </r>
  <r>
    <x v="671"/>
    <x v="658"/>
    <s v="Monitored bi-directional standardization"/>
    <x v="359"/>
    <n v="119127"/>
    <x v="1"/>
    <n v="1073"/>
    <x v="1"/>
    <s v="USD"/>
    <n v="1280552400"/>
    <n v="1280898000"/>
    <x v="616"/>
    <x v="622"/>
    <b v="0"/>
    <b v="1"/>
    <s v="theater/plays"/>
    <n v="1.220563524590164"/>
    <n v="111.02236719478098"/>
    <x v="3"/>
    <s v="plays"/>
  </r>
  <r>
    <x v="672"/>
    <x v="659"/>
    <s v="Stand-alone grid-enabled leverage"/>
    <x v="360"/>
    <n v="110689"/>
    <x v="0"/>
    <n v="4428"/>
    <x v="2"/>
    <s v="AUD"/>
    <n v="1521608400"/>
    <n v="1522472400"/>
    <x v="617"/>
    <x v="623"/>
    <b v="0"/>
    <b v="0"/>
    <s v="theater/plays"/>
    <n v="0.55931783729156137"/>
    <n v="24.997515808491418"/>
    <x v="3"/>
    <s v="plays"/>
  </r>
  <r>
    <x v="673"/>
    <x v="660"/>
    <s v="Assimilated regional groupware"/>
    <x v="36"/>
    <n v="2445"/>
    <x v="0"/>
    <n v="58"/>
    <x v="6"/>
    <s v="EUR"/>
    <n v="1460696400"/>
    <n v="1462510800"/>
    <x v="618"/>
    <x v="624"/>
    <b v="0"/>
    <b v="0"/>
    <s v="music/indie rock"/>
    <n v="0.43660714285714286"/>
    <n v="42.155172413793103"/>
    <x v="1"/>
    <s v="indie rock"/>
  </r>
  <r>
    <x v="674"/>
    <x v="661"/>
    <s v="Up-sized 24hour instruction set"/>
    <x v="361"/>
    <n v="57250"/>
    <x v="3"/>
    <n v="1218"/>
    <x v="1"/>
    <s v="USD"/>
    <n v="1313730000"/>
    <n v="1317790800"/>
    <x v="619"/>
    <x v="625"/>
    <b v="0"/>
    <b v="0"/>
    <s v="photography/photography books"/>
    <n v="0.33538371411833628"/>
    <n v="47.003284072249592"/>
    <x v="7"/>
    <s v="photography books"/>
  </r>
  <r>
    <x v="675"/>
    <x v="662"/>
    <s v="Right-sized web-enabled intranet"/>
    <x v="62"/>
    <n v="11929"/>
    <x v="1"/>
    <n v="331"/>
    <x v="1"/>
    <s v="USD"/>
    <n v="1568178000"/>
    <n v="1568782800"/>
    <x v="620"/>
    <x v="626"/>
    <b v="0"/>
    <b v="0"/>
    <s v="journalism/audio"/>
    <n v="1.2297938144329896"/>
    <n v="36.0392749244713"/>
    <x v="8"/>
    <s v="audio"/>
  </r>
  <r>
    <x v="676"/>
    <x v="663"/>
    <s v="Expanded needs-based orchestration"/>
    <x v="362"/>
    <n v="118214"/>
    <x v="1"/>
    <n v="1170"/>
    <x v="1"/>
    <s v="USD"/>
    <n v="1348635600"/>
    <n v="1349413200"/>
    <x v="621"/>
    <x v="627"/>
    <b v="0"/>
    <b v="0"/>
    <s v="photography/photography books"/>
    <n v="1.8974959871589085"/>
    <n v="101.03760683760684"/>
    <x v="7"/>
    <s v="photography books"/>
  </r>
  <r>
    <x v="677"/>
    <x v="664"/>
    <s v="Organic system-worthy orchestration"/>
    <x v="98"/>
    <n v="4432"/>
    <x v="0"/>
    <n v="111"/>
    <x v="1"/>
    <s v="USD"/>
    <n v="1468126800"/>
    <n v="1472446800"/>
    <x v="622"/>
    <x v="491"/>
    <b v="0"/>
    <b v="0"/>
    <s v="publishing/fiction"/>
    <n v="0.83622641509433959"/>
    <n v="39.927927927927925"/>
    <x v="5"/>
    <s v="fiction"/>
  </r>
  <r>
    <x v="678"/>
    <x v="665"/>
    <s v="Inverse static standardization"/>
    <x v="105"/>
    <n v="17879"/>
    <x v="3"/>
    <n v="215"/>
    <x v="1"/>
    <s v="USD"/>
    <n v="1547877600"/>
    <n v="1548050400"/>
    <x v="35"/>
    <x v="628"/>
    <b v="0"/>
    <b v="0"/>
    <s v="film &amp; video/drama"/>
    <n v="0.17968844221105529"/>
    <n v="83.158139534883716"/>
    <x v="4"/>
    <s v="drama"/>
  </r>
  <r>
    <x v="679"/>
    <x v="307"/>
    <s v="Synchronized motivating solution"/>
    <x v="1"/>
    <n v="14511"/>
    <x v="1"/>
    <n v="363"/>
    <x v="1"/>
    <s v="USD"/>
    <n v="1571374800"/>
    <n v="1571806800"/>
    <x v="623"/>
    <x v="629"/>
    <b v="0"/>
    <b v="1"/>
    <s v="food/food trucks"/>
    <n v="10.365"/>
    <n v="39.97520661157025"/>
    <x v="0"/>
    <s v="food trucks"/>
  </r>
  <r>
    <x v="680"/>
    <x v="666"/>
    <s v="Open-source 4thgeneration open system"/>
    <x v="363"/>
    <n v="141822"/>
    <x v="0"/>
    <n v="2955"/>
    <x v="1"/>
    <s v="USD"/>
    <n v="1576303200"/>
    <n v="1576476000"/>
    <x v="624"/>
    <x v="630"/>
    <b v="0"/>
    <b v="1"/>
    <s v="games/mobile games"/>
    <n v="0.97405219780219776"/>
    <n v="47.993908629441627"/>
    <x v="6"/>
    <s v="mobile games"/>
  </r>
  <r>
    <x v="681"/>
    <x v="667"/>
    <s v="Decentralized context-sensitive superstructure"/>
    <x v="364"/>
    <n v="159037"/>
    <x v="0"/>
    <n v="1657"/>
    <x v="1"/>
    <s v="USD"/>
    <n v="1324447200"/>
    <n v="1324965600"/>
    <x v="625"/>
    <x v="631"/>
    <b v="0"/>
    <b v="0"/>
    <s v="theater/plays"/>
    <n v="0.86386203150461705"/>
    <n v="95.978877489438744"/>
    <x v="3"/>
    <s v="plays"/>
  </r>
  <r>
    <x v="682"/>
    <x v="668"/>
    <s v="Compatible 5thgeneration concept"/>
    <x v="91"/>
    <n v="8109"/>
    <x v="1"/>
    <n v="103"/>
    <x v="1"/>
    <s v="USD"/>
    <n v="1386741600"/>
    <n v="1387519200"/>
    <x v="626"/>
    <x v="632"/>
    <b v="0"/>
    <b v="0"/>
    <s v="theater/plays"/>
    <n v="1.5016666666666667"/>
    <n v="78.728155339805824"/>
    <x v="3"/>
    <s v="plays"/>
  </r>
  <r>
    <x v="683"/>
    <x v="669"/>
    <s v="Virtual systemic intranet"/>
    <x v="173"/>
    <n v="8244"/>
    <x v="1"/>
    <n v="147"/>
    <x v="1"/>
    <s v="USD"/>
    <n v="1537074000"/>
    <n v="1537246800"/>
    <x v="627"/>
    <x v="633"/>
    <b v="0"/>
    <b v="0"/>
    <s v="theater/plays"/>
    <n v="3.5843478260869563"/>
    <n v="56.081632653061227"/>
    <x v="3"/>
    <s v="plays"/>
  </r>
  <r>
    <x v="684"/>
    <x v="670"/>
    <s v="Optimized systemic algorithm"/>
    <x v="1"/>
    <n v="7600"/>
    <x v="1"/>
    <n v="110"/>
    <x v="0"/>
    <s v="CAD"/>
    <n v="1277787600"/>
    <n v="1279515600"/>
    <x v="628"/>
    <x v="634"/>
    <b v="0"/>
    <b v="0"/>
    <s v="publishing/nonfiction"/>
    <n v="5.4285714285714288"/>
    <n v="69.090909090909093"/>
    <x v="5"/>
    <s v="nonfiction"/>
  </r>
  <r>
    <x v="685"/>
    <x v="671"/>
    <s v="Customizable homogeneous firmware"/>
    <x v="365"/>
    <n v="94501"/>
    <x v="0"/>
    <n v="926"/>
    <x v="0"/>
    <s v="CAD"/>
    <n v="1440306000"/>
    <n v="1442379600"/>
    <x v="629"/>
    <x v="415"/>
    <b v="0"/>
    <b v="0"/>
    <s v="theater/plays"/>
    <n v="0.67500714285714281"/>
    <n v="102.05291576673866"/>
    <x v="3"/>
    <s v="plays"/>
  </r>
  <r>
    <x v="686"/>
    <x v="672"/>
    <s v="Front-line cohesive extranet"/>
    <x v="168"/>
    <n v="14381"/>
    <x v="1"/>
    <n v="134"/>
    <x v="1"/>
    <s v="USD"/>
    <n v="1522126800"/>
    <n v="1523077200"/>
    <x v="630"/>
    <x v="635"/>
    <b v="0"/>
    <b v="0"/>
    <s v="technology/wearables"/>
    <n v="1.9174666666666667"/>
    <n v="107.32089552238806"/>
    <x v="2"/>
    <s v="wearables"/>
  </r>
  <r>
    <x v="687"/>
    <x v="673"/>
    <s v="Distributed holistic neural-net"/>
    <x v="42"/>
    <n v="13980"/>
    <x v="1"/>
    <n v="269"/>
    <x v="1"/>
    <s v="USD"/>
    <n v="1489298400"/>
    <n v="1489554000"/>
    <x v="631"/>
    <x v="607"/>
    <b v="0"/>
    <b v="0"/>
    <s v="theater/plays"/>
    <n v="9.32"/>
    <n v="51.970260223048328"/>
    <x v="3"/>
    <s v="plays"/>
  </r>
  <r>
    <x v="688"/>
    <x v="674"/>
    <s v="Devolved client-server monitoring"/>
    <x v="49"/>
    <n v="12449"/>
    <x v="1"/>
    <n v="175"/>
    <x v="1"/>
    <s v="USD"/>
    <n v="1547100000"/>
    <n v="1548482400"/>
    <x v="632"/>
    <x v="636"/>
    <b v="0"/>
    <b v="1"/>
    <s v="film &amp; video/television"/>
    <n v="4.2927586206896553"/>
    <n v="71.137142857142862"/>
    <x v="4"/>
    <s v="television"/>
  </r>
  <r>
    <x v="689"/>
    <x v="675"/>
    <s v="Seamless directional capacity"/>
    <x v="190"/>
    <n v="7348"/>
    <x v="1"/>
    <n v="69"/>
    <x v="1"/>
    <s v="USD"/>
    <n v="1383022800"/>
    <n v="1384063200"/>
    <x v="633"/>
    <x v="637"/>
    <b v="0"/>
    <b v="0"/>
    <s v="technology/web"/>
    <n v="1.0065753424657535"/>
    <n v="106.49275362318841"/>
    <x v="2"/>
    <s v="web"/>
  </r>
  <r>
    <x v="690"/>
    <x v="676"/>
    <s v="Polarized actuating implementation"/>
    <x v="136"/>
    <n v="8158"/>
    <x v="1"/>
    <n v="190"/>
    <x v="1"/>
    <s v="USD"/>
    <n v="1322373600"/>
    <n v="1322892000"/>
    <x v="634"/>
    <x v="638"/>
    <b v="0"/>
    <b v="1"/>
    <s v="film &amp; video/documentary"/>
    <n v="2.266111111111111"/>
    <n v="42.93684210526316"/>
    <x v="4"/>
    <s v="documentary"/>
  </r>
  <r>
    <x v="691"/>
    <x v="677"/>
    <s v="Front-line disintermediate hub"/>
    <x v="92"/>
    <n v="7119"/>
    <x v="1"/>
    <n v="237"/>
    <x v="1"/>
    <s v="USD"/>
    <n v="1349240400"/>
    <n v="1350709200"/>
    <x v="635"/>
    <x v="639"/>
    <b v="1"/>
    <b v="1"/>
    <s v="film &amp; video/documentary"/>
    <n v="1.4238"/>
    <n v="30.037974683544302"/>
    <x v="4"/>
    <s v="documentary"/>
  </r>
  <r>
    <x v="692"/>
    <x v="678"/>
    <s v="Decentralized 4thgeneration challenge"/>
    <x v="46"/>
    <n v="5438"/>
    <x v="0"/>
    <n v="77"/>
    <x v="4"/>
    <s v="GBP"/>
    <n v="1562648400"/>
    <n v="1564203600"/>
    <x v="636"/>
    <x v="640"/>
    <b v="0"/>
    <b v="0"/>
    <s v="music/rock"/>
    <n v="0.90633333333333332"/>
    <n v="70.623376623376629"/>
    <x v="1"/>
    <s v="rock"/>
  </r>
  <r>
    <x v="693"/>
    <x v="679"/>
    <s v="Reverse-engineered composite hierarchy"/>
    <x v="366"/>
    <n v="115396"/>
    <x v="0"/>
    <n v="1748"/>
    <x v="1"/>
    <s v="USD"/>
    <n v="1508216400"/>
    <n v="1509685200"/>
    <x v="637"/>
    <x v="641"/>
    <b v="0"/>
    <b v="0"/>
    <s v="theater/plays"/>
    <n v="0.63966740576496672"/>
    <n v="66.016018306636155"/>
    <x v="3"/>
    <s v="plays"/>
  </r>
  <r>
    <x v="694"/>
    <x v="680"/>
    <s v="Programmable tangible ability"/>
    <x v="14"/>
    <n v="7656"/>
    <x v="0"/>
    <n v="79"/>
    <x v="1"/>
    <s v="USD"/>
    <n v="1511762400"/>
    <n v="1514959200"/>
    <x v="638"/>
    <x v="642"/>
    <b v="0"/>
    <b v="0"/>
    <s v="theater/plays"/>
    <n v="0.84131868131868137"/>
    <n v="96.911392405063296"/>
    <x v="3"/>
    <s v="plays"/>
  </r>
  <r>
    <x v="695"/>
    <x v="681"/>
    <s v="Configurable full-range emulation"/>
    <x v="243"/>
    <n v="12322"/>
    <x v="1"/>
    <n v="196"/>
    <x v="6"/>
    <s v="EUR"/>
    <n v="1447480800"/>
    <n v="1448863200"/>
    <x v="639"/>
    <x v="445"/>
    <b v="1"/>
    <b v="0"/>
    <s v="music/rock"/>
    <n v="1.3393478260869565"/>
    <n v="62.867346938775512"/>
    <x v="1"/>
    <s v="rock"/>
  </r>
  <r>
    <x v="696"/>
    <x v="682"/>
    <s v="Total real-time hardware"/>
    <x v="367"/>
    <n v="96888"/>
    <x v="0"/>
    <n v="889"/>
    <x v="1"/>
    <s v="USD"/>
    <n v="1429506000"/>
    <n v="1429592400"/>
    <x v="640"/>
    <x v="116"/>
    <b v="0"/>
    <b v="1"/>
    <s v="theater/plays"/>
    <n v="0.59042047531992692"/>
    <n v="108.98537682789652"/>
    <x v="3"/>
    <s v="plays"/>
  </r>
  <r>
    <x v="697"/>
    <x v="683"/>
    <s v="Profound system-worthy functionalities"/>
    <x v="368"/>
    <n v="196960"/>
    <x v="1"/>
    <n v="7295"/>
    <x v="1"/>
    <s v="USD"/>
    <n v="1522472400"/>
    <n v="1522645200"/>
    <x v="641"/>
    <x v="643"/>
    <b v="0"/>
    <b v="0"/>
    <s v="music/electric music"/>
    <n v="1.5280062063615205"/>
    <n v="26.999314599040439"/>
    <x v="1"/>
    <s v="electric music"/>
  </r>
  <r>
    <x v="698"/>
    <x v="684"/>
    <s v="Cloned hybrid focus group"/>
    <x v="369"/>
    <n v="188057"/>
    <x v="1"/>
    <n v="2893"/>
    <x v="0"/>
    <s v="CAD"/>
    <n v="1322114400"/>
    <n v="1323324000"/>
    <x v="642"/>
    <x v="644"/>
    <b v="0"/>
    <b v="0"/>
    <s v="technology/wearables"/>
    <n v="4.466912114014252"/>
    <n v="65.004147943311438"/>
    <x v="2"/>
    <s v="wearables"/>
  </r>
  <r>
    <x v="699"/>
    <x v="196"/>
    <s v="Ergonomic dedicated focus group"/>
    <x v="71"/>
    <n v="6245"/>
    <x v="0"/>
    <n v="56"/>
    <x v="1"/>
    <s v="USD"/>
    <n v="1561438800"/>
    <n v="1561525200"/>
    <x v="230"/>
    <x v="645"/>
    <b v="0"/>
    <b v="0"/>
    <s v="film &amp; video/drama"/>
    <n v="0.8439189189189189"/>
    <n v="111.51785714285714"/>
    <x v="4"/>
    <s v="drama"/>
  </r>
  <r>
    <x v="700"/>
    <x v="685"/>
    <s v="Realigned zero administration paradigm"/>
    <x v="0"/>
    <n v="3"/>
    <x v="0"/>
    <n v="1"/>
    <x v="1"/>
    <s v="USD"/>
    <n v="1264399200"/>
    <n v="1265695200"/>
    <x v="67"/>
    <x v="646"/>
    <b v="0"/>
    <b v="0"/>
    <s v="technology/wearables"/>
    <n v="0.03"/>
    <n v="3"/>
    <x v="2"/>
    <s v="wearables"/>
  </r>
  <r>
    <x v="701"/>
    <x v="686"/>
    <s v="Open-source multi-tasking methodology"/>
    <x v="370"/>
    <n v="91014"/>
    <x v="1"/>
    <n v="820"/>
    <x v="1"/>
    <s v="USD"/>
    <n v="1301202000"/>
    <n v="1301806800"/>
    <x v="643"/>
    <x v="647"/>
    <b v="1"/>
    <b v="0"/>
    <s v="theater/plays"/>
    <n v="1.7502692307692307"/>
    <n v="110.99268292682927"/>
    <x v="3"/>
    <s v="plays"/>
  </r>
  <r>
    <x v="702"/>
    <x v="687"/>
    <s v="Object-based attitude-oriented analyzer"/>
    <x v="251"/>
    <n v="4710"/>
    <x v="0"/>
    <n v="83"/>
    <x v="1"/>
    <s v="USD"/>
    <n v="1374469200"/>
    <n v="1374901200"/>
    <x v="644"/>
    <x v="467"/>
    <b v="0"/>
    <b v="0"/>
    <s v="technology/wearables"/>
    <n v="0.54137931034482756"/>
    <n v="56.746987951807228"/>
    <x v="2"/>
    <s v="wearables"/>
  </r>
  <r>
    <x v="703"/>
    <x v="688"/>
    <s v="Cross-platform tertiary hub"/>
    <x v="371"/>
    <n v="197728"/>
    <x v="1"/>
    <n v="2038"/>
    <x v="1"/>
    <s v="USD"/>
    <n v="1334984400"/>
    <n v="1336453200"/>
    <x v="645"/>
    <x v="648"/>
    <b v="1"/>
    <b v="1"/>
    <s v="publishing/translations"/>
    <n v="3.1187381703470032"/>
    <n v="97.020608439646708"/>
    <x v="5"/>
    <s v="translations"/>
  </r>
  <r>
    <x v="704"/>
    <x v="689"/>
    <s v="Seamless clear-thinking artificial intelligence"/>
    <x v="251"/>
    <n v="10682"/>
    <x v="1"/>
    <n v="116"/>
    <x v="1"/>
    <s v="USD"/>
    <n v="1467608400"/>
    <n v="1468904400"/>
    <x v="646"/>
    <x v="649"/>
    <b v="0"/>
    <b v="0"/>
    <s v="film &amp; video/animation"/>
    <n v="1.2278160919540231"/>
    <n v="92.08620689655173"/>
    <x v="4"/>
    <s v="animation"/>
  </r>
  <r>
    <x v="705"/>
    <x v="690"/>
    <s v="Centralized tangible success"/>
    <x v="372"/>
    <n v="168048"/>
    <x v="0"/>
    <n v="2025"/>
    <x v="4"/>
    <s v="GBP"/>
    <n v="1386741600"/>
    <n v="1387087200"/>
    <x v="626"/>
    <x v="650"/>
    <b v="0"/>
    <b v="0"/>
    <s v="publishing/nonfiction"/>
    <n v="0.99026517383618151"/>
    <n v="82.986666666666665"/>
    <x v="5"/>
    <s v="nonfiction"/>
  </r>
  <r>
    <x v="706"/>
    <x v="691"/>
    <s v="Customer-focused multimedia methodology"/>
    <x v="2"/>
    <n v="138586"/>
    <x v="1"/>
    <n v="1345"/>
    <x v="2"/>
    <s v="AUD"/>
    <n v="1546754400"/>
    <n v="1547445600"/>
    <x v="647"/>
    <x v="651"/>
    <b v="0"/>
    <b v="1"/>
    <s v="technology/web"/>
    <n v="1.278468634686347"/>
    <n v="103.03791821561339"/>
    <x v="2"/>
    <s v="web"/>
  </r>
  <r>
    <x v="707"/>
    <x v="692"/>
    <s v="Visionary maximized Local Area Network"/>
    <x v="190"/>
    <n v="11579"/>
    <x v="1"/>
    <n v="168"/>
    <x v="1"/>
    <s v="USD"/>
    <n v="1544248800"/>
    <n v="1547359200"/>
    <x v="159"/>
    <x v="652"/>
    <b v="0"/>
    <b v="0"/>
    <s v="film &amp; video/drama"/>
    <n v="1.5861643835616439"/>
    <n v="68.922619047619051"/>
    <x v="4"/>
    <s v="drama"/>
  </r>
  <r>
    <x v="708"/>
    <x v="693"/>
    <s v="Secured bifurcated intranet"/>
    <x v="12"/>
    <n v="12020"/>
    <x v="1"/>
    <n v="137"/>
    <x v="5"/>
    <s v="CHF"/>
    <n v="1495429200"/>
    <n v="1496293200"/>
    <x v="648"/>
    <x v="653"/>
    <b v="0"/>
    <b v="0"/>
    <s v="theater/plays"/>
    <n v="7.0705882352941174"/>
    <n v="87.737226277372258"/>
    <x v="3"/>
    <s v="plays"/>
  </r>
  <r>
    <x v="709"/>
    <x v="694"/>
    <s v="Grass-roots 4thgeneration product"/>
    <x v="122"/>
    <n v="13954"/>
    <x v="1"/>
    <n v="186"/>
    <x v="6"/>
    <s v="EUR"/>
    <n v="1334811600"/>
    <n v="1335416400"/>
    <x v="267"/>
    <x v="654"/>
    <b v="0"/>
    <b v="0"/>
    <s v="theater/plays"/>
    <n v="1.4238775510204082"/>
    <n v="75.021505376344081"/>
    <x v="3"/>
    <s v="plays"/>
  </r>
  <r>
    <x v="710"/>
    <x v="695"/>
    <s v="Reduced next generation info-mediaries"/>
    <x v="333"/>
    <n v="6358"/>
    <x v="1"/>
    <n v="125"/>
    <x v="1"/>
    <s v="USD"/>
    <n v="1531544400"/>
    <n v="1532149200"/>
    <x v="649"/>
    <x v="655"/>
    <b v="0"/>
    <b v="1"/>
    <s v="theater/plays"/>
    <n v="1.4786046511627906"/>
    <n v="50.863999999999997"/>
    <x v="3"/>
    <s v="plays"/>
  </r>
  <r>
    <x v="711"/>
    <x v="696"/>
    <s v="Customizable full-range artificial intelligence"/>
    <x v="8"/>
    <n v="1260"/>
    <x v="0"/>
    <n v="14"/>
    <x v="6"/>
    <s v="EUR"/>
    <n v="1453615200"/>
    <n v="1453788000"/>
    <x v="248"/>
    <x v="656"/>
    <b v="1"/>
    <b v="1"/>
    <s v="theater/plays"/>
    <n v="0.20322580645161289"/>
    <n v="90"/>
    <x v="3"/>
    <s v="plays"/>
  </r>
  <r>
    <x v="712"/>
    <x v="697"/>
    <s v="Programmable leadingedge contingency"/>
    <x v="126"/>
    <n v="14725"/>
    <x v="1"/>
    <n v="202"/>
    <x v="1"/>
    <s v="USD"/>
    <n v="1467954000"/>
    <n v="1471496400"/>
    <x v="571"/>
    <x v="657"/>
    <b v="0"/>
    <b v="0"/>
    <s v="theater/plays"/>
    <n v="18.40625"/>
    <n v="72.896039603960389"/>
    <x v="3"/>
    <s v="plays"/>
  </r>
  <r>
    <x v="713"/>
    <x v="698"/>
    <s v="Multi-layered global groupware"/>
    <x v="350"/>
    <n v="11174"/>
    <x v="1"/>
    <n v="103"/>
    <x v="1"/>
    <s v="USD"/>
    <n v="1471842000"/>
    <n v="1472878800"/>
    <x v="650"/>
    <x v="89"/>
    <b v="0"/>
    <b v="0"/>
    <s v="publishing/radio &amp; podcasts"/>
    <n v="1.6194202898550725"/>
    <n v="108.48543689320388"/>
    <x v="5"/>
    <s v="radio &amp; podcasts"/>
  </r>
  <r>
    <x v="714"/>
    <x v="699"/>
    <s v="Switchable methodical superstructure"/>
    <x v="373"/>
    <n v="182036"/>
    <x v="1"/>
    <n v="1785"/>
    <x v="1"/>
    <s v="USD"/>
    <n v="1408424400"/>
    <n v="1408510800"/>
    <x v="1"/>
    <x v="658"/>
    <b v="0"/>
    <b v="0"/>
    <s v="music/rock"/>
    <n v="4.7282077922077921"/>
    <n v="101.98095238095237"/>
    <x v="1"/>
    <s v="rock"/>
  </r>
  <r>
    <x v="715"/>
    <x v="700"/>
    <s v="Expanded even-keeled portal"/>
    <x v="374"/>
    <n v="28870"/>
    <x v="0"/>
    <n v="656"/>
    <x v="1"/>
    <s v="USD"/>
    <n v="1281157200"/>
    <n v="1281589200"/>
    <x v="651"/>
    <x v="438"/>
    <b v="0"/>
    <b v="0"/>
    <s v="games/mobile games"/>
    <n v="0.24466101694915254"/>
    <n v="44.009146341463413"/>
    <x v="6"/>
    <s v="mobile games"/>
  </r>
  <r>
    <x v="716"/>
    <x v="701"/>
    <s v="Advanced modular moderator"/>
    <x v="22"/>
    <n v="10353"/>
    <x v="1"/>
    <n v="157"/>
    <x v="1"/>
    <s v="USD"/>
    <n v="1373432400"/>
    <n v="1375851600"/>
    <x v="652"/>
    <x v="659"/>
    <b v="0"/>
    <b v="1"/>
    <s v="theater/plays"/>
    <n v="5.1764999999999999"/>
    <n v="65.942675159235662"/>
    <x v="3"/>
    <s v="plays"/>
  </r>
  <r>
    <x v="717"/>
    <x v="702"/>
    <s v="Reverse-engineered well-modulated ability"/>
    <x v="36"/>
    <n v="13868"/>
    <x v="1"/>
    <n v="555"/>
    <x v="1"/>
    <s v="USD"/>
    <n v="1313989200"/>
    <n v="1315803600"/>
    <x v="653"/>
    <x v="660"/>
    <b v="0"/>
    <b v="0"/>
    <s v="film &amp; video/documentary"/>
    <n v="2.4764285714285714"/>
    <n v="24.987387387387386"/>
    <x v="4"/>
    <s v="documentary"/>
  </r>
  <r>
    <x v="718"/>
    <x v="703"/>
    <s v="Expanded optimal pricing structure"/>
    <x v="111"/>
    <n v="8317"/>
    <x v="1"/>
    <n v="297"/>
    <x v="1"/>
    <s v="USD"/>
    <n v="1371445200"/>
    <n v="1373691600"/>
    <x v="654"/>
    <x v="661"/>
    <b v="0"/>
    <b v="0"/>
    <s v="technology/wearables"/>
    <n v="1.0020481927710843"/>
    <n v="28.003367003367003"/>
    <x v="2"/>
    <s v="wearables"/>
  </r>
  <r>
    <x v="719"/>
    <x v="704"/>
    <s v="Down-sized uniform ability"/>
    <x v="350"/>
    <n v="10557"/>
    <x v="1"/>
    <n v="123"/>
    <x v="1"/>
    <s v="USD"/>
    <n v="1338267600"/>
    <n v="1339218000"/>
    <x v="655"/>
    <x v="662"/>
    <b v="0"/>
    <b v="0"/>
    <s v="publishing/fiction"/>
    <n v="1.53"/>
    <n v="85.829268292682926"/>
    <x v="5"/>
    <s v="fiction"/>
  </r>
  <r>
    <x v="720"/>
    <x v="705"/>
    <s v="Multi-layered upward-trending conglomeration"/>
    <x v="251"/>
    <n v="3227"/>
    <x v="3"/>
    <n v="38"/>
    <x v="3"/>
    <s v="DKK"/>
    <n v="1519192800"/>
    <n v="1520402400"/>
    <x v="656"/>
    <x v="236"/>
    <b v="0"/>
    <b v="1"/>
    <s v="theater/plays"/>
    <n v="0.37091954022988505"/>
    <n v="84.921052631578945"/>
    <x v="3"/>
    <s v="plays"/>
  </r>
  <r>
    <x v="721"/>
    <x v="706"/>
    <s v="Open-architected systematic intranet"/>
    <x v="375"/>
    <n v="5429"/>
    <x v="3"/>
    <n v="60"/>
    <x v="1"/>
    <s v="USD"/>
    <n v="1522818000"/>
    <n v="1523336400"/>
    <x v="657"/>
    <x v="663"/>
    <b v="0"/>
    <b v="0"/>
    <s v="music/rock"/>
    <n v="4.3923948220064728E-2"/>
    <n v="90.483333333333334"/>
    <x v="1"/>
    <s v="rock"/>
  </r>
  <r>
    <x v="722"/>
    <x v="707"/>
    <s v="Proactive 24hour frame"/>
    <x v="376"/>
    <n v="75906"/>
    <x v="1"/>
    <n v="3036"/>
    <x v="1"/>
    <s v="USD"/>
    <n v="1509948000"/>
    <n v="1512280800"/>
    <x v="265"/>
    <x v="202"/>
    <b v="0"/>
    <b v="0"/>
    <s v="film &amp; video/documentary"/>
    <n v="1.5650721649484536"/>
    <n v="25.00197628458498"/>
    <x v="4"/>
    <s v="documentary"/>
  </r>
  <r>
    <x v="723"/>
    <x v="708"/>
    <s v="Exclusive fresh-thinking model"/>
    <x v="70"/>
    <n v="13250"/>
    <x v="1"/>
    <n v="144"/>
    <x v="2"/>
    <s v="AUD"/>
    <n v="1456898400"/>
    <n v="1458709200"/>
    <x v="658"/>
    <x v="664"/>
    <b v="0"/>
    <b v="0"/>
    <s v="theater/plays"/>
    <n v="2.704081632653061"/>
    <n v="92.013888888888886"/>
    <x v="3"/>
    <s v="plays"/>
  </r>
  <r>
    <x v="724"/>
    <x v="709"/>
    <s v="Business-focused encompassing intranet"/>
    <x v="141"/>
    <n v="11261"/>
    <x v="1"/>
    <n v="121"/>
    <x v="4"/>
    <s v="GBP"/>
    <n v="1413954000"/>
    <n v="1414126800"/>
    <x v="659"/>
    <x v="665"/>
    <b v="0"/>
    <b v="1"/>
    <s v="theater/plays"/>
    <n v="1.3405952380952382"/>
    <n v="93.066115702479337"/>
    <x v="3"/>
    <s v="plays"/>
  </r>
  <r>
    <x v="725"/>
    <x v="710"/>
    <s v="Optional 6thgeneration access"/>
    <x v="377"/>
    <n v="97369"/>
    <x v="0"/>
    <n v="1596"/>
    <x v="1"/>
    <s v="USD"/>
    <n v="1416031200"/>
    <n v="1416204000"/>
    <x v="660"/>
    <x v="666"/>
    <b v="0"/>
    <b v="0"/>
    <s v="games/mobile games"/>
    <n v="0.50398033126293995"/>
    <n v="61.008145363408524"/>
    <x v="6"/>
    <s v="mobile games"/>
  </r>
  <r>
    <x v="726"/>
    <x v="711"/>
    <s v="Realigned web-enabled functionalities"/>
    <x v="378"/>
    <n v="48227"/>
    <x v="3"/>
    <n v="524"/>
    <x v="1"/>
    <s v="USD"/>
    <n v="1287982800"/>
    <n v="1288501200"/>
    <x v="661"/>
    <x v="602"/>
    <b v="0"/>
    <b v="1"/>
    <s v="theater/plays"/>
    <n v="0.88815837937384901"/>
    <n v="92.036259541984734"/>
    <x v="3"/>
    <s v="plays"/>
  </r>
  <r>
    <x v="727"/>
    <x v="712"/>
    <s v="Enterprise-wide multimedia software"/>
    <x v="200"/>
    <n v="14685"/>
    <x v="1"/>
    <n v="181"/>
    <x v="1"/>
    <s v="USD"/>
    <n v="1547964000"/>
    <n v="1552971600"/>
    <x v="4"/>
    <x v="667"/>
    <b v="0"/>
    <b v="0"/>
    <s v="technology/web"/>
    <n v="1.65"/>
    <n v="81.132596685082873"/>
    <x v="2"/>
    <s v="web"/>
  </r>
  <r>
    <x v="728"/>
    <x v="713"/>
    <s v="Versatile mission-critical knowledgebase"/>
    <x v="3"/>
    <n v="735"/>
    <x v="0"/>
    <n v="10"/>
    <x v="1"/>
    <s v="USD"/>
    <n v="1464152400"/>
    <n v="1465102800"/>
    <x v="662"/>
    <x v="668"/>
    <b v="0"/>
    <b v="0"/>
    <s v="theater/plays"/>
    <n v="0.17499999999999999"/>
    <n v="73.5"/>
    <x v="3"/>
    <s v="plays"/>
  </r>
  <r>
    <x v="729"/>
    <x v="714"/>
    <s v="Multi-lateral object-oriented open system"/>
    <x v="36"/>
    <n v="10397"/>
    <x v="1"/>
    <n v="122"/>
    <x v="1"/>
    <s v="USD"/>
    <n v="1359957600"/>
    <n v="1360130400"/>
    <x v="663"/>
    <x v="669"/>
    <b v="0"/>
    <b v="0"/>
    <s v="film &amp; video/drama"/>
    <n v="1.8566071428571429"/>
    <n v="85.221311475409834"/>
    <x v="4"/>
    <s v="drama"/>
  </r>
  <r>
    <x v="730"/>
    <x v="715"/>
    <s v="Visionary system-worthy attitude"/>
    <x v="379"/>
    <n v="118847"/>
    <x v="1"/>
    <n v="1071"/>
    <x v="0"/>
    <s v="CAD"/>
    <n v="1432357200"/>
    <n v="1432875600"/>
    <x v="664"/>
    <x v="670"/>
    <b v="0"/>
    <b v="0"/>
    <s v="technology/wearables"/>
    <n v="4.1266319444444441"/>
    <n v="110.96825396825396"/>
    <x v="2"/>
    <s v="wearables"/>
  </r>
  <r>
    <x v="731"/>
    <x v="716"/>
    <s v="Synergized content-based hierarchy"/>
    <x v="48"/>
    <n v="7220"/>
    <x v="3"/>
    <n v="219"/>
    <x v="1"/>
    <s v="USD"/>
    <n v="1500786000"/>
    <n v="1500872400"/>
    <x v="665"/>
    <x v="601"/>
    <b v="0"/>
    <b v="0"/>
    <s v="technology/web"/>
    <n v="0.90249999999999997"/>
    <n v="32.968036529680369"/>
    <x v="2"/>
    <s v="web"/>
  </r>
  <r>
    <x v="732"/>
    <x v="717"/>
    <s v="Business-focused 24hour access"/>
    <x v="380"/>
    <n v="107622"/>
    <x v="0"/>
    <n v="1121"/>
    <x v="1"/>
    <s v="USD"/>
    <n v="1490158800"/>
    <n v="1492146000"/>
    <x v="666"/>
    <x v="671"/>
    <b v="0"/>
    <b v="1"/>
    <s v="music/rock"/>
    <n v="0.91984615384615387"/>
    <n v="96.005352363960753"/>
    <x v="1"/>
    <s v="rock"/>
  </r>
  <r>
    <x v="733"/>
    <x v="718"/>
    <s v="Automated hybrid orchestration"/>
    <x v="144"/>
    <n v="83267"/>
    <x v="1"/>
    <n v="980"/>
    <x v="1"/>
    <s v="USD"/>
    <n v="1406178000"/>
    <n v="1407301200"/>
    <x v="43"/>
    <x v="672"/>
    <b v="0"/>
    <b v="0"/>
    <s v="music/metal"/>
    <n v="5.2700632911392402"/>
    <n v="84.96632653061225"/>
    <x v="1"/>
    <s v="metal"/>
  </r>
  <r>
    <x v="734"/>
    <x v="719"/>
    <s v="Exclusive 5thgeneration leverage"/>
    <x v="3"/>
    <n v="13404"/>
    <x v="1"/>
    <n v="536"/>
    <x v="1"/>
    <s v="USD"/>
    <n v="1485583200"/>
    <n v="1486620000"/>
    <x v="667"/>
    <x v="673"/>
    <b v="0"/>
    <b v="1"/>
    <s v="theater/plays"/>
    <n v="3.1914285714285713"/>
    <n v="25.007462686567163"/>
    <x v="3"/>
    <s v="plays"/>
  </r>
  <r>
    <x v="735"/>
    <x v="720"/>
    <s v="Grass-roots zero administration alliance"/>
    <x v="211"/>
    <n v="131404"/>
    <x v="1"/>
    <n v="1991"/>
    <x v="1"/>
    <s v="USD"/>
    <n v="1459314000"/>
    <n v="1459918800"/>
    <x v="668"/>
    <x v="674"/>
    <b v="0"/>
    <b v="0"/>
    <s v="photography/photography books"/>
    <n v="3.5418867924528303"/>
    <n v="65.998995479658461"/>
    <x v="7"/>
    <s v="photography books"/>
  </r>
  <r>
    <x v="736"/>
    <x v="721"/>
    <s v="Proactive heuristic orchestration"/>
    <x v="106"/>
    <n v="2533"/>
    <x v="3"/>
    <n v="29"/>
    <x v="1"/>
    <s v="USD"/>
    <n v="1424412000"/>
    <n v="1424757600"/>
    <x v="669"/>
    <x v="675"/>
    <b v="0"/>
    <b v="0"/>
    <s v="publishing/nonfiction"/>
    <n v="0.32896103896103895"/>
    <n v="87.34482758620689"/>
    <x v="5"/>
    <s v="nonfiction"/>
  </r>
  <r>
    <x v="737"/>
    <x v="722"/>
    <s v="Function-based systematic Graphical User Interface"/>
    <x v="41"/>
    <n v="5028"/>
    <x v="1"/>
    <n v="180"/>
    <x v="1"/>
    <s v="USD"/>
    <n v="1478844000"/>
    <n v="1479880800"/>
    <x v="670"/>
    <x v="676"/>
    <b v="0"/>
    <b v="0"/>
    <s v="music/indie rock"/>
    <n v="1.358918918918919"/>
    <n v="27.933333333333334"/>
    <x v="1"/>
    <s v="indie rock"/>
  </r>
  <r>
    <x v="738"/>
    <x v="486"/>
    <s v="Extended zero administration software"/>
    <x v="381"/>
    <n v="1557"/>
    <x v="0"/>
    <n v="15"/>
    <x v="1"/>
    <s v="USD"/>
    <n v="1416117600"/>
    <n v="1418018400"/>
    <x v="671"/>
    <x v="677"/>
    <b v="0"/>
    <b v="1"/>
    <s v="theater/plays"/>
    <n v="2.0843373493975904E-2"/>
    <n v="103.8"/>
    <x v="3"/>
    <s v="plays"/>
  </r>
  <r>
    <x v="739"/>
    <x v="723"/>
    <s v="Multi-tiered discrete support"/>
    <x v="83"/>
    <n v="6100"/>
    <x v="0"/>
    <n v="191"/>
    <x v="1"/>
    <s v="USD"/>
    <n v="1340946000"/>
    <n v="1341032400"/>
    <x v="672"/>
    <x v="678"/>
    <b v="0"/>
    <b v="0"/>
    <s v="music/indie rock"/>
    <n v="0.61"/>
    <n v="31.937172774869111"/>
    <x v="1"/>
    <s v="indie rock"/>
  </r>
  <r>
    <x v="740"/>
    <x v="724"/>
    <s v="Phased system-worthy conglomeration"/>
    <x v="98"/>
    <n v="1592"/>
    <x v="0"/>
    <n v="16"/>
    <x v="1"/>
    <s v="USD"/>
    <n v="1486101600"/>
    <n v="1486360800"/>
    <x v="673"/>
    <x v="679"/>
    <b v="0"/>
    <b v="0"/>
    <s v="theater/plays"/>
    <n v="0.30037735849056602"/>
    <n v="99.5"/>
    <x v="3"/>
    <s v="plays"/>
  </r>
  <r>
    <x v="741"/>
    <x v="287"/>
    <s v="Balanced mobile alliance"/>
    <x v="272"/>
    <n v="14150"/>
    <x v="1"/>
    <n v="130"/>
    <x v="1"/>
    <s v="USD"/>
    <n v="1274590800"/>
    <n v="1274677200"/>
    <x v="674"/>
    <x v="680"/>
    <b v="0"/>
    <b v="0"/>
    <s v="theater/plays"/>
    <n v="11.791666666666666"/>
    <n v="108.84615384615384"/>
    <x v="3"/>
    <s v="plays"/>
  </r>
  <r>
    <x v="742"/>
    <x v="725"/>
    <s v="Reactive solution-oriented groupware"/>
    <x v="272"/>
    <n v="13513"/>
    <x v="1"/>
    <n v="122"/>
    <x v="1"/>
    <s v="USD"/>
    <n v="1263880800"/>
    <n v="1267509600"/>
    <x v="675"/>
    <x v="681"/>
    <b v="0"/>
    <b v="0"/>
    <s v="music/electric music"/>
    <n v="11.260833333333334"/>
    <n v="110.76229508196721"/>
    <x v="1"/>
    <s v="electric music"/>
  </r>
  <r>
    <x v="743"/>
    <x v="726"/>
    <s v="Exclusive bandwidth-monitored orchestration"/>
    <x v="61"/>
    <n v="504"/>
    <x v="0"/>
    <n v="17"/>
    <x v="1"/>
    <s v="USD"/>
    <n v="1445403600"/>
    <n v="1445922000"/>
    <x v="676"/>
    <x v="682"/>
    <b v="0"/>
    <b v="1"/>
    <s v="theater/plays"/>
    <n v="0.12923076923076923"/>
    <n v="29.647058823529413"/>
    <x v="3"/>
    <s v="plays"/>
  </r>
  <r>
    <x v="744"/>
    <x v="727"/>
    <s v="Intuitive exuding initiative"/>
    <x v="22"/>
    <n v="14240"/>
    <x v="1"/>
    <n v="140"/>
    <x v="1"/>
    <s v="USD"/>
    <n v="1533877200"/>
    <n v="1534050000"/>
    <x v="342"/>
    <x v="683"/>
    <b v="0"/>
    <b v="1"/>
    <s v="theater/plays"/>
    <n v="7.12"/>
    <n v="101.71428571428571"/>
    <x v="3"/>
    <s v="plays"/>
  </r>
  <r>
    <x v="745"/>
    <x v="728"/>
    <s v="Streamlined needs-based knowledge user"/>
    <x v="350"/>
    <n v="2091"/>
    <x v="0"/>
    <n v="34"/>
    <x v="1"/>
    <s v="USD"/>
    <n v="1275195600"/>
    <n v="1277528400"/>
    <x v="677"/>
    <x v="684"/>
    <b v="0"/>
    <b v="0"/>
    <s v="technology/wearables"/>
    <n v="0.30304347826086958"/>
    <n v="61.5"/>
    <x v="2"/>
    <s v="wearables"/>
  </r>
  <r>
    <x v="746"/>
    <x v="729"/>
    <s v="Automated system-worthy structure"/>
    <x v="382"/>
    <n v="118580"/>
    <x v="1"/>
    <n v="3388"/>
    <x v="1"/>
    <s v="USD"/>
    <n v="1318136400"/>
    <n v="1318568400"/>
    <x v="678"/>
    <x v="685"/>
    <b v="0"/>
    <b v="0"/>
    <s v="technology/web"/>
    <n v="2.1250896057347672"/>
    <n v="35"/>
    <x v="2"/>
    <s v="web"/>
  </r>
  <r>
    <x v="747"/>
    <x v="730"/>
    <s v="Secured clear-thinking intranet"/>
    <x v="70"/>
    <n v="11214"/>
    <x v="1"/>
    <n v="280"/>
    <x v="1"/>
    <s v="USD"/>
    <n v="1283403600"/>
    <n v="1284354000"/>
    <x v="679"/>
    <x v="488"/>
    <b v="0"/>
    <b v="0"/>
    <s v="theater/plays"/>
    <n v="2.2885714285714287"/>
    <n v="40.049999999999997"/>
    <x v="3"/>
    <s v="plays"/>
  </r>
  <r>
    <x v="748"/>
    <x v="731"/>
    <s v="Cloned actuating architecture"/>
    <x v="383"/>
    <n v="68137"/>
    <x v="3"/>
    <n v="614"/>
    <x v="1"/>
    <s v="USD"/>
    <n v="1267423200"/>
    <n v="1269579600"/>
    <x v="680"/>
    <x v="686"/>
    <b v="0"/>
    <b v="1"/>
    <s v="film &amp; video/animation"/>
    <n v="0.34959979476654696"/>
    <n v="110.97231270358306"/>
    <x v="4"/>
    <s v="animation"/>
  </r>
  <r>
    <x v="749"/>
    <x v="732"/>
    <s v="Down-sized needs-based task-force"/>
    <x v="133"/>
    <n v="13527"/>
    <x v="1"/>
    <n v="366"/>
    <x v="6"/>
    <s v="EUR"/>
    <n v="1412744400"/>
    <n v="1413781200"/>
    <x v="681"/>
    <x v="687"/>
    <b v="0"/>
    <b v="1"/>
    <s v="technology/wearables"/>
    <n v="1.5729069767441861"/>
    <n v="36.959016393442624"/>
    <x v="2"/>
    <s v="wearables"/>
  </r>
  <r>
    <x v="750"/>
    <x v="733"/>
    <s v="Extended responsive Internet solution"/>
    <x v="0"/>
    <n v="1"/>
    <x v="0"/>
    <n v="1"/>
    <x v="4"/>
    <s v="GBP"/>
    <n v="1277960400"/>
    <n v="1280120400"/>
    <x v="682"/>
    <x v="688"/>
    <b v="0"/>
    <b v="0"/>
    <s v="music/electric music"/>
    <n v="0.01"/>
    <n v="1"/>
    <x v="1"/>
    <s v="electric music"/>
  </r>
  <r>
    <x v="751"/>
    <x v="734"/>
    <s v="Universal value-added moderator"/>
    <x v="136"/>
    <n v="8363"/>
    <x v="1"/>
    <n v="270"/>
    <x v="1"/>
    <s v="USD"/>
    <n v="1458190800"/>
    <n v="1459486800"/>
    <x v="683"/>
    <x v="689"/>
    <b v="1"/>
    <b v="1"/>
    <s v="publishing/nonfiction"/>
    <n v="2.3230555555555554"/>
    <n v="30.974074074074075"/>
    <x v="5"/>
    <s v="nonfiction"/>
  </r>
  <r>
    <x v="752"/>
    <x v="735"/>
    <s v="Sharable motivating emulation"/>
    <x v="306"/>
    <n v="5362"/>
    <x v="3"/>
    <n v="114"/>
    <x v="1"/>
    <s v="USD"/>
    <n v="1280984400"/>
    <n v="1282539600"/>
    <x v="684"/>
    <x v="690"/>
    <b v="0"/>
    <b v="1"/>
    <s v="theater/plays"/>
    <n v="0.92448275862068963"/>
    <n v="47.035087719298247"/>
    <x v="3"/>
    <s v="plays"/>
  </r>
  <r>
    <x v="753"/>
    <x v="736"/>
    <s v="Networked web-enabled product"/>
    <x v="53"/>
    <n v="12065"/>
    <x v="1"/>
    <n v="137"/>
    <x v="1"/>
    <s v="USD"/>
    <n v="1274590800"/>
    <n v="1275886800"/>
    <x v="674"/>
    <x v="691"/>
    <b v="0"/>
    <b v="0"/>
    <s v="photography/photography books"/>
    <n v="2.5670212765957445"/>
    <n v="88.065693430656935"/>
    <x v="7"/>
    <s v="photography books"/>
  </r>
  <r>
    <x v="754"/>
    <x v="737"/>
    <s v="Advanced dedicated encoding"/>
    <x v="384"/>
    <n v="118603"/>
    <x v="1"/>
    <n v="3205"/>
    <x v="1"/>
    <s v="USD"/>
    <n v="1351400400"/>
    <n v="1355983200"/>
    <x v="685"/>
    <x v="424"/>
    <b v="0"/>
    <b v="0"/>
    <s v="theater/plays"/>
    <n v="1.6847017045454546"/>
    <n v="37.005616224648989"/>
    <x v="3"/>
    <s v="plays"/>
  </r>
  <r>
    <x v="755"/>
    <x v="738"/>
    <s v="Stand-alone multi-state project"/>
    <x v="6"/>
    <n v="7496"/>
    <x v="1"/>
    <n v="288"/>
    <x v="3"/>
    <s v="DKK"/>
    <n v="1514354400"/>
    <n v="1515391200"/>
    <x v="605"/>
    <x v="231"/>
    <b v="0"/>
    <b v="1"/>
    <s v="theater/plays"/>
    <n v="1.6657777777777778"/>
    <n v="26.027777777777779"/>
    <x v="3"/>
    <s v="plays"/>
  </r>
  <r>
    <x v="756"/>
    <x v="739"/>
    <s v="Customizable bi-directional monitoring"/>
    <x v="81"/>
    <n v="10037"/>
    <x v="1"/>
    <n v="148"/>
    <x v="1"/>
    <s v="USD"/>
    <n v="1421733600"/>
    <n v="1422252000"/>
    <x v="686"/>
    <x v="692"/>
    <b v="0"/>
    <b v="0"/>
    <s v="theater/plays"/>
    <n v="7.7207692307692311"/>
    <n v="67.817567567567565"/>
    <x v="3"/>
    <s v="plays"/>
  </r>
  <r>
    <x v="757"/>
    <x v="740"/>
    <s v="Profit-focused motivating function"/>
    <x v="1"/>
    <n v="5696"/>
    <x v="1"/>
    <n v="114"/>
    <x v="1"/>
    <s v="USD"/>
    <n v="1305176400"/>
    <n v="1305522000"/>
    <x v="687"/>
    <x v="693"/>
    <b v="0"/>
    <b v="0"/>
    <s v="film &amp; video/drama"/>
    <n v="4.0685714285714285"/>
    <n v="49.964912280701753"/>
    <x v="4"/>
    <s v="drama"/>
  </r>
  <r>
    <x v="758"/>
    <x v="741"/>
    <s v="Proactive systemic firmware"/>
    <x v="241"/>
    <n v="167005"/>
    <x v="1"/>
    <n v="1518"/>
    <x v="0"/>
    <s v="CAD"/>
    <n v="1414126800"/>
    <n v="1414904400"/>
    <x v="688"/>
    <x v="694"/>
    <b v="0"/>
    <b v="0"/>
    <s v="music/rock"/>
    <n v="5.6420608108108112"/>
    <n v="110.01646903820817"/>
    <x v="1"/>
    <s v="rock"/>
  </r>
  <r>
    <x v="759"/>
    <x v="742"/>
    <s v="Grass-roots upward-trending installation"/>
    <x v="385"/>
    <n v="114615"/>
    <x v="0"/>
    <n v="1274"/>
    <x v="1"/>
    <s v="USD"/>
    <n v="1517810400"/>
    <n v="1520402400"/>
    <x v="689"/>
    <x v="236"/>
    <b v="0"/>
    <b v="0"/>
    <s v="music/electric music"/>
    <n v="0.6842686567164179"/>
    <n v="89.964678178963894"/>
    <x v="1"/>
    <s v="electric music"/>
  </r>
  <r>
    <x v="760"/>
    <x v="743"/>
    <s v="Virtual heuristic hub"/>
    <x v="386"/>
    <n v="16592"/>
    <x v="0"/>
    <n v="210"/>
    <x v="6"/>
    <s v="EUR"/>
    <n v="1564635600"/>
    <n v="1567141200"/>
    <x v="690"/>
    <x v="695"/>
    <b v="0"/>
    <b v="1"/>
    <s v="games/video games"/>
    <n v="0.34351966873706002"/>
    <n v="79.009523809523813"/>
    <x v="6"/>
    <s v="video games"/>
  </r>
  <r>
    <x v="761"/>
    <x v="744"/>
    <s v="Customizable leadingedge model"/>
    <x v="196"/>
    <n v="14420"/>
    <x v="1"/>
    <n v="166"/>
    <x v="1"/>
    <s v="USD"/>
    <n v="1500699600"/>
    <n v="1501131600"/>
    <x v="691"/>
    <x v="696"/>
    <b v="0"/>
    <b v="0"/>
    <s v="music/rock"/>
    <n v="6.5545454545454547"/>
    <n v="86.867469879518069"/>
    <x v="1"/>
    <s v="rock"/>
  </r>
  <r>
    <x v="762"/>
    <x v="307"/>
    <s v="Upgradable uniform service-desk"/>
    <x v="26"/>
    <n v="6204"/>
    <x v="1"/>
    <n v="100"/>
    <x v="2"/>
    <s v="AUD"/>
    <n v="1354082400"/>
    <n v="1355032800"/>
    <x v="692"/>
    <x v="697"/>
    <b v="0"/>
    <b v="0"/>
    <s v="music/jazz"/>
    <n v="1.7725714285714285"/>
    <n v="62.04"/>
    <x v="1"/>
    <s v="jazz"/>
  </r>
  <r>
    <x v="763"/>
    <x v="745"/>
    <s v="Inverse client-driven product"/>
    <x v="36"/>
    <n v="6338"/>
    <x v="1"/>
    <n v="235"/>
    <x v="1"/>
    <s v="USD"/>
    <n v="1336453200"/>
    <n v="1339477200"/>
    <x v="693"/>
    <x v="698"/>
    <b v="0"/>
    <b v="1"/>
    <s v="theater/plays"/>
    <n v="1.1317857142857144"/>
    <n v="26.970212765957445"/>
    <x v="3"/>
    <s v="plays"/>
  </r>
  <r>
    <x v="764"/>
    <x v="746"/>
    <s v="Managed bandwidth-monitored system engine"/>
    <x v="65"/>
    <n v="8010"/>
    <x v="1"/>
    <n v="148"/>
    <x v="1"/>
    <s v="USD"/>
    <n v="1305262800"/>
    <n v="1305954000"/>
    <x v="694"/>
    <x v="699"/>
    <b v="0"/>
    <b v="0"/>
    <s v="music/rock"/>
    <n v="7.2818181818181822"/>
    <n v="54.121621621621621"/>
    <x v="1"/>
    <s v="rock"/>
  </r>
  <r>
    <x v="765"/>
    <x v="747"/>
    <s v="Advanced transitional help-desk"/>
    <x v="61"/>
    <n v="8125"/>
    <x v="1"/>
    <n v="198"/>
    <x v="1"/>
    <s v="USD"/>
    <n v="1492232400"/>
    <n v="1494392400"/>
    <x v="695"/>
    <x v="489"/>
    <b v="1"/>
    <b v="1"/>
    <s v="music/indie rock"/>
    <n v="2.0833333333333335"/>
    <n v="41.035353535353536"/>
    <x v="1"/>
    <s v="indie rock"/>
  </r>
  <r>
    <x v="766"/>
    <x v="748"/>
    <s v="De-engineered disintermediate encryption"/>
    <x v="316"/>
    <n v="13653"/>
    <x v="0"/>
    <n v="248"/>
    <x v="2"/>
    <s v="AUD"/>
    <n v="1537333200"/>
    <n v="1537419600"/>
    <x v="123"/>
    <x v="512"/>
    <b v="0"/>
    <b v="0"/>
    <s v="film &amp; video/science fiction"/>
    <n v="0.31171232876712329"/>
    <n v="55.052419354838712"/>
    <x v="4"/>
    <s v="science fiction"/>
  </r>
  <r>
    <x v="767"/>
    <x v="749"/>
    <s v="Upgradable attitude-oriented project"/>
    <x v="387"/>
    <n v="55372"/>
    <x v="0"/>
    <n v="513"/>
    <x v="1"/>
    <s v="USD"/>
    <n v="1444107600"/>
    <n v="1447999200"/>
    <x v="696"/>
    <x v="700"/>
    <b v="0"/>
    <b v="0"/>
    <s v="publishing/translations"/>
    <n v="0.56967078189300413"/>
    <n v="107.93762183235867"/>
    <x v="5"/>
    <s v="translations"/>
  </r>
  <r>
    <x v="768"/>
    <x v="750"/>
    <s v="Fundamental zero tolerance alliance"/>
    <x v="73"/>
    <n v="11088"/>
    <x v="1"/>
    <n v="150"/>
    <x v="1"/>
    <s v="USD"/>
    <n v="1386741600"/>
    <n v="1388037600"/>
    <x v="626"/>
    <x v="701"/>
    <b v="0"/>
    <b v="0"/>
    <s v="theater/plays"/>
    <n v="2.31"/>
    <n v="73.92"/>
    <x v="3"/>
    <s v="plays"/>
  </r>
  <r>
    <x v="769"/>
    <x v="751"/>
    <s v="Devolved 24hour forecast"/>
    <x v="388"/>
    <n v="109106"/>
    <x v="0"/>
    <n v="3410"/>
    <x v="1"/>
    <s v="USD"/>
    <n v="1376542800"/>
    <n v="1378789200"/>
    <x v="697"/>
    <x v="340"/>
    <b v="0"/>
    <b v="0"/>
    <s v="games/video games"/>
    <n v="0.86867834394904464"/>
    <n v="31.995894428152493"/>
    <x v="6"/>
    <s v="video games"/>
  </r>
  <r>
    <x v="770"/>
    <x v="752"/>
    <s v="User-centric attitude-oriented intranet"/>
    <x v="333"/>
    <n v="11642"/>
    <x v="1"/>
    <n v="216"/>
    <x v="6"/>
    <s v="EUR"/>
    <n v="1397451600"/>
    <n v="1398056400"/>
    <x v="698"/>
    <x v="702"/>
    <b v="0"/>
    <b v="1"/>
    <s v="theater/plays"/>
    <n v="2.7074418604651163"/>
    <n v="53.898148148148145"/>
    <x v="3"/>
    <s v="plays"/>
  </r>
  <r>
    <x v="771"/>
    <x v="753"/>
    <s v="Self-enabling 5thgeneration paradigm"/>
    <x v="36"/>
    <n v="2769"/>
    <x v="3"/>
    <n v="26"/>
    <x v="1"/>
    <s v="USD"/>
    <n v="1548482400"/>
    <n v="1550815200"/>
    <x v="699"/>
    <x v="703"/>
    <b v="0"/>
    <b v="0"/>
    <s v="theater/plays"/>
    <n v="0.49446428571428569"/>
    <n v="106.5"/>
    <x v="3"/>
    <s v="plays"/>
  </r>
  <r>
    <x v="772"/>
    <x v="754"/>
    <s v="Persistent 3rdgeneration moratorium"/>
    <x v="389"/>
    <n v="169586"/>
    <x v="1"/>
    <n v="5139"/>
    <x v="1"/>
    <s v="USD"/>
    <n v="1549692000"/>
    <n v="1550037600"/>
    <x v="700"/>
    <x v="704"/>
    <b v="0"/>
    <b v="0"/>
    <s v="music/indie rock"/>
    <n v="1.1335962566844919"/>
    <n v="32.999805409612762"/>
    <x v="1"/>
    <s v="indie rock"/>
  </r>
  <r>
    <x v="773"/>
    <x v="755"/>
    <s v="Cross-platform empowering project"/>
    <x v="390"/>
    <n v="101185"/>
    <x v="1"/>
    <n v="2353"/>
    <x v="1"/>
    <s v="USD"/>
    <n v="1492059600"/>
    <n v="1492923600"/>
    <x v="701"/>
    <x v="705"/>
    <b v="0"/>
    <b v="0"/>
    <s v="theater/plays"/>
    <n v="1.9055555555555554"/>
    <n v="43.00254993625159"/>
    <x v="3"/>
    <s v="plays"/>
  </r>
  <r>
    <x v="774"/>
    <x v="756"/>
    <s v="Polarized user-facing interface"/>
    <x v="92"/>
    <n v="6775"/>
    <x v="1"/>
    <n v="78"/>
    <x v="6"/>
    <s v="EUR"/>
    <n v="1463979600"/>
    <n v="1467522000"/>
    <x v="702"/>
    <x v="706"/>
    <b v="0"/>
    <b v="0"/>
    <s v="technology/web"/>
    <n v="1.355"/>
    <n v="86.858974358974365"/>
    <x v="2"/>
    <s v="web"/>
  </r>
  <r>
    <x v="775"/>
    <x v="757"/>
    <s v="Customer-focused non-volatile framework"/>
    <x v="151"/>
    <n v="968"/>
    <x v="0"/>
    <n v="10"/>
    <x v="1"/>
    <s v="USD"/>
    <n v="1415253600"/>
    <n v="1416117600"/>
    <x v="703"/>
    <x v="707"/>
    <b v="0"/>
    <b v="0"/>
    <s v="music/rock"/>
    <n v="0.10297872340425532"/>
    <n v="96.8"/>
    <x v="1"/>
    <s v="rock"/>
  </r>
  <r>
    <x v="776"/>
    <x v="758"/>
    <s v="Synchronized multimedia frame"/>
    <x v="391"/>
    <n v="72623"/>
    <x v="0"/>
    <n v="2201"/>
    <x v="1"/>
    <s v="USD"/>
    <n v="1562216400"/>
    <n v="1563771600"/>
    <x v="704"/>
    <x v="708"/>
    <b v="0"/>
    <b v="0"/>
    <s v="theater/plays"/>
    <n v="0.65544223826714798"/>
    <n v="32.995456610631528"/>
    <x v="3"/>
    <s v="plays"/>
  </r>
  <r>
    <x v="777"/>
    <x v="759"/>
    <s v="Open-architected stable algorithm"/>
    <x v="202"/>
    <n v="45987"/>
    <x v="0"/>
    <n v="676"/>
    <x v="1"/>
    <s v="USD"/>
    <n v="1316754000"/>
    <n v="1319259600"/>
    <x v="431"/>
    <x v="709"/>
    <b v="0"/>
    <b v="0"/>
    <s v="theater/plays"/>
    <n v="0.49026652452025588"/>
    <n v="68.028106508875737"/>
    <x v="3"/>
    <s v="plays"/>
  </r>
  <r>
    <x v="778"/>
    <x v="760"/>
    <s v="Cross-platform optimizing website"/>
    <x v="81"/>
    <n v="10243"/>
    <x v="1"/>
    <n v="174"/>
    <x v="5"/>
    <s v="CHF"/>
    <n v="1313211600"/>
    <n v="1313643600"/>
    <x v="705"/>
    <x v="710"/>
    <b v="0"/>
    <b v="0"/>
    <s v="film &amp; video/animation"/>
    <n v="7.8792307692307695"/>
    <n v="58.867816091954026"/>
    <x v="4"/>
    <s v="animation"/>
  </r>
  <r>
    <x v="779"/>
    <x v="761"/>
    <s v="Public-key actuating projection"/>
    <x v="392"/>
    <n v="87293"/>
    <x v="0"/>
    <n v="831"/>
    <x v="1"/>
    <s v="USD"/>
    <n v="1439528400"/>
    <n v="1440306000"/>
    <x v="706"/>
    <x v="711"/>
    <b v="0"/>
    <b v="1"/>
    <s v="theater/plays"/>
    <n v="0.80306347746090156"/>
    <n v="105.04572803850782"/>
    <x v="3"/>
    <s v="plays"/>
  </r>
  <r>
    <x v="780"/>
    <x v="762"/>
    <s v="Implemented intangible instruction set"/>
    <x v="135"/>
    <n v="5421"/>
    <x v="1"/>
    <n v="164"/>
    <x v="1"/>
    <s v="USD"/>
    <n v="1469163600"/>
    <n v="1470805200"/>
    <x v="707"/>
    <x v="712"/>
    <b v="0"/>
    <b v="1"/>
    <s v="film &amp; video/drama"/>
    <n v="1.0629411764705883"/>
    <n v="33.054878048780488"/>
    <x v="4"/>
    <s v="drama"/>
  </r>
  <r>
    <x v="781"/>
    <x v="763"/>
    <s v="Cross-group interactive architecture"/>
    <x v="251"/>
    <n v="4414"/>
    <x v="3"/>
    <n v="56"/>
    <x v="5"/>
    <s v="CHF"/>
    <n v="1288501200"/>
    <n v="1292911200"/>
    <x v="708"/>
    <x v="70"/>
    <b v="0"/>
    <b v="0"/>
    <s v="theater/plays"/>
    <n v="0.50735632183908042"/>
    <n v="78.821428571428569"/>
    <x v="3"/>
    <s v="plays"/>
  </r>
  <r>
    <x v="782"/>
    <x v="764"/>
    <s v="Centralized asymmetric framework"/>
    <x v="135"/>
    <n v="10981"/>
    <x v="1"/>
    <n v="161"/>
    <x v="1"/>
    <s v="USD"/>
    <n v="1298959200"/>
    <n v="1301374800"/>
    <x v="709"/>
    <x v="713"/>
    <b v="0"/>
    <b v="1"/>
    <s v="film &amp; video/animation"/>
    <n v="2.153137254901961"/>
    <n v="68.204968944099377"/>
    <x v="4"/>
    <s v="animation"/>
  </r>
  <r>
    <x v="783"/>
    <x v="765"/>
    <s v="Down-sized systematic utilization"/>
    <x v="71"/>
    <n v="10451"/>
    <x v="1"/>
    <n v="138"/>
    <x v="1"/>
    <s v="USD"/>
    <n v="1387260000"/>
    <n v="1387864800"/>
    <x v="710"/>
    <x v="714"/>
    <b v="0"/>
    <b v="0"/>
    <s v="music/rock"/>
    <n v="1.4122972972972974"/>
    <n v="75.731884057971016"/>
    <x v="1"/>
    <s v="rock"/>
  </r>
  <r>
    <x v="784"/>
    <x v="766"/>
    <s v="Profound fault-tolerant model"/>
    <x v="393"/>
    <n v="102535"/>
    <x v="1"/>
    <n v="3308"/>
    <x v="1"/>
    <s v="USD"/>
    <n v="1457244000"/>
    <n v="1458190800"/>
    <x v="711"/>
    <x v="715"/>
    <b v="0"/>
    <b v="0"/>
    <s v="technology/web"/>
    <n v="1.1533745781777278"/>
    <n v="30.996070133010882"/>
    <x v="2"/>
    <s v="web"/>
  </r>
  <r>
    <x v="785"/>
    <x v="767"/>
    <s v="Multi-channeled bi-directional moratorium"/>
    <x v="313"/>
    <n v="12939"/>
    <x v="1"/>
    <n v="127"/>
    <x v="2"/>
    <s v="AUD"/>
    <n v="1556341200"/>
    <n v="1559278800"/>
    <x v="157"/>
    <x v="716"/>
    <b v="0"/>
    <b v="1"/>
    <s v="film &amp; video/animation"/>
    <n v="1.9311940298507462"/>
    <n v="101.88188976377953"/>
    <x v="4"/>
    <s v="animation"/>
  </r>
  <r>
    <x v="786"/>
    <x v="768"/>
    <s v="Object-based content-based ability"/>
    <x v="42"/>
    <n v="10946"/>
    <x v="1"/>
    <n v="207"/>
    <x v="6"/>
    <s v="EUR"/>
    <n v="1522126800"/>
    <n v="1522731600"/>
    <x v="630"/>
    <x v="717"/>
    <b v="0"/>
    <b v="1"/>
    <s v="music/jazz"/>
    <n v="7.2973333333333334"/>
    <n v="52.879227053140099"/>
    <x v="1"/>
    <s v="jazz"/>
  </r>
  <r>
    <x v="787"/>
    <x v="769"/>
    <s v="Progressive coherent secured line"/>
    <x v="394"/>
    <n v="60994"/>
    <x v="0"/>
    <n v="859"/>
    <x v="0"/>
    <s v="CAD"/>
    <n v="1305954000"/>
    <n v="1306731600"/>
    <x v="712"/>
    <x v="718"/>
    <b v="0"/>
    <b v="0"/>
    <s v="music/rock"/>
    <n v="0.99663398692810456"/>
    <n v="71.005820721769496"/>
    <x v="1"/>
    <s v="rock"/>
  </r>
  <r>
    <x v="788"/>
    <x v="770"/>
    <s v="Synchronized directional capability"/>
    <x v="136"/>
    <n v="3174"/>
    <x v="2"/>
    <n v="31"/>
    <x v="1"/>
    <s v="USD"/>
    <n v="1350709200"/>
    <n v="1352527200"/>
    <x v="93"/>
    <x v="719"/>
    <b v="0"/>
    <b v="0"/>
    <s v="film &amp; video/animation"/>
    <n v="0.88166666666666671"/>
    <n v="102.38709677419355"/>
    <x v="4"/>
    <s v="animation"/>
  </r>
  <r>
    <x v="789"/>
    <x v="771"/>
    <s v="Cross-platform composite migration"/>
    <x v="25"/>
    <n v="3351"/>
    <x v="0"/>
    <n v="45"/>
    <x v="1"/>
    <s v="USD"/>
    <n v="1401166800"/>
    <n v="1404363600"/>
    <x v="713"/>
    <x v="115"/>
    <b v="0"/>
    <b v="0"/>
    <s v="theater/plays"/>
    <n v="0.37233333333333335"/>
    <n v="74.466666666666669"/>
    <x v="3"/>
    <s v="plays"/>
  </r>
  <r>
    <x v="790"/>
    <x v="772"/>
    <s v="Operative local pricing structure"/>
    <x v="395"/>
    <n v="56774"/>
    <x v="3"/>
    <n v="1113"/>
    <x v="1"/>
    <s v="USD"/>
    <n v="1266127200"/>
    <n v="1266645600"/>
    <x v="714"/>
    <x v="720"/>
    <b v="0"/>
    <b v="0"/>
    <s v="theater/plays"/>
    <n v="0.30540075309306081"/>
    <n v="51.009883198562441"/>
    <x v="3"/>
    <s v="plays"/>
  </r>
  <r>
    <x v="791"/>
    <x v="773"/>
    <s v="Optional web-enabled extranet"/>
    <x v="118"/>
    <n v="540"/>
    <x v="0"/>
    <n v="6"/>
    <x v="1"/>
    <s v="USD"/>
    <n v="1481436000"/>
    <n v="1482818400"/>
    <x v="715"/>
    <x v="721"/>
    <b v="0"/>
    <b v="0"/>
    <s v="food/food trucks"/>
    <n v="0.25714285714285712"/>
    <n v="90"/>
    <x v="0"/>
    <s v="food trucks"/>
  </r>
  <r>
    <x v="792"/>
    <x v="774"/>
    <s v="Reduced 6thgeneration intranet"/>
    <x v="22"/>
    <n v="680"/>
    <x v="0"/>
    <n v="7"/>
    <x v="1"/>
    <s v="USD"/>
    <n v="1372222800"/>
    <n v="1374642000"/>
    <x v="716"/>
    <x v="722"/>
    <b v="0"/>
    <b v="1"/>
    <s v="theater/plays"/>
    <n v="0.34"/>
    <n v="97.142857142857139"/>
    <x v="3"/>
    <s v="plays"/>
  </r>
  <r>
    <x v="793"/>
    <x v="775"/>
    <s v="Networked disintermediate leverage"/>
    <x v="65"/>
    <n v="13045"/>
    <x v="1"/>
    <n v="181"/>
    <x v="5"/>
    <s v="CHF"/>
    <n v="1372136400"/>
    <n v="1372482000"/>
    <x v="448"/>
    <x v="451"/>
    <b v="0"/>
    <b v="0"/>
    <s v="publishing/nonfiction"/>
    <n v="11.859090909090909"/>
    <n v="72.071823204419886"/>
    <x v="5"/>
    <s v="nonfiction"/>
  </r>
  <r>
    <x v="794"/>
    <x v="776"/>
    <s v="Optional optimal website"/>
    <x v="47"/>
    <n v="8276"/>
    <x v="1"/>
    <n v="110"/>
    <x v="1"/>
    <s v="USD"/>
    <n v="1513922400"/>
    <n v="1514959200"/>
    <x v="717"/>
    <x v="642"/>
    <b v="0"/>
    <b v="0"/>
    <s v="music/rock"/>
    <n v="1.2539393939393939"/>
    <n v="75.236363636363635"/>
    <x v="1"/>
    <s v="rock"/>
  </r>
  <r>
    <x v="795"/>
    <x v="777"/>
    <s v="Stand-alone asynchronous functionalities"/>
    <x v="143"/>
    <n v="1022"/>
    <x v="0"/>
    <n v="31"/>
    <x v="1"/>
    <s v="USD"/>
    <n v="1477976400"/>
    <n v="1478235600"/>
    <x v="718"/>
    <x v="723"/>
    <b v="0"/>
    <b v="0"/>
    <s v="film &amp; video/drama"/>
    <n v="0.14394366197183098"/>
    <n v="32.967741935483872"/>
    <x v="4"/>
    <s v="drama"/>
  </r>
  <r>
    <x v="796"/>
    <x v="778"/>
    <s v="Profound full-range open system"/>
    <x v="75"/>
    <n v="4275"/>
    <x v="0"/>
    <n v="78"/>
    <x v="1"/>
    <s v="USD"/>
    <n v="1407474000"/>
    <n v="1408078800"/>
    <x v="719"/>
    <x v="724"/>
    <b v="0"/>
    <b v="1"/>
    <s v="games/mobile games"/>
    <n v="0.54807692307692313"/>
    <n v="54.807692307692307"/>
    <x v="6"/>
    <s v="mobile games"/>
  </r>
  <r>
    <x v="797"/>
    <x v="779"/>
    <s v="Optional tangible utilization"/>
    <x v="4"/>
    <n v="8332"/>
    <x v="1"/>
    <n v="185"/>
    <x v="1"/>
    <s v="USD"/>
    <n v="1546149600"/>
    <n v="1548136800"/>
    <x v="720"/>
    <x v="725"/>
    <b v="0"/>
    <b v="0"/>
    <s v="technology/web"/>
    <n v="1.0963157894736841"/>
    <n v="45.037837837837834"/>
    <x v="2"/>
    <s v="web"/>
  </r>
  <r>
    <x v="798"/>
    <x v="780"/>
    <s v="Seamless maximized product"/>
    <x v="74"/>
    <n v="6408"/>
    <x v="1"/>
    <n v="121"/>
    <x v="1"/>
    <s v="USD"/>
    <n v="1338440400"/>
    <n v="1340859600"/>
    <x v="721"/>
    <x v="726"/>
    <b v="0"/>
    <b v="1"/>
    <s v="theater/plays"/>
    <n v="1.8847058823529412"/>
    <n v="52.958677685950413"/>
    <x v="3"/>
    <s v="plays"/>
  </r>
  <r>
    <x v="799"/>
    <x v="781"/>
    <s v="Devolved tertiary time-frame"/>
    <x v="396"/>
    <n v="73522"/>
    <x v="0"/>
    <n v="1225"/>
    <x v="4"/>
    <s v="GBP"/>
    <n v="1454133600"/>
    <n v="1454479200"/>
    <x v="722"/>
    <x v="727"/>
    <b v="0"/>
    <b v="0"/>
    <s v="theater/plays"/>
    <n v="0.87008284023668636"/>
    <n v="60.017959183673469"/>
    <x v="3"/>
    <s v="plays"/>
  </r>
  <r>
    <x v="800"/>
    <x v="782"/>
    <s v="Centralized regional function"/>
    <x v="0"/>
    <n v="1"/>
    <x v="0"/>
    <n v="1"/>
    <x v="5"/>
    <s v="CHF"/>
    <n v="1434085200"/>
    <n v="1434430800"/>
    <x v="139"/>
    <x v="560"/>
    <b v="0"/>
    <b v="0"/>
    <s v="music/rock"/>
    <n v="0.01"/>
    <n v="1"/>
    <x v="1"/>
    <s v="rock"/>
  </r>
  <r>
    <x v="801"/>
    <x v="783"/>
    <s v="User-friendly high-level initiative"/>
    <x v="173"/>
    <n v="4667"/>
    <x v="1"/>
    <n v="106"/>
    <x v="1"/>
    <s v="USD"/>
    <n v="1577772000"/>
    <n v="1579672800"/>
    <x v="723"/>
    <x v="728"/>
    <b v="0"/>
    <b v="1"/>
    <s v="photography/photography books"/>
    <n v="2.0291304347826089"/>
    <n v="44.028301886792455"/>
    <x v="7"/>
    <s v="photography books"/>
  </r>
  <r>
    <x v="802"/>
    <x v="784"/>
    <s v="Reverse-engineered zero-defect infrastructure"/>
    <x v="8"/>
    <n v="12216"/>
    <x v="1"/>
    <n v="142"/>
    <x v="1"/>
    <s v="USD"/>
    <n v="1562216400"/>
    <n v="1562389200"/>
    <x v="704"/>
    <x v="339"/>
    <b v="0"/>
    <b v="0"/>
    <s v="photography/photography books"/>
    <n v="1.9703225806451612"/>
    <n v="86.028169014084511"/>
    <x v="7"/>
    <s v="photography books"/>
  </r>
  <r>
    <x v="803"/>
    <x v="785"/>
    <s v="Stand-alone background customer loyalty"/>
    <x v="55"/>
    <n v="6527"/>
    <x v="1"/>
    <n v="233"/>
    <x v="1"/>
    <s v="USD"/>
    <n v="1548568800"/>
    <n v="1551506400"/>
    <x v="724"/>
    <x v="35"/>
    <b v="0"/>
    <b v="0"/>
    <s v="theater/plays"/>
    <n v="1.07"/>
    <n v="28.012875536480685"/>
    <x v="3"/>
    <s v="plays"/>
  </r>
  <r>
    <x v="804"/>
    <x v="786"/>
    <s v="Business-focused discrete software"/>
    <x v="97"/>
    <n v="6987"/>
    <x v="1"/>
    <n v="218"/>
    <x v="1"/>
    <s v="USD"/>
    <n v="1514872800"/>
    <n v="1516600800"/>
    <x v="725"/>
    <x v="729"/>
    <b v="0"/>
    <b v="0"/>
    <s v="music/rock"/>
    <n v="2.6873076923076922"/>
    <n v="32.050458715596328"/>
    <x v="1"/>
    <s v="rock"/>
  </r>
  <r>
    <x v="805"/>
    <x v="787"/>
    <s v="Advanced intermediate Graphic Interface"/>
    <x v="62"/>
    <n v="4932"/>
    <x v="0"/>
    <n v="67"/>
    <x v="2"/>
    <s v="AUD"/>
    <n v="1416031200"/>
    <n v="1420437600"/>
    <x v="660"/>
    <x v="241"/>
    <b v="0"/>
    <b v="0"/>
    <s v="film &amp; video/documentary"/>
    <n v="0.50845360824742269"/>
    <n v="73.611940298507463"/>
    <x v="4"/>
    <s v="documentary"/>
  </r>
  <r>
    <x v="806"/>
    <x v="788"/>
    <s v="Adaptive holistic hub"/>
    <x v="31"/>
    <n v="8262"/>
    <x v="1"/>
    <n v="76"/>
    <x v="1"/>
    <s v="USD"/>
    <n v="1330927200"/>
    <n v="1332997200"/>
    <x v="726"/>
    <x v="730"/>
    <b v="0"/>
    <b v="1"/>
    <s v="film &amp; video/drama"/>
    <n v="11.802857142857142"/>
    <n v="108.71052631578948"/>
    <x v="4"/>
    <s v="drama"/>
  </r>
  <r>
    <x v="807"/>
    <x v="789"/>
    <s v="Automated uniform concept"/>
    <x v="31"/>
    <n v="1848"/>
    <x v="1"/>
    <n v="43"/>
    <x v="1"/>
    <s v="USD"/>
    <n v="1571115600"/>
    <n v="1574920800"/>
    <x v="727"/>
    <x v="322"/>
    <b v="0"/>
    <b v="1"/>
    <s v="theater/plays"/>
    <n v="2.64"/>
    <n v="42.97674418604651"/>
    <x v="3"/>
    <s v="plays"/>
  </r>
  <r>
    <x v="808"/>
    <x v="790"/>
    <s v="Enhanced regional flexibility"/>
    <x v="5"/>
    <n v="1583"/>
    <x v="0"/>
    <n v="19"/>
    <x v="1"/>
    <s v="USD"/>
    <n v="1463461200"/>
    <n v="1464930000"/>
    <x v="728"/>
    <x v="731"/>
    <b v="0"/>
    <b v="0"/>
    <s v="food/food trucks"/>
    <n v="0.30442307692307691"/>
    <n v="83.315789473684205"/>
    <x v="0"/>
    <s v="food trucks"/>
  </r>
  <r>
    <x v="809"/>
    <x v="764"/>
    <s v="Public-key bottom-line algorithm"/>
    <x v="397"/>
    <n v="88536"/>
    <x v="0"/>
    <n v="2108"/>
    <x v="5"/>
    <s v="CHF"/>
    <n v="1344920400"/>
    <n v="1345006800"/>
    <x v="729"/>
    <x v="732"/>
    <b v="0"/>
    <b v="0"/>
    <s v="film &amp; video/documentary"/>
    <n v="0.62880681818181816"/>
    <n v="42"/>
    <x v="4"/>
    <s v="documentary"/>
  </r>
  <r>
    <x v="810"/>
    <x v="791"/>
    <s v="Multi-layered intangible instruction set"/>
    <x v="330"/>
    <n v="12360"/>
    <x v="1"/>
    <n v="221"/>
    <x v="1"/>
    <s v="USD"/>
    <n v="1511848800"/>
    <n v="1512712800"/>
    <x v="730"/>
    <x v="157"/>
    <b v="0"/>
    <b v="1"/>
    <s v="theater/plays"/>
    <n v="1.9312499999999999"/>
    <n v="55.927601809954751"/>
    <x v="3"/>
    <s v="plays"/>
  </r>
  <r>
    <x v="811"/>
    <x v="792"/>
    <s v="Fundamental methodical emulation"/>
    <x v="398"/>
    <n v="71320"/>
    <x v="0"/>
    <n v="679"/>
    <x v="1"/>
    <s v="USD"/>
    <n v="1452319200"/>
    <n v="1452492000"/>
    <x v="731"/>
    <x v="733"/>
    <b v="0"/>
    <b v="1"/>
    <s v="games/video games"/>
    <n v="0.77102702702702708"/>
    <n v="105.03681885125184"/>
    <x v="6"/>
    <s v="video games"/>
  </r>
  <r>
    <x v="812"/>
    <x v="793"/>
    <s v="Expanded value-added hardware"/>
    <x v="221"/>
    <n v="134640"/>
    <x v="1"/>
    <n v="2805"/>
    <x v="0"/>
    <s v="CAD"/>
    <n v="1523854800"/>
    <n v="1524286800"/>
    <x v="78"/>
    <x v="734"/>
    <b v="0"/>
    <b v="0"/>
    <s v="publishing/nonfiction"/>
    <n v="2.2552763819095478"/>
    <n v="48"/>
    <x v="5"/>
    <s v="nonfiction"/>
  </r>
  <r>
    <x v="813"/>
    <x v="794"/>
    <s v="Diverse high-level attitude"/>
    <x v="170"/>
    <n v="7661"/>
    <x v="1"/>
    <n v="68"/>
    <x v="1"/>
    <s v="USD"/>
    <n v="1346043600"/>
    <n v="1346907600"/>
    <x v="732"/>
    <x v="735"/>
    <b v="0"/>
    <b v="0"/>
    <s v="games/video games"/>
    <n v="2.3940625"/>
    <n v="112.66176470588235"/>
    <x v="6"/>
    <s v="video games"/>
  </r>
  <r>
    <x v="814"/>
    <x v="795"/>
    <s v="Visionary 24hour analyzer"/>
    <x v="170"/>
    <n v="2950"/>
    <x v="0"/>
    <n v="36"/>
    <x v="3"/>
    <s v="DKK"/>
    <n v="1464325200"/>
    <n v="1464498000"/>
    <x v="733"/>
    <x v="736"/>
    <b v="0"/>
    <b v="1"/>
    <s v="music/rock"/>
    <n v="0.921875"/>
    <n v="81.944444444444443"/>
    <x v="1"/>
    <s v="rock"/>
  </r>
  <r>
    <x v="815"/>
    <x v="796"/>
    <s v="Centralized bandwidth-monitored leverage"/>
    <x v="25"/>
    <n v="11721"/>
    <x v="1"/>
    <n v="183"/>
    <x v="0"/>
    <s v="CAD"/>
    <n v="1511935200"/>
    <n v="1514181600"/>
    <x v="734"/>
    <x v="737"/>
    <b v="0"/>
    <b v="0"/>
    <s v="music/rock"/>
    <n v="1.3023333333333333"/>
    <n v="64.049180327868854"/>
    <x v="1"/>
    <s v="rock"/>
  </r>
  <r>
    <x v="816"/>
    <x v="797"/>
    <s v="Ergonomic mission-critical moratorium"/>
    <x v="173"/>
    <n v="14150"/>
    <x v="1"/>
    <n v="133"/>
    <x v="1"/>
    <s v="USD"/>
    <n v="1392012000"/>
    <n v="1392184800"/>
    <x v="406"/>
    <x v="738"/>
    <b v="1"/>
    <b v="1"/>
    <s v="theater/plays"/>
    <n v="6.1521739130434785"/>
    <n v="106.39097744360902"/>
    <x v="3"/>
    <s v="plays"/>
  </r>
  <r>
    <x v="817"/>
    <x v="798"/>
    <s v="Front-line intermediate moderator"/>
    <x v="399"/>
    <n v="189192"/>
    <x v="1"/>
    <n v="2489"/>
    <x v="6"/>
    <s v="EUR"/>
    <n v="1556946000"/>
    <n v="1559365200"/>
    <x v="735"/>
    <x v="739"/>
    <b v="0"/>
    <b v="1"/>
    <s v="publishing/nonfiction"/>
    <n v="3.687953216374269"/>
    <n v="76.011249497790274"/>
    <x v="5"/>
    <s v="nonfiction"/>
  </r>
  <r>
    <x v="818"/>
    <x v="311"/>
    <s v="Automated local secured line"/>
    <x v="31"/>
    <n v="7664"/>
    <x v="1"/>
    <n v="69"/>
    <x v="1"/>
    <s v="USD"/>
    <n v="1548050400"/>
    <n v="1549173600"/>
    <x v="736"/>
    <x v="740"/>
    <b v="0"/>
    <b v="1"/>
    <s v="theater/plays"/>
    <n v="10.948571428571428"/>
    <n v="111.07246376811594"/>
    <x v="3"/>
    <s v="plays"/>
  </r>
  <r>
    <x v="819"/>
    <x v="799"/>
    <s v="Integrated bandwidth-monitored alliance"/>
    <x v="200"/>
    <n v="4509"/>
    <x v="0"/>
    <n v="47"/>
    <x v="1"/>
    <s v="USD"/>
    <n v="1353736800"/>
    <n v="1355032800"/>
    <x v="737"/>
    <x v="697"/>
    <b v="1"/>
    <b v="0"/>
    <s v="games/video games"/>
    <n v="0.50662921348314605"/>
    <n v="95.936170212765958"/>
    <x v="6"/>
    <s v="video games"/>
  </r>
  <r>
    <x v="820"/>
    <x v="800"/>
    <s v="Cross-group heuristic forecast"/>
    <x v="42"/>
    <n v="12009"/>
    <x v="1"/>
    <n v="279"/>
    <x v="4"/>
    <s v="GBP"/>
    <n v="1532840400"/>
    <n v="1533963600"/>
    <x v="192"/>
    <x v="741"/>
    <b v="0"/>
    <b v="1"/>
    <s v="music/rock"/>
    <n v="8.0060000000000002"/>
    <n v="43.043010752688176"/>
    <x v="1"/>
    <s v="rock"/>
  </r>
  <r>
    <x v="821"/>
    <x v="801"/>
    <s v="Extended impactful secured line"/>
    <x v="70"/>
    <n v="14273"/>
    <x v="1"/>
    <n v="210"/>
    <x v="1"/>
    <s v="USD"/>
    <n v="1488261600"/>
    <n v="1489381200"/>
    <x v="738"/>
    <x v="742"/>
    <b v="0"/>
    <b v="0"/>
    <s v="film &amp; video/documentary"/>
    <n v="2.9128571428571428"/>
    <n v="67.966666666666669"/>
    <x v="4"/>
    <s v="documentary"/>
  </r>
  <r>
    <x v="822"/>
    <x v="802"/>
    <s v="Distributed optimizing protocol"/>
    <x v="400"/>
    <n v="188982"/>
    <x v="1"/>
    <n v="2100"/>
    <x v="1"/>
    <s v="USD"/>
    <n v="1393567200"/>
    <n v="1395032400"/>
    <x v="739"/>
    <x v="743"/>
    <b v="0"/>
    <b v="0"/>
    <s v="music/rock"/>
    <n v="3.4996666666666667"/>
    <n v="89.991428571428571"/>
    <x v="1"/>
    <s v="rock"/>
  </r>
  <r>
    <x v="823"/>
    <x v="803"/>
    <s v="Secured well-modulated system engine"/>
    <x v="178"/>
    <n v="14640"/>
    <x v="1"/>
    <n v="252"/>
    <x v="1"/>
    <s v="USD"/>
    <n v="1410325200"/>
    <n v="1412485200"/>
    <x v="613"/>
    <x v="744"/>
    <b v="1"/>
    <b v="1"/>
    <s v="music/rock"/>
    <n v="3.5707317073170732"/>
    <n v="58.095238095238095"/>
    <x v="1"/>
    <s v="rock"/>
  </r>
  <r>
    <x v="824"/>
    <x v="804"/>
    <s v="Streamlined national benchmark"/>
    <x v="401"/>
    <n v="107516"/>
    <x v="1"/>
    <n v="1280"/>
    <x v="1"/>
    <s v="USD"/>
    <n v="1276923600"/>
    <n v="1279688400"/>
    <x v="740"/>
    <x v="269"/>
    <b v="0"/>
    <b v="1"/>
    <s v="publishing/nonfiction"/>
    <n v="1.2648941176470587"/>
    <n v="83.996875000000003"/>
    <x v="5"/>
    <s v="nonfiction"/>
  </r>
  <r>
    <x v="825"/>
    <x v="805"/>
    <s v="Open-architected 24/7 infrastructure"/>
    <x v="136"/>
    <n v="13950"/>
    <x v="1"/>
    <n v="157"/>
    <x v="4"/>
    <s v="GBP"/>
    <n v="1500958800"/>
    <n v="1501995600"/>
    <x v="145"/>
    <x v="745"/>
    <b v="0"/>
    <b v="0"/>
    <s v="film &amp; video/shorts"/>
    <n v="3.875"/>
    <n v="88.853503184713375"/>
    <x v="4"/>
    <s v="shorts"/>
  </r>
  <r>
    <x v="826"/>
    <x v="806"/>
    <s v="Digitized 6thgeneration Local Area Network"/>
    <x v="54"/>
    <n v="12797"/>
    <x v="1"/>
    <n v="194"/>
    <x v="1"/>
    <s v="USD"/>
    <n v="1292220000"/>
    <n v="1294639200"/>
    <x v="741"/>
    <x v="746"/>
    <b v="0"/>
    <b v="1"/>
    <s v="theater/plays"/>
    <n v="4.5703571428571426"/>
    <n v="65.963917525773198"/>
    <x v="3"/>
    <s v="plays"/>
  </r>
  <r>
    <x v="827"/>
    <x v="807"/>
    <s v="Innovative actuating artificial intelligence"/>
    <x v="173"/>
    <n v="6134"/>
    <x v="1"/>
    <n v="82"/>
    <x v="2"/>
    <s v="AUD"/>
    <n v="1304398800"/>
    <n v="1305435600"/>
    <x v="742"/>
    <x v="747"/>
    <b v="0"/>
    <b v="1"/>
    <s v="film &amp; video/drama"/>
    <n v="2.6669565217391304"/>
    <n v="74.804878048780495"/>
    <x v="4"/>
    <s v="drama"/>
  </r>
  <r>
    <x v="828"/>
    <x v="808"/>
    <s v="Cross-platform reciprocal budgetary management"/>
    <x v="143"/>
    <n v="4899"/>
    <x v="0"/>
    <n v="70"/>
    <x v="1"/>
    <s v="USD"/>
    <n v="1535432400"/>
    <n v="1537592400"/>
    <x v="202"/>
    <x v="503"/>
    <b v="0"/>
    <b v="0"/>
    <s v="theater/plays"/>
    <n v="0.69"/>
    <n v="69.98571428571428"/>
    <x v="3"/>
    <s v="plays"/>
  </r>
  <r>
    <x v="829"/>
    <x v="809"/>
    <s v="Vision-oriented scalable portal"/>
    <x v="103"/>
    <n v="4929"/>
    <x v="0"/>
    <n v="154"/>
    <x v="1"/>
    <s v="USD"/>
    <n v="1433826000"/>
    <n v="1435122000"/>
    <x v="743"/>
    <x v="748"/>
    <b v="0"/>
    <b v="0"/>
    <s v="theater/plays"/>
    <n v="0.51343749999999999"/>
    <n v="32.006493506493506"/>
    <x v="3"/>
    <s v="plays"/>
  </r>
  <r>
    <x v="830"/>
    <x v="810"/>
    <s v="Persevering zero administration knowledge user"/>
    <x v="319"/>
    <n v="1424"/>
    <x v="0"/>
    <n v="22"/>
    <x v="1"/>
    <s v="USD"/>
    <n v="1514959200"/>
    <n v="1520056800"/>
    <x v="744"/>
    <x v="330"/>
    <b v="0"/>
    <b v="0"/>
    <s v="theater/plays"/>
    <n v="1.1710526315789473E-2"/>
    <n v="64.727272727272734"/>
    <x v="3"/>
    <s v="plays"/>
  </r>
  <r>
    <x v="831"/>
    <x v="811"/>
    <s v="Front-line bottom-line Graphic Interface"/>
    <x v="402"/>
    <n v="105817"/>
    <x v="1"/>
    <n v="4233"/>
    <x v="1"/>
    <s v="USD"/>
    <n v="1332738000"/>
    <n v="1335675600"/>
    <x v="745"/>
    <x v="749"/>
    <b v="0"/>
    <b v="0"/>
    <s v="photography/photography books"/>
    <n v="1.089773429454171"/>
    <n v="24.998110087408456"/>
    <x v="7"/>
    <s v="photography books"/>
  </r>
  <r>
    <x v="832"/>
    <x v="812"/>
    <s v="Synergized fault-tolerant hierarchy"/>
    <x v="403"/>
    <n v="136156"/>
    <x v="1"/>
    <n v="1297"/>
    <x v="3"/>
    <s v="DKK"/>
    <n v="1445490000"/>
    <n v="1448431200"/>
    <x v="746"/>
    <x v="750"/>
    <b v="1"/>
    <b v="0"/>
    <s v="publishing/translations"/>
    <n v="3.1517592592592591"/>
    <n v="104.97764070932922"/>
    <x v="5"/>
    <s v="translations"/>
  </r>
  <r>
    <x v="833"/>
    <x v="813"/>
    <s v="Expanded asynchronous groupware"/>
    <x v="85"/>
    <n v="10723"/>
    <x v="1"/>
    <n v="165"/>
    <x v="3"/>
    <s v="DKK"/>
    <n v="1297663200"/>
    <n v="1298613600"/>
    <x v="747"/>
    <x v="751"/>
    <b v="0"/>
    <b v="0"/>
    <s v="publishing/translations"/>
    <n v="1.5769117647058823"/>
    <n v="64.987878787878785"/>
    <x v="5"/>
    <s v="translations"/>
  </r>
  <r>
    <x v="834"/>
    <x v="814"/>
    <s v="Expanded fault-tolerant emulation"/>
    <x v="190"/>
    <n v="11228"/>
    <x v="1"/>
    <n v="119"/>
    <x v="1"/>
    <s v="USD"/>
    <n v="1371963600"/>
    <n v="1372482000"/>
    <x v="362"/>
    <x v="451"/>
    <b v="0"/>
    <b v="0"/>
    <s v="theater/plays"/>
    <n v="1.5380821917808218"/>
    <n v="94.352941176470594"/>
    <x v="3"/>
    <s v="plays"/>
  </r>
  <r>
    <x v="835"/>
    <x v="815"/>
    <s v="Future-proofed 24hour model"/>
    <x v="404"/>
    <n v="77355"/>
    <x v="0"/>
    <n v="1758"/>
    <x v="1"/>
    <s v="USD"/>
    <n v="1425103200"/>
    <n v="1425621600"/>
    <x v="748"/>
    <x v="752"/>
    <b v="0"/>
    <b v="0"/>
    <s v="technology/web"/>
    <n v="0.89738979118329465"/>
    <n v="44.001706484641637"/>
    <x v="2"/>
    <s v="web"/>
  </r>
  <r>
    <x v="836"/>
    <x v="816"/>
    <s v="Optimized didactic intranet"/>
    <x v="32"/>
    <n v="6086"/>
    <x v="0"/>
    <n v="94"/>
    <x v="1"/>
    <s v="USD"/>
    <n v="1265349600"/>
    <n v="1266300000"/>
    <x v="749"/>
    <x v="753"/>
    <b v="0"/>
    <b v="0"/>
    <s v="music/indie rock"/>
    <n v="0.75135802469135804"/>
    <n v="64.744680851063833"/>
    <x v="1"/>
    <s v="indie rock"/>
  </r>
  <r>
    <x v="837"/>
    <x v="817"/>
    <s v="Right-sized dedicated standardization"/>
    <x v="405"/>
    <n v="150960"/>
    <x v="1"/>
    <n v="1797"/>
    <x v="1"/>
    <s v="USD"/>
    <n v="1301202000"/>
    <n v="1305867600"/>
    <x v="643"/>
    <x v="754"/>
    <b v="0"/>
    <b v="0"/>
    <s v="music/jazz"/>
    <n v="8.5288135593220336"/>
    <n v="84.00667779632721"/>
    <x v="1"/>
    <s v="jazz"/>
  </r>
  <r>
    <x v="838"/>
    <x v="818"/>
    <s v="Vision-oriented high-level extranet"/>
    <x v="330"/>
    <n v="8890"/>
    <x v="1"/>
    <n v="261"/>
    <x v="1"/>
    <s v="USD"/>
    <n v="1538024400"/>
    <n v="1538802000"/>
    <x v="750"/>
    <x v="755"/>
    <b v="0"/>
    <b v="0"/>
    <s v="theater/plays"/>
    <n v="1.3890625000000001"/>
    <n v="34.061302681992338"/>
    <x v="3"/>
    <s v="plays"/>
  </r>
  <r>
    <x v="839"/>
    <x v="819"/>
    <s v="Organized scalable initiative"/>
    <x v="106"/>
    <n v="14644"/>
    <x v="1"/>
    <n v="157"/>
    <x v="1"/>
    <s v="USD"/>
    <n v="1395032400"/>
    <n v="1398920400"/>
    <x v="751"/>
    <x v="756"/>
    <b v="0"/>
    <b v="1"/>
    <s v="film &amp; video/documentary"/>
    <n v="1.9018181818181819"/>
    <n v="93.273885350318466"/>
    <x v="4"/>
    <s v="documentary"/>
  </r>
  <r>
    <x v="840"/>
    <x v="820"/>
    <s v="Enhanced regional moderator"/>
    <x v="406"/>
    <n v="116583"/>
    <x v="1"/>
    <n v="3533"/>
    <x v="1"/>
    <s v="USD"/>
    <n v="1405486800"/>
    <n v="1405659600"/>
    <x v="752"/>
    <x v="757"/>
    <b v="0"/>
    <b v="1"/>
    <s v="theater/plays"/>
    <n v="1.0024333619948409"/>
    <n v="32.998301726577978"/>
    <x v="3"/>
    <s v="plays"/>
  </r>
  <r>
    <x v="841"/>
    <x v="821"/>
    <s v="Automated even-keeled emulation"/>
    <x v="14"/>
    <n v="12991"/>
    <x v="1"/>
    <n v="155"/>
    <x v="1"/>
    <s v="USD"/>
    <n v="1455861600"/>
    <n v="1457244000"/>
    <x v="753"/>
    <x v="758"/>
    <b v="0"/>
    <b v="0"/>
    <s v="technology/web"/>
    <n v="1.4275824175824177"/>
    <n v="83.812903225806451"/>
    <x v="2"/>
    <s v="web"/>
  </r>
  <r>
    <x v="842"/>
    <x v="822"/>
    <s v="Reverse-engineered multi-tasking product"/>
    <x v="42"/>
    <n v="8447"/>
    <x v="1"/>
    <n v="132"/>
    <x v="6"/>
    <s v="EUR"/>
    <n v="1529038800"/>
    <n v="1529298000"/>
    <x v="754"/>
    <x v="759"/>
    <b v="0"/>
    <b v="0"/>
    <s v="technology/wearables"/>
    <n v="5.6313333333333331"/>
    <n v="63.992424242424242"/>
    <x v="2"/>
    <s v="wearables"/>
  </r>
  <r>
    <x v="843"/>
    <x v="823"/>
    <s v="De-engineered next generation parallelism"/>
    <x v="35"/>
    <n v="2703"/>
    <x v="0"/>
    <n v="33"/>
    <x v="1"/>
    <s v="USD"/>
    <n v="1535259600"/>
    <n v="1535778000"/>
    <x v="755"/>
    <x v="760"/>
    <b v="0"/>
    <b v="0"/>
    <s v="photography/photography books"/>
    <n v="0.30715909090909088"/>
    <n v="81.909090909090907"/>
    <x v="7"/>
    <s v="photography books"/>
  </r>
  <r>
    <x v="844"/>
    <x v="824"/>
    <s v="Intuitive cohesive groupware"/>
    <x v="35"/>
    <n v="8747"/>
    <x v="3"/>
    <n v="94"/>
    <x v="1"/>
    <s v="USD"/>
    <n v="1327212000"/>
    <n v="1327471200"/>
    <x v="756"/>
    <x v="761"/>
    <b v="0"/>
    <b v="0"/>
    <s v="film &amp; video/documentary"/>
    <n v="0.99397727272727276"/>
    <n v="93.053191489361708"/>
    <x v="4"/>
    <s v="documentary"/>
  </r>
  <r>
    <x v="845"/>
    <x v="825"/>
    <s v="Up-sized high-level access"/>
    <x v="407"/>
    <n v="138087"/>
    <x v="1"/>
    <n v="1354"/>
    <x v="4"/>
    <s v="GBP"/>
    <n v="1526360400"/>
    <n v="1529557200"/>
    <x v="757"/>
    <x v="78"/>
    <b v="0"/>
    <b v="0"/>
    <s v="technology/web"/>
    <n v="1.9754935622317598"/>
    <n v="101.98449039881831"/>
    <x v="2"/>
    <s v="web"/>
  </r>
  <r>
    <x v="846"/>
    <x v="826"/>
    <s v="Phased empowering success"/>
    <x v="67"/>
    <n v="5085"/>
    <x v="1"/>
    <n v="48"/>
    <x v="1"/>
    <s v="USD"/>
    <n v="1532149200"/>
    <n v="1535259600"/>
    <x v="758"/>
    <x v="762"/>
    <b v="1"/>
    <b v="1"/>
    <s v="technology/web"/>
    <n v="5.085"/>
    <n v="105.9375"/>
    <x v="2"/>
    <s v="web"/>
  </r>
  <r>
    <x v="847"/>
    <x v="827"/>
    <s v="Distributed actuating project"/>
    <x v="53"/>
    <n v="11174"/>
    <x v="1"/>
    <n v="110"/>
    <x v="1"/>
    <s v="USD"/>
    <n v="1515304800"/>
    <n v="1515564000"/>
    <x v="759"/>
    <x v="763"/>
    <b v="0"/>
    <b v="0"/>
    <s v="food/food trucks"/>
    <n v="2.3774468085106384"/>
    <n v="101.58181818181818"/>
    <x v="0"/>
    <s v="food trucks"/>
  </r>
  <r>
    <x v="848"/>
    <x v="828"/>
    <s v="Robust motivating orchestration"/>
    <x v="170"/>
    <n v="10831"/>
    <x v="1"/>
    <n v="172"/>
    <x v="1"/>
    <s v="USD"/>
    <n v="1276318800"/>
    <n v="1277096400"/>
    <x v="760"/>
    <x v="764"/>
    <b v="0"/>
    <b v="0"/>
    <s v="film &amp; video/drama"/>
    <n v="3.3846875000000001"/>
    <n v="62.970930232558139"/>
    <x v="4"/>
    <s v="drama"/>
  </r>
  <r>
    <x v="849"/>
    <x v="829"/>
    <s v="Vision-oriented uniform instruction set"/>
    <x v="313"/>
    <n v="8917"/>
    <x v="1"/>
    <n v="307"/>
    <x v="1"/>
    <s v="USD"/>
    <n v="1328767200"/>
    <n v="1329026400"/>
    <x v="761"/>
    <x v="765"/>
    <b v="0"/>
    <b v="1"/>
    <s v="music/indie rock"/>
    <n v="1.3308955223880596"/>
    <n v="29.045602605863191"/>
    <x v="1"/>
    <s v="indie rock"/>
  </r>
  <r>
    <x v="850"/>
    <x v="830"/>
    <s v="Cross-group upward-trending hierarchy"/>
    <x v="0"/>
    <n v="1"/>
    <x v="0"/>
    <n v="1"/>
    <x v="1"/>
    <s v="USD"/>
    <n v="1321682400"/>
    <n v="1322978400"/>
    <x v="762"/>
    <x v="539"/>
    <b v="1"/>
    <b v="0"/>
    <s v="music/rock"/>
    <n v="0.01"/>
    <n v="1"/>
    <x v="1"/>
    <s v="rock"/>
  </r>
  <r>
    <x v="851"/>
    <x v="831"/>
    <s v="Object-based needs-based info-mediaries"/>
    <x v="46"/>
    <n v="12468"/>
    <x v="1"/>
    <n v="160"/>
    <x v="1"/>
    <s v="USD"/>
    <n v="1335934800"/>
    <n v="1338786000"/>
    <x v="444"/>
    <x v="766"/>
    <b v="0"/>
    <b v="0"/>
    <s v="music/electric music"/>
    <n v="2.0779999999999998"/>
    <n v="77.924999999999997"/>
    <x v="1"/>
    <s v="electric music"/>
  </r>
  <r>
    <x v="852"/>
    <x v="832"/>
    <s v="Open-source reciprocal standardization"/>
    <x v="70"/>
    <n v="2505"/>
    <x v="0"/>
    <n v="31"/>
    <x v="1"/>
    <s v="USD"/>
    <n v="1310792400"/>
    <n v="1311656400"/>
    <x v="763"/>
    <x v="422"/>
    <b v="0"/>
    <b v="1"/>
    <s v="games/video games"/>
    <n v="0.51122448979591839"/>
    <n v="80.806451612903231"/>
    <x v="6"/>
    <s v="video games"/>
  </r>
  <r>
    <x v="853"/>
    <x v="833"/>
    <s v="Secured well-modulated projection"/>
    <x v="408"/>
    <n v="111502"/>
    <x v="1"/>
    <n v="1467"/>
    <x v="0"/>
    <s v="CAD"/>
    <n v="1308546000"/>
    <n v="1308978000"/>
    <x v="764"/>
    <x v="767"/>
    <b v="0"/>
    <b v="1"/>
    <s v="music/indie rock"/>
    <n v="6.5205847953216374"/>
    <n v="76.006816632583508"/>
    <x v="1"/>
    <s v="indie rock"/>
  </r>
  <r>
    <x v="854"/>
    <x v="834"/>
    <s v="Multi-channeled secondary middleware"/>
    <x v="409"/>
    <n v="194309"/>
    <x v="1"/>
    <n v="2662"/>
    <x v="0"/>
    <s v="CAD"/>
    <n v="1574056800"/>
    <n v="1576389600"/>
    <x v="765"/>
    <x v="768"/>
    <b v="0"/>
    <b v="0"/>
    <s v="publishing/fiction"/>
    <n v="1.1363099415204678"/>
    <n v="72.993613824192337"/>
    <x v="5"/>
    <s v="fiction"/>
  </r>
  <r>
    <x v="855"/>
    <x v="835"/>
    <s v="Horizontal clear-thinking framework"/>
    <x v="410"/>
    <n v="23956"/>
    <x v="1"/>
    <n v="452"/>
    <x v="2"/>
    <s v="AUD"/>
    <n v="1308373200"/>
    <n v="1311051600"/>
    <x v="766"/>
    <x v="214"/>
    <b v="0"/>
    <b v="0"/>
    <s v="theater/plays"/>
    <n v="1.0237606837606839"/>
    <n v="53"/>
    <x v="3"/>
    <s v="plays"/>
  </r>
  <r>
    <x v="856"/>
    <x v="764"/>
    <s v="Profound composite core"/>
    <x v="166"/>
    <n v="8558"/>
    <x v="1"/>
    <n v="158"/>
    <x v="1"/>
    <s v="USD"/>
    <n v="1335243600"/>
    <n v="1336712400"/>
    <x v="767"/>
    <x v="769"/>
    <b v="0"/>
    <b v="0"/>
    <s v="food/food trucks"/>
    <n v="3.5658333333333334"/>
    <n v="54.164556962025316"/>
    <x v="0"/>
    <s v="food trucks"/>
  </r>
  <r>
    <x v="857"/>
    <x v="836"/>
    <s v="Programmable disintermediate matrices"/>
    <x v="98"/>
    <n v="7413"/>
    <x v="1"/>
    <n v="225"/>
    <x v="5"/>
    <s v="CHF"/>
    <n v="1328421600"/>
    <n v="1330408800"/>
    <x v="768"/>
    <x v="770"/>
    <b v="1"/>
    <b v="0"/>
    <s v="film &amp; video/shorts"/>
    <n v="1.3986792452830188"/>
    <n v="32.946666666666665"/>
    <x v="4"/>
    <s v="shorts"/>
  </r>
  <r>
    <x v="858"/>
    <x v="837"/>
    <s v="Realigned 5thgeneration knowledge user"/>
    <x v="220"/>
    <n v="2778"/>
    <x v="0"/>
    <n v="35"/>
    <x v="1"/>
    <s v="USD"/>
    <n v="1524286800"/>
    <n v="1524891600"/>
    <x v="769"/>
    <x v="771"/>
    <b v="1"/>
    <b v="0"/>
    <s v="food/food trucks"/>
    <n v="0.69450000000000001"/>
    <n v="79.371428571428567"/>
    <x v="0"/>
    <s v="food trucks"/>
  </r>
  <r>
    <x v="859"/>
    <x v="838"/>
    <s v="Multi-layered upward-trending groupware"/>
    <x v="190"/>
    <n v="2594"/>
    <x v="0"/>
    <n v="63"/>
    <x v="1"/>
    <s v="USD"/>
    <n v="1362117600"/>
    <n v="1363669200"/>
    <x v="770"/>
    <x v="250"/>
    <b v="0"/>
    <b v="1"/>
    <s v="theater/plays"/>
    <n v="0.35534246575342465"/>
    <n v="41.174603174603178"/>
    <x v="3"/>
    <s v="plays"/>
  </r>
  <r>
    <x v="860"/>
    <x v="839"/>
    <s v="Re-contextualized leadingedge firmware"/>
    <x v="22"/>
    <n v="5033"/>
    <x v="1"/>
    <n v="65"/>
    <x v="1"/>
    <s v="USD"/>
    <n v="1550556000"/>
    <n v="1551420000"/>
    <x v="771"/>
    <x v="772"/>
    <b v="0"/>
    <b v="1"/>
    <s v="technology/wearables"/>
    <n v="2.5165000000000002"/>
    <n v="77.430769230769229"/>
    <x v="2"/>
    <s v="wearables"/>
  </r>
  <r>
    <x v="861"/>
    <x v="840"/>
    <s v="Devolved disintermediate analyzer"/>
    <x v="35"/>
    <n v="9317"/>
    <x v="1"/>
    <n v="163"/>
    <x v="1"/>
    <s v="USD"/>
    <n v="1269147600"/>
    <n v="1269838800"/>
    <x v="772"/>
    <x v="773"/>
    <b v="0"/>
    <b v="0"/>
    <s v="theater/plays"/>
    <n v="1.0587500000000001"/>
    <n v="57.159509202453989"/>
    <x v="3"/>
    <s v="plays"/>
  </r>
  <r>
    <x v="862"/>
    <x v="841"/>
    <s v="Profound disintermediate open system"/>
    <x v="26"/>
    <n v="6560"/>
    <x v="1"/>
    <n v="85"/>
    <x v="1"/>
    <s v="USD"/>
    <n v="1312174800"/>
    <n v="1312520400"/>
    <x v="773"/>
    <x v="774"/>
    <b v="0"/>
    <b v="0"/>
    <s v="theater/plays"/>
    <n v="1.8742857142857143"/>
    <n v="77.17647058823529"/>
    <x v="3"/>
    <s v="plays"/>
  </r>
  <r>
    <x v="863"/>
    <x v="842"/>
    <s v="Automated reciprocal protocol"/>
    <x v="1"/>
    <n v="5415"/>
    <x v="1"/>
    <n v="217"/>
    <x v="1"/>
    <s v="USD"/>
    <n v="1434517200"/>
    <n v="1436504400"/>
    <x v="774"/>
    <x v="331"/>
    <b v="0"/>
    <b v="1"/>
    <s v="film &amp; video/television"/>
    <n v="3.8678571428571429"/>
    <n v="24.953917050691246"/>
    <x v="4"/>
    <s v="television"/>
  </r>
  <r>
    <x v="864"/>
    <x v="843"/>
    <s v="Automated static workforce"/>
    <x v="3"/>
    <n v="14577"/>
    <x v="1"/>
    <n v="150"/>
    <x v="1"/>
    <s v="USD"/>
    <n v="1471582800"/>
    <n v="1472014800"/>
    <x v="775"/>
    <x v="775"/>
    <b v="0"/>
    <b v="0"/>
    <s v="film &amp; video/shorts"/>
    <n v="3.4707142857142856"/>
    <n v="97.18"/>
    <x v="4"/>
    <s v="shorts"/>
  </r>
  <r>
    <x v="865"/>
    <x v="844"/>
    <s v="Horizontal attitude-oriented help-desk"/>
    <x v="411"/>
    <n v="150515"/>
    <x v="1"/>
    <n v="3272"/>
    <x v="1"/>
    <s v="USD"/>
    <n v="1410757200"/>
    <n v="1411534800"/>
    <x v="776"/>
    <x v="776"/>
    <b v="0"/>
    <b v="0"/>
    <s v="theater/plays"/>
    <n v="1.8582098765432098"/>
    <n v="46.000916870415651"/>
    <x v="3"/>
    <s v="plays"/>
  </r>
  <r>
    <x v="866"/>
    <x v="845"/>
    <s v="Versatile 5thgeneration matrices"/>
    <x v="412"/>
    <n v="79045"/>
    <x v="3"/>
    <n v="898"/>
    <x v="1"/>
    <s v="USD"/>
    <n v="1304830800"/>
    <n v="1304917200"/>
    <x v="777"/>
    <x v="777"/>
    <b v="0"/>
    <b v="0"/>
    <s v="photography/photography books"/>
    <n v="0.43241247264770238"/>
    <n v="88.023385300668153"/>
    <x v="7"/>
    <s v="photography books"/>
  </r>
  <r>
    <x v="867"/>
    <x v="846"/>
    <s v="Cross-platform next generation service-desk"/>
    <x v="73"/>
    <n v="7797"/>
    <x v="1"/>
    <n v="300"/>
    <x v="1"/>
    <s v="USD"/>
    <n v="1539061200"/>
    <n v="1539579600"/>
    <x v="778"/>
    <x v="778"/>
    <b v="0"/>
    <b v="0"/>
    <s v="food/food trucks"/>
    <n v="1.6243749999999999"/>
    <n v="25.99"/>
    <x v="0"/>
    <s v="food trucks"/>
  </r>
  <r>
    <x v="868"/>
    <x v="847"/>
    <s v="Front-line web-enabled installation"/>
    <x v="260"/>
    <n v="12939"/>
    <x v="1"/>
    <n v="126"/>
    <x v="1"/>
    <s v="USD"/>
    <n v="1381554000"/>
    <n v="1382504400"/>
    <x v="779"/>
    <x v="779"/>
    <b v="0"/>
    <b v="0"/>
    <s v="theater/plays"/>
    <n v="1.8484285714285715"/>
    <n v="102.69047619047619"/>
    <x v="3"/>
    <s v="plays"/>
  </r>
  <r>
    <x v="869"/>
    <x v="848"/>
    <s v="Multi-channeled responsive product"/>
    <x v="413"/>
    <n v="38376"/>
    <x v="0"/>
    <n v="526"/>
    <x v="1"/>
    <s v="USD"/>
    <n v="1277096400"/>
    <n v="1278306000"/>
    <x v="780"/>
    <x v="780"/>
    <b v="0"/>
    <b v="0"/>
    <s v="film &amp; video/drama"/>
    <n v="0.23703520691785052"/>
    <n v="72.958174904942965"/>
    <x v="4"/>
    <s v="drama"/>
  </r>
  <r>
    <x v="870"/>
    <x v="849"/>
    <s v="Adaptive demand-driven encryption"/>
    <x v="106"/>
    <n v="6920"/>
    <x v="0"/>
    <n v="121"/>
    <x v="1"/>
    <s v="USD"/>
    <n v="1440392400"/>
    <n v="1442552400"/>
    <x v="335"/>
    <x v="781"/>
    <b v="0"/>
    <b v="0"/>
    <s v="theater/plays"/>
    <n v="0.89870129870129867"/>
    <n v="57.190082644628099"/>
    <x v="3"/>
    <s v="plays"/>
  </r>
  <r>
    <x v="871"/>
    <x v="850"/>
    <s v="Re-engineered client-driven knowledge user"/>
    <x v="414"/>
    <n v="194912"/>
    <x v="1"/>
    <n v="2320"/>
    <x v="1"/>
    <s v="USD"/>
    <n v="1509512400"/>
    <n v="1511071200"/>
    <x v="535"/>
    <x v="782"/>
    <b v="0"/>
    <b v="1"/>
    <s v="theater/plays"/>
    <n v="2.7260419580419581"/>
    <n v="84.013793103448279"/>
    <x v="3"/>
    <s v="plays"/>
  </r>
  <r>
    <x v="872"/>
    <x v="851"/>
    <s v="Compatible logistical paradigm"/>
    <x v="53"/>
    <n v="7992"/>
    <x v="1"/>
    <n v="81"/>
    <x v="2"/>
    <s v="AUD"/>
    <n v="1535950800"/>
    <n v="1536382800"/>
    <x v="270"/>
    <x v="783"/>
    <b v="0"/>
    <b v="0"/>
    <s v="film &amp; video/science fiction"/>
    <n v="1.7004255319148935"/>
    <n v="98.666666666666671"/>
    <x v="4"/>
    <s v="science fiction"/>
  </r>
  <r>
    <x v="873"/>
    <x v="852"/>
    <s v="Intuitive value-added installation"/>
    <x v="369"/>
    <n v="79268"/>
    <x v="1"/>
    <n v="1887"/>
    <x v="1"/>
    <s v="USD"/>
    <n v="1389160800"/>
    <n v="1389592800"/>
    <x v="781"/>
    <x v="393"/>
    <b v="0"/>
    <b v="0"/>
    <s v="photography/photography books"/>
    <n v="1.8828503562945369"/>
    <n v="42.007419183889773"/>
    <x v="7"/>
    <s v="photography books"/>
  </r>
  <r>
    <x v="874"/>
    <x v="853"/>
    <s v="Managed discrete parallelism"/>
    <x v="415"/>
    <n v="139468"/>
    <x v="1"/>
    <n v="4358"/>
    <x v="1"/>
    <s v="USD"/>
    <n v="1271998800"/>
    <n v="1275282000"/>
    <x v="782"/>
    <x v="784"/>
    <b v="0"/>
    <b v="1"/>
    <s v="photography/photography books"/>
    <n v="3.4693532338308457"/>
    <n v="32.002753556677376"/>
    <x v="7"/>
    <s v="photography books"/>
  </r>
  <r>
    <x v="875"/>
    <x v="854"/>
    <s v="Implemented tangible approach"/>
    <x v="58"/>
    <n v="5465"/>
    <x v="0"/>
    <n v="67"/>
    <x v="1"/>
    <s v="USD"/>
    <n v="1294898400"/>
    <n v="1294984800"/>
    <x v="783"/>
    <x v="785"/>
    <b v="0"/>
    <b v="0"/>
    <s v="music/rock"/>
    <n v="0.6917721518987342"/>
    <n v="81.567164179104481"/>
    <x v="1"/>
    <s v="rock"/>
  </r>
  <r>
    <x v="876"/>
    <x v="855"/>
    <s v="Re-engineered encompassing definition"/>
    <x v="111"/>
    <n v="2111"/>
    <x v="0"/>
    <n v="57"/>
    <x v="0"/>
    <s v="CAD"/>
    <n v="1559970000"/>
    <n v="1562043600"/>
    <x v="784"/>
    <x v="229"/>
    <b v="0"/>
    <b v="0"/>
    <s v="photography/photography books"/>
    <n v="0.25433734939759034"/>
    <n v="37.035087719298247"/>
    <x v="7"/>
    <s v="photography books"/>
  </r>
  <r>
    <x v="877"/>
    <x v="856"/>
    <s v="Multi-lateral uniform collaboration"/>
    <x v="416"/>
    <n v="126628"/>
    <x v="0"/>
    <n v="1229"/>
    <x v="1"/>
    <s v="USD"/>
    <n v="1469509200"/>
    <n v="1469595600"/>
    <x v="785"/>
    <x v="786"/>
    <b v="0"/>
    <b v="0"/>
    <s v="food/food trucks"/>
    <n v="0.77400977995110021"/>
    <n v="103.033360455655"/>
    <x v="0"/>
    <s v="food trucks"/>
  </r>
  <r>
    <x v="878"/>
    <x v="857"/>
    <s v="Enterprise-wide foreground paradigm"/>
    <x v="50"/>
    <n v="1012"/>
    <x v="0"/>
    <n v="12"/>
    <x v="6"/>
    <s v="EUR"/>
    <n v="1579068000"/>
    <n v="1581141600"/>
    <x v="786"/>
    <x v="787"/>
    <b v="0"/>
    <b v="0"/>
    <s v="music/metal"/>
    <n v="0.37481481481481482"/>
    <n v="84.333333333333329"/>
    <x v="1"/>
    <s v="metal"/>
  </r>
  <r>
    <x v="879"/>
    <x v="858"/>
    <s v="Stand-alone incremental parallelism"/>
    <x v="67"/>
    <n v="5438"/>
    <x v="1"/>
    <n v="53"/>
    <x v="1"/>
    <s v="USD"/>
    <n v="1487743200"/>
    <n v="1488520800"/>
    <x v="787"/>
    <x v="341"/>
    <b v="0"/>
    <b v="0"/>
    <s v="publishing/nonfiction"/>
    <n v="5.4379999999999997"/>
    <n v="102.60377358490567"/>
    <x v="5"/>
    <s v="nonfiction"/>
  </r>
  <r>
    <x v="880"/>
    <x v="859"/>
    <s v="Persevering 5thgeneration throughput"/>
    <x v="396"/>
    <n v="193101"/>
    <x v="1"/>
    <n v="2414"/>
    <x v="1"/>
    <s v="USD"/>
    <n v="1563685200"/>
    <n v="1563858000"/>
    <x v="788"/>
    <x v="788"/>
    <b v="0"/>
    <b v="0"/>
    <s v="music/electric music"/>
    <n v="2.2852189349112426"/>
    <n v="79.992129246064621"/>
    <x v="1"/>
    <s v="electric music"/>
  </r>
  <r>
    <x v="881"/>
    <x v="860"/>
    <s v="Implemented object-oriented synergy"/>
    <x v="417"/>
    <n v="31665"/>
    <x v="0"/>
    <n v="452"/>
    <x v="1"/>
    <s v="USD"/>
    <n v="1436418000"/>
    <n v="1438923600"/>
    <x v="330"/>
    <x v="789"/>
    <b v="0"/>
    <b v="1"/>
    <s v="theater/plays"/>
    <n v="0.38948339483394834"/>
    <n v="70.055309734513273"/>
    <x v="3"/>
    <s v="plays"/>
  </r>
  <r>
    <x v="882"/>
    <x v="861"/>
    <s v="Balanced demand-driven definition"/>
    <x v="126"/>
    <n v="2960"/>
    <x v="1"/>
    <n v="80"/>
    <x v="1"/>
    <s v="USD"/>
    <n v="1421820000"/>
    <n v="1422165600"/>
    <x v="789"/>
    <x v="790"/>
    <b v="0"/>
    <b v="0"/>
    <s v="theater/plays"/>
    <n v="3.7"/>
    <n v="37"/>
    <x v="3"/>
    <s v="plays"/>
  </r>
  <r>
    <x v="883"/>
    <x v="862"/>
    <s v="Customer-focused mobile Graphic Interface"/>
    <x v="74"/>
    <n v="8089"/>
    <x v="1"/>
    <n v="193"/>
    <x v="1"/>
    <s v="USD"/>
    <n v="1274763600"/>
    <n v="1277874000"/>
    <x v="790"/>
    <x v="791"/>
    <b v="0"/>
    <b v="0"/>
    <s v="film &amp; video/shorts"/>
    <n v="2.3791176470588233"/>
    <n v="41.911917098445599"/>
    <x v="4"/>
    <s v="shorts"/>
  </r>
  <r>
    <x v="884"/>
    <x v="863"/>
    <s v="Horizontal secondary interface"/>
    <x v="418"/>
    <n v="109374"/>
    <x v="0"/>
    <n v="1886"/>
    <x v="1"/>
    <s v="USD"/>
    <n v="1399179600"/>
    <n v="1399352400"/>
    <x v="791"/>
    <x v="792"/>
    <b v="0"/>
    <b v="1"/>
    <s v="theater/plays"/>
    <n v="0.64036299765807958"/>
    <n v="57.992576882290564"/>
    <x v="3"/>
    <s v="plays"/>
  </r>
  <r>
    <x v="885"/>
    <x v="864"/>
    <s v="Virtual analyzing collaboration"/>
    <x v="37"/>
    <n v="2129"/>
    <x v="1"/>
    <n v="52"/>
    <x v="1"/>
    <s v="USD"/>
    <n v="1275800400"/>
    <n v="1279083600"/>
    <x v="792"/>
    <x v="556"/>
    <b v="0"/>
    <b v="0"/>
    <s v="theater/plays"/>
    <n v="1.1827777777777777"/>
    <n v="40.942307692307693"/>
    <x v="3"/>
    <s v="plays"/>
  </r>
  <r>
    <x v="886"/>
    <x v="865"/>
    <s v="Multi-tiered explicit focus group"/>
    <x v="419"/>
    <n v="127745"/>
    <x v="0"/>
    <n v="1825"/>
    <x v="1"/>
    <s v="USD"/>
    <n v="1282798800"/>
    <n v="1284354000"/>
    <x v="793"/>
    <x v="488"/>
    <b v="0"/>
    <b v="0"/>
    <s v="music/indie rock"/>
    <n v="0.84824037184594958"/>
    <n v="69.9972602739726"/>
    <x v="1"/>
    <s v="indie rock"/>
  </r>
  <r>
    <x v="887"/>
    <x v="866"/>
    <s v="Multi-layered systematic knowledgebase"/>
    <x v="75"/>
    <n v="2289"/>
    <x v="0"/>
    <n v="31"/>
    <x v="1"/>
    <s v="USD"/>
    <n v="1437109200"/>
    <n v="1441170000"/>
    <x v="794"/>
    <x v="232"/>
    <b v="0"/>
    <b v="1"/>
    <s v="theater/plays"/>
    <n v="0.29346153846153844"/>
    <n v="73.838709677419359"/>
    <x v="3"/>
    <s v="plays"/>
  </r>
  <r>
    <x v="888"/>
    <x v="867"/>
    <s v="Reverse-engineered uniform knowledge user"/>
    <x v="306"/>
    <n v="12174"/>
    <x v="1"/>
    <n v="290"/>
    <x v="1"/>
    <s v="USD"/>
    <n v="1491886800"/>
    <n v="1493528400"/>
    <x v="795"/>
    <x v="793"/>
    <b v="0"/>
    <b v="0"/>
    <s v="theater/plays"/>
    <n v="2.0989655172413793"/>
    <n v="41.979310344827589"/>
    <x v="3"/>
    <s v="plays"/>
  </r>
  <r>
    <x v="889"/>
    <x v="868"/>
    <s v="Secured dynamic capacity"/>
    <x v="36"/>
    <n v="9508"/>
    <x v="1"/>
    <n v="122"/>
    <x v="1"/>
    <s v="USD"/>
    <n v="1394600400"/>
    <n v="1395205200"/>
    <x v="796"/>
    <x v="794"/>
    <b v="0"/>
    <b v="1"/>
    <s v="music/electric music"/>
    <n v="1.697857142857143"/>
    <n v="77.93442622950819"/>
    <x v="1"/>
    <s v="electric music"/>
  </r>
  <r>
    <x v="890"/>
    <x v="869"/>
    <s v="Devolved foreground throughput"/>
    <x v="420"/>
    <n v="155849"/>
    <x v="1"/>
    <n v="1470"/>
    <x v="1"/>
    <s v="USD"/>
    <n v="1561352400"/>
    <n v="1561438800"/>
    <x v="797"/>
    <x v="138"/>
    <b v="0"/>
    <b v="0"/>
    <s v="music/indie rock"/>
    <n v="1.1595907738095239"/>
    <n v="106.01972789115646"/>
    <x v="1"/>
    <s v="indie rock"/>
  </r>
  <r>
    <x v="891"/>
    <x v="870"/>
    <s v="Synchronized demand-driven infrastructure"/>
    <x v="162"/>
    <n v="7758"/>
    <x v="1"/>
    <n v="165"/>
    <x v="0"/>
    <s v="CAD"/>
    <n v="1322892000"/>
    <n v="1326693600"/>
    <x v="798"/>
    <x v="795"/>
    <b v="0"/>
    <b v="0"/>
    <s v="film &amp; video/documentary"/>
    <n v="2.5859999999999999"/>
    <n v="47.018181818181816"/>
    <x v="4"/>
    <s v="documentary"/>
  </r>
  <r>
    <x v="892"/>
    <x v="871"/>
    <s v="Realigned discrete structure"/>
    <x v="46"/>
    <n v="13835"/>
    <x v="1"/>
    <n v="182"/>
    <x v="1"/>
    <s v="USD"/>
    <n v="1274418000"/>
    <n v="1277960400"/>
    <x v="799"/>
    <x v="796"/>
    <b v="0"/>
    <b v="0"/>
    <s v="publishing/translations"/>
    <n v="2.3058333333333332"/>
    <n v="76.016483516483518"/>
    <x v="5"/>
    <s v="translations"/>
  </r>
  <r>
    <x v="893"/>
    <x v="872"/>
    <s v="Progressive grid-enabled website"/>
    <x v="141"/>
    <n v="10770"/>
    <x v="1"/>
    <n v="199"/>
    <x v="6"/>
    <s v="EUR"/>
    <n v="1434344400"/>
    <n v="1434690000"/>
    <x v="800"/>
    <x v="797"/>
    <b v="0"/>
    <b v="1"/>
    <s v="film &amp; video/documentary"/>
    <n v="1.2821428571428573"/>
    <n v="54.120603015075375"/>
    <x v="4"/>
    <s v="documentary"/>
  </r>
  <r>
    <x v="894"/>
    <x v="873"/>
    <s v="Organic cohesive neural-net"/>
    <x v="12"/>
    <n v="3208"/>
    <x v="1"/>
    <n v="56"/>
    <x v="4"/>
    <s v="GBP"/>
    <n v="1373518800"/>
    <n v="1376110800"/>
    <x v="801"/>
    <x v="798"/>
    <b v="0"/>
    <b v="1"/>
    <s v="film &amp; video/television"/>
    <n v="1.8870588235294117"/>
    <n v="57.285714285714285"/>
    <x v="4"/>
    <s v="television"/>
  </r>
  <r>
    <x v="895"/>
    <x v="874"/>
    <s v="Integrated demand-driven info-mediaries"/>
    <x v="421"/>
    <n v="11108"/>
    <x v="0"/>
    <n v="107"/>
    <x v="1"/>
    <s v="USD"/>
    <n v="1517637600"/>
    <n v="1518415200"/>
    <x v="802"/>
    <x v="799"/>
    <b v="0"/>
    <b v="0"/>
    <s v="theater/plays"/>
    <n v="6.9511889862327911E-2"/>
    <n v="103.81308411214954"/>
    <x v="3"/>
    <s v="plays"/>
  </r>
  <r>
    <x v="896"/>
    <x v="875"/>
    <s v="Reverse-engineered client-server extranet"/>
    <x v="174"/>
    <n v="153338"/>
    <x v="1"/>
    <n v="1460"/>
    <x v="2"/>
    <s v="AUD"/>
    <n v="1310619600"/>
    <n v="1310878800"/>
    <x v="803"/>
    <x v="800"/>
    <b v="0"/>
    <b v="1"/>
    <s v="food/food trucks"/>
    <n v="7.7443434343434348"/>
    <n v="105.02602739726028"/>
    <x v="0"/>
    <s v="food trucks"/>
  </r>
  <r>
    <x v="897"/>
    <x v="876"/>
    <s v="Organized discrete encoding"/>
    <x v="35"/>
    <n v="2437"/>
    <x v="0"/>
    <n v="27"/>
    <x v="1"/>
    <s v="USD"/>
    <n v="1556427600"/>
    <n v="1556600400"/>
    <x v="212"/>
    <x v="368"/>
    <b v="0"/>
    <b v="0"/>
    <s v="theater/plays"/>
    <n v="0.27693181818181817"/>
    <n v="90.259259259259252"/>
    <x v="3"/>
    <s v="plays"/>
  </r>
  <r>
    <x v="898"/>
    <x v="877"/>
    <s v="Balanced regional flexibility"/>
    <x v="422"/>
    <n v="93991"/>
    <x v="0"/>
    <n v="1221"/>
    <x v="1"/>
    <s v="USD"/>
    <n v="1576476000"/>
    <n v="1576994400"/>
    <x v="804"/>
    <x v="801"/>
    <b v="0"/>
    <b v="0"/>
    <s v="film &amp; video/documentary"/>
    <n v="0.52479620323841425"/>
    <n v="76.978705978705975"/>
    <x v="4"/>
    <s v="documentary"/>
  </r>
  <r>
    <x v="899"/>
    <x v="878"/>
    <s v="Implemented multimedia time-frame"/>
    <x v="33"/>
    <n v="12620"/>
    <x v="1"/>
    <n v="123"/>
    <x v="5"/>
    <s v="CHF"/>
    <n v="1381122000"/>
    <n v="1382677200"/>
    <x v="805"/>
    <x v="802"/>
    <b v="0"/>
    <b v="0"/>
    <s v="music/jazz"/>
    <n v="4.0709677419354842"/>
    <n v="102.60162601626017"/>
    <x v="1"/>
    <s v="jazz"/>
  </r>
  <r>
    <x v="900"/>
    <x v="879"/>
    <s v="Enhanced uniform service-desk"/>
    <x v="0"/>
    <n v="2"/>
    <x v="0"/>
    <n v="1"/>
    <x v="1"/>
    <s v="USD"/>
    <n v="1411102800"/>
    <n v="1411189200"/>
    <x v="806"/>
    <x v="803"/>
    <b v="0"/>
    <b v="1"/>
    <s v="technology/web"/>
    <n v="0.02"/>
    <n v="2"/>
    <x v="2"/>
    <s v="web"/>
  </r>
  <r>
    <x v="901"/>
    <x v="880"/>
    <s v="Versatile bottom-line definition"/>
    <x v="36"/>
    <n v="8746"/>
    <x v="1"/>
    <n v="159"/>
    <x v="1"/>
    <s v="USD"/>
    <n v="1531803600"/>
    <n v="1534654800"/>
    <x v="807"/>
    <x v="482"/>
    <b v="0"/>
    <b v="1"/>
    <s v="music/rock"/>
    <n v="1.5617857142857143"/>
    <n v="55.0062893081761"/>
    <x v="1"/>
    <s v="rock"/>
  </r>
  <r>
    <x v="902"/>
    <x v="881"/>
    <s v="Integrated bifurcated software"/>
    <x v="1"/>
    <n v="3534"/>
    <x v="1"/>
    <n v="110"/>
    <x v="1"/>
    <s v="USD"/>
    <n v="1454133600"/>
    <n v="1457762400"/>
    <x v="722"/>
    <x v="496"/>
    <b v="0"/>
    <b v="0"/>
    <s v="technology/web"/>
    <n v="2.5242857142857145"/>
    <n v="32.127272727272725"/>
    <x v="2"/>
    <s v="web"/>
  </r>
  <r>
    <x v="903"/>
    <x v="882"/>
    <s v="Assimilated next generation instruction set"/>
    <x v="423"/>
    <n v="709"/>
    <x v="2"/>
    <n v="14"/>
    <x v="1"/>
    <s v="USD"/>
    <n v="1336194000"/>
    <n v="1337490000"/>
    <x v="477"/>
    <x v="804"/>
    <b v="0"/>
    <b v="1"/>
    <s v="publishing/nonfiction"/>
    <n v="1.729268292682927E-2"/>
    <n v="50.642857142857146"/>
    <x v="5"/>
    <s v="nonfiction"/>
  </r>
  <r>
    <x v="904"/>
    <x v="883"/>
    <s v="Digitized foreground array"/>
    <x v="191"/>
    <n v="795"/>
    <x v="0"/>
    <n v="16"/>
    <x v="1"/>
    <s v="USD"/>
    <n v="1349326800"/>
    <n v="1349672400"/>
    <x v="259"/>
    <x v="805"/>
    <b v="0"/>
    <b v="0"/>
    <s v="publishing/radio &amp; podcasts"/>
    <n v="0.12230769230769231"/>
    <n v="49.6875"/>
    <x v="5"/>
    <s v="radio &amp; podcasts"/>
  </r>
  <r>
    <x v="905"/>
    <x v="884"/>
    <s v="Re-engineered clear-thinking project"/>
    <x v="58"/>
    <n v="12955"/>
    <x v="1"/>
    <n v="236"/>
    <x v="1"/>
    <s v="USD"/>
    <n v="1379566800"/>
    <n v="1379826000"/>
    <x v="9"/>
    <x v="806"/>
    <b v="0"/>
    <b v="0"/>
    <s v="theater/plays"/>
    <n v="1.6398734177215191"/>
    <n v="54.894067796610166"/>
    <x v="3"/>
    <s v="plays"/>
  </r>
  <r>
    <x v="906"/>
    <x v="885"/>
    <s v="Implemented even-keeled standardization"/>
    <x v="20"/>
    <n v="8964"/>
    <x v="1"/>
    <n v="191"/>
    <x v="1"/>
    <s v="USD"/>
    <n v="1494651600"/>
    <n v="1497762000"/>
    <x v="808"/>
    <x v="807"/>
    <b v="1"/>
    <b v="1"/>
    <s v="film &amp; video/documentary"/>
    <n v="1.6298181818181818"/>
    <n v="46.931937172774866"/>
    <x v="4"/>
    <s v="documentary"/>
  </r>
  <r>
    <x v="907"/>
    <x v="886"/>
    <s v="Quality-focused asymmetric adapter"/>
    <x v="14"/>
    <n v="1843"/>
    <x v="0"/>
    <n v="41"/>
    <x v="1"/>
    <s v="USD"/>
    <n v="1303880400"/>
    <n v="1304485200"/>
    <x v="809"/>
    <x v="808"/>
    <b v="0"/>
    <b v="0"/>
    <s v="theater/plays"/>
    <n v="0.20252747252747252"/>
    <n v="44.951219512195124"/>
    <x v="3"/>
    <s v="plays"/>
  </r>
  <r>
    <x v="908"/>
    <x v="887"/>
    <s v="Networked intangible help-desk"/>
    <x v="424"/>
    <n v="121950"/>
    <x v="1"/>
    <n v="3934"/>
    <x v="1"/>
    <s v="USD"/>
    <n v="1335934800"/>
    <n v="1336885200"/>
    <x v="444"/>
    <x v="104"/>
    <b v="0"/>
    <b v="0"/>
    <s v="games/video games"/>
    <n v="3.1924083769633507"/>
    <n v="30.99898322318251"/>
    <x v="6"/>
    <s v="video games"/>
  </r>
  <r>
    <x v="909"/>
    <x v="888"/>
    <s v="Synchronized attitude-oriented frame"/>
    <x v="37"/>
    <n v="8621"/>
    <x v="1"/>
    <n v="80"/>
    <x v="0"/>
    <s v="CAD"/>
    <n v="1528088400"/>
    <n v="1530421200"/>
    <x v="384"/>
    <x v="809"/>
    <b v="0"/>
    <b v="1"/>
    <s v="theater/plays"/>
    <n v="4.7894444444444444"/>
    <n v="107.7625"/>
    <x v="3"/>
    <s v="plays"/>
  </r>
  <r>
    <x v="910"/>
    <x v="889"/>
    <s v="Proactive incremental architecture"/>
    <x v="425"/>
    <n v="30215"/>
    <x v="3"/>
    <n v="296"/>
    <x v="1"/>
    <s v="USD"/>
    <n v="1421906400"/>
    <n v="1421992800"/>
    <x v="810"/>
    <x v="810"/>
    <b v="0"/>
    <b v="0"/>
    <s v="theater/plays"/>
    <n v="0.19556634304207121"/>
    <n v="102.07770270270271"/>
    <x v="3"/>
    <s v="plays"/>
  </r>
  <r>
    <x v="911"/>
    <x v="890"/>
    <s v="Cloned responsive standardization"/>
    <x v="306"/>
    <n v="11539"/>
    <x v="1"/>
    <n v="462"/>
    <x v="1"/>
    <s v="USD"/>
    <n v="1568005200"/>
    <n v="1568178000"/>
    <x v="811"/>
    <x v="811"/>
    <b v="1"/>
    <b v="0"/>
    <s v="technology/web"/>
    <n v="1.9894827586206896"/>
    <n v="24.976190476190474"/>
    <x v="2"/>
    <s v="web"/>
  </r>
  <r>
    <x v="912"/>
    <x v="891"/>
    <s v="Reduced bifurcated pricing structure"/>
    <x v="37"/>
    <n v="14310"/>
    <x v="1"/>
    <n v="179"/>
    <x v="1"/>
    <s v="USD"/>
    <n v="1346821200"/>
    <n v="1347944400"/>
    <x v="812"/>
    <x v="812"/>
    <b v="1"/>
    <b v="0"/>
    <s v="film &amp; video/drama"/>
    <n v="7.95"/>
    <n v="79.944134078212286"/>
    <x v="4"/>
    <s v="drama"/>
  </r>
  <r>
    <x v="913"/>
    <x v="892"/>
    <s v="Re-engineered asymmetric challenge"/>
    <x v="426"/>
    <n v="35536"/>
    <x v="0"/>
    <n v="523"/>
    <x v="2"/>
    <s v="AUD"/>
    <n v="1557637200"/>
    <n v="1558760400"/>
    <x v="813"/>
    <x v="813"/>
    <b v="0"/>
    <b v="0"/>
    <s v="film &amp; video/drama"/>
    <n v="0.50621082621082625"/>
    <n v="67.946462715105156"/>
    <x v="4"/>
    <s v="drama"/>
  </r>
  <r>
    <x v="914"/>
    <x v="893"/>
    <s v="Diverse client-driven conglomeration"/>
    <x v="330"/>
    <n v="3676"/>
    <x v="0"/>
    <n v="141"/>
    <x v="4"/>
    <s v="GBP"/>
    <n v="1375592400"/>
    <n v="1376629200"/>
    <x v="814"/>
    <x v="814"/>
    <b v="0"/>
    <b v="0"/>
    <s v="theater/plays"/>
    <n v="0.57437499999999997"/>
    <n v="26.070921985815602"/>
    <x v="3"/>
    <s v="plays"/>
  </r>
  <r>
    <x v="915"/>
    <x v="894"/>
    <s v="Configurable upward-trending solution"/>
    <x v="427"/>
    <n v="195936"/>
    <x v="1"/>
    <n v="1866"/>
    <x v="4"/>
    <s v="GBP"/>
    <n v="1503982800"/>
    <n v="1504760400"/>
    <x v="80"/>
    <x v="815"/>
    <b v="0"/>
    <b v="0"/>
    <s v="film &amp; video/television"/>
    <n v="1.5562827640984909"/>
    <n v="105.0032154340836"/>
    <x v="4"/>
    <s v="television"/>
  </r>
  <r>
    <x v="916"/>
    <x v="895"/>
    <s v="Persistent bandwidth-monitored framework"/>
    <x v="41"/>
    <n v="1343"/>
    <x v="0"/>
    <n v="52"/>
    <x v="1"/>
    <s v="USD"/>
    <n v="1418882400"/>
    <n v="1419660000"/>
    <x v="815"/>
    <x v="414"/>
    <b v="0"/>
    <b v="0"/>
    <s v="photography/photography books"/>
    <n v="0.36297297297297298"/>
    <n v="25.826923076923077"/>
    <x v="7"/>
    <s v="photography books"/>
  </r>
  <r>
    <x v="917"/>
    <x v="896"/>
    <s v="Polarized discrete product"/>
    <x v="136"/>
    <n v="2097"/>
    <x v="2"/>
    <n v="27"/>
    <x v="4"/>
    <s v="GBP"/>
    <n v="1309237200"/>
    <n v="1311310800"/>
    <x v="816"/>
    <x v="816"/>
    <b v="0"/>
    <b v="1"/>
    <s v="film &amp; video/shorts"/>
    <n v="0.58250000000000002"/>
    <n v="77.666666666666671"/>
    <x v="4"/>
    <s v="shorts"/>
  </r>
  <r>
    <x v="918"/>
    <x v="897"/>
    <s v="Seamless dynamic website"/>
    <x v="167"/>
    <n v="9021"/>
    <x v="1"/>
    <n v="156"/>
    <x v="5"/>
    <s v="CHF"/>
    <n v="1343365200"/>
    <n v="1344315600"/>
    <x v="474"/>
    <x v="82"/>
    <b v="0"/>
    <b v="0"/>
    <s v="publishing/radio &amp; podcasts"/>
    <n v="2.3739473684210526"/>
    <n v="57.82692307692308"/>
    <x v="5"/>
    <s v="radio &amp; podcasts"/>
  </r>
  <r>
    <x v="919"/>
    <x v="898"/>
    <s v="Extended multimedia firmware"/>
    <x v="428"/>
    <n v="20915"/>
    <x v="0"/>
    <n v="225"/>
    <x v="2"/>
    <s v="AUD"/>
    <n v="1507957200"/>
    <n v="1510725600"/>
    <x v="817"/>
    <x v="817"/>
    <b v="0"/>
    <b v="1"/>
    <s v="theater/plays"/>
    <n v="0.58750000000000002"/>
    <n v="92.955555555555549"/>
    <x v="3"/>
    <s v="plays"/>
  </r>
  <r>
    <x v="920"/>
    <x v="899"/>
    <s v="Versatile directional project"/>
    <x v="98"/>
    <n v="9676"/>
    <x v="1"/>
    <n v="255"/>
    <x v="1"/>
    <s v="USD"/>
    <n v="1549519200"/>
    <n v="1551247200"/>
    <x v="818"/>
    <x v="818"/>
    <b v="1"/>
    <b v="0"/>
    <s v="film &amp; video/animation"/>
    <n v="1.8256603773584905"/>
    <n v="37.945098039215686"/>
    <x v="4"/>
    <s v="animation"/>
  </r>
  <r>
    <x v="921"/>
    <x v="900"/>
    <s v="Profound directional knowledge user"/>
    <x v="429"/>
    <n v="1210"/>
    <x v="0"/>
    <n v="38"/>
    <x v="1"/>
    <s v="USD"/>
    <n v="1329026400"/>
    <n v="1330236000"/>
    <x v="819"/>
    <x v="819"/>
    <b v="0"/>
    <b v="0"/>
    <s v="technology/web"/>
    <n v="7.5436408977556111E-3"/>
    <n v="31.842105263157894"/>
    <x v="2"/>
    <s v="web"/>
  </r>
  <r>
    <x v="922"/>
    <x v="901"/>
    <s v="Ameliorated logistical capability"/>
    <x v="430"/>
    <n v="90440"/>
    <x v="1"/>
    <n v="2261"/>
    <x v="1"/>
    <s v="USD"/>
    <n v="1544335200"/>
    <n v="1545112800"/>
    <x v="609"/>
    <x v="320"/>
    <b v="0"/>
    <b v="1"/>
    <s v="music/world music"/>
    <n v="1.7595330739299611"/>
    <n v="40"/>
    <x v="1"/>
    <s v="world music"/>
  </r>
  <r>
    <x v="923"/>
    <x v="902"/>
    <s v="Sharable discrete definition"/>
    <x v="12"/>
    <n v="4044"/>
    <x v="1"/>
    <n v="40"/>
    <x v="1"/>
    <s v="USD"/>
    <n v="1279083600"/>
    <n v="1279170000"/>
    <x v="547"/>
    <x v="820"/>
    <b v="0"/>
    <b v="0"/>
    <s v="theater/plays"/>
    <n v="2.3788235294117648"/>
    <n v="101.1"/>
    <x v="3"/>
    <s v="plays"/>
  </r>
  <r>
    <x v="924"/>
    <x v="903"/>
    <s v="User-friendly next generation core"/>
    <x v="431"/>
    <n v="192292"/>
    <x v="1"/>
    <n v="2289"/>
    <x v="6"/>
    <s v="EUR"/>
    <n v="1572498000"/>
    <n v="1573452000"/>
    <x v="820"/>
    <x v="821"/>
    <b v="0"/>
    <b v="0"/>
    <s v="theater/plays"/>
    <n v="4.8805076142131982"/>
    <n v="84.006989951944078"/>
    <x v="3"/>
    <s v="plays"/>
  </r>
  <r>
    <x v="925"/>
    <x v="904"/>
    <s v="Profit-focused empowering system engine"/>
    <x v="162"/>
    <n v="6722"/>
    <x v="1"/>
    <n v="65"/>
    <x v="1"/>
    <s v="USD"/>
    <n v="1506056400"/>
    <n v="1507093200"/>
    <x v="821"/>
    <x v="822"/>
    <b v="0"/>
    <b v="0"/>
    <s v="theater/plays"/>
    <n v="2.2406666666666668"/>
    <n v="103.41538461538461"/>
    <x v="3"/>
    <s v="plays"/>
  </r>
  <r>
    <x v="926"/>
    <x v="905"/>
    <s v="Synchronized cohesive encoding"/>
    <x v="251"/>
    <n v="1577"/>
    <x v="0"/>
    <n v="15"/>
    <x v="1"/>
    <s v="USD"/>
    <n v="1463029200"/>
    <n v="1463374800"/>
    <x v="151"/>
    <x v="823"/>
    <b v="0"/>
    <b v="0"/>
    <s v="food/food trucks"/>
    <n v="0.18126436781609195"/>
    <n v="105.13333333333334"/>
    <x v="0"/>
    <s v="food trucks"/>
  </r>
  <r>
    <x v="927"/>
    <x v="906"/>
    <s v="Synergistic dynamic utilization"/>
    <x v="44"/>
    <n v="3301"/>
    <x v="0"/>
    <n v="37"/>
    <x v="1"/>
    <s v="USD"/>
    <n v="1342069200"/>
    <n v="1344574800"/>
    <x v="822"/>
    <x v="824"/>
    <b v="0"/>
    <b v="0"/>
    <s v="theater/plays"/>
    <n v="0.45847222222222223"/>
    <n v="89.21621621621621"/>
    <x v="3"/>
    <s v="plays"/>
  </r>
  <r>
    <x v="928"/>
    <x v="907"/>
    <s v="Triple-buffered bi-directional model"/>
    <x v="225"/>
    <n v="196386"/>
    <x v="1"/>
    <n v="3777"/>
    <x v="6"/>
    <s v="EUR"/>
    <n v="1388296800"/>
    <n v="1389074400"/>
    <x v="823"/>
    <x v="497"/>
    <b v="0"/>
    <b v="0"/>
    <s v="technology/web"/>
    <n v="1.1731541218637993"/>
    <n v="51.995234312946785"/>
    <x v="2"/>
    <s v="web"/>
  </r>
  <r>
    <x v="929"/>
    <x v="908"/>
    <s v="Polarized tertiary function"/>
    <x v="20"/>
    <n v="11952"/>
    <x v="1"/>
    <n v="184"/>
    <x v="4"/>
    <s v="GBP"/>
    <n v="1493787600"/>
    <n v="1494997200"/>
    <x v="824"/>
    <x v="825"/>
    <b v="0"/>
    <b v="0"/>
    <s v="theater/plays"/>
    <n v="2.173090909090909"/>
    <n v="64.956521739130437"/>
    <x v="3"/>
    <s v="plays"/>
  </r>
  <r>
    <x v="930"/>
    <x v="909"/>
    <s v="Configurable fault-tolerant structure"/>
    <x v="26"/>
    <n v="3930"/>
    <x v="1"/>
    <n v="85"/>
    <x v="1"/>
    <s v="USD"/>
    <n v="1424844000"/>
    <n v="1425448800"/>
    <x v="825"/>
    <x v="826"/>
    <b v="0"/>
    <b v="1"/>
    <s v="theater/plays"/>
    <n v="1.1228571428571428"/>
    <n v="46.235294117647058"/>
    <x v="3"/>
    <s v="plays"/>
  </r>
  <r>
    <x v="931"/>
    <x v="910"/>
    <s v="Digitized 24/7 budgetary management"/>
    <x v="58"/>
    <n v="5729"/>
    <x v="0"/>
    <n v="112"/>
    <x v="1"/>
    <s v="USD"/>
    <n v="1403931600"/>
    <n v="1404104400"/>
    <x v="826"/>
    <x v="827"/>
    <b v="0"/>
    <b v="1"/>
    <s v="theater/plays"/>
    <n v="0.72518987341772156"/>
    <n v="51.151785714285715"/>
    <x v="3"/>
    <s v="plays"/>
  </r>
  <r>
    <x v="932"/>
    <x v="911"/>
    <s v="Stand-alone zero tolerance algorithm"/>
    <x v="173"/>
    <n v="4883"/>
    <x v="1"/>
    <n v="144"/>
    <x v="1"/>
    <s v="USD"/>
    <n v="1394514000"/>
    <n v="1394773200"/>
    <x v="827"/>
    <x v="828"/>
    <b v="0"/>
    <b v="0"/>
    <s v="music/rock"/>
    <n v="2.1230434782608696"/>
    <n v="33.909722222222221"/>
    <x v="1"/>
    <s v="rock"/>
  </r>
  <r>
    <x v="933"/>
    <x v="912"/>
    <s v="Implemented tangible support"/>
    <x v="432"/>
    <n v="175015"/>
    <x v="1"/>
    <n v="1902"/>
    <x v="1"/>
    <s v="USD"/>
    <n v="1365397200"/>
    <n v="1366520400"/>
    <x v="828"/>
    <x v="829"/>
    <b v="0"/>
    <b v="0"/>
    <s v="theater/plays"/>
    <n v="2.3974657534246577"/>
    <n v="92.016298633017882"/>
    <x v="3"/>
    <s v="plays"/>
  </r>
  <r>
    <x v="934"/>
    <x v="913"/>
    <s v="Reactive radical framework"/>
    <x v="8"/>
    <n v="11280"/>
    <x v="1"/>
    <n v="105"/>
    <x v="1"/>
    <s v="USD"/>
    <n v="1456120800"/>
    <n v="1456639200"/>
    <x v="829"/>
    <x v="830"/>
    <b v="0"/>
    <b v="0"/>
    <s v="theater/plays"/>
    <n v="1.8193548387096774"/>
    <n v="107.42857142857143"/>
    <x v="3"/>
    <s v="plays"/>
  </r>
  <r>
    <x v="935"/>
    <x v="914"/>
    <s v="Object-based full-range knowledge user"/>
    <x v="55"/>
    <n v="10012"/>
    <x v="1"/>
    <n v="132"/>
    <x v="1"/>
    <s v="USD"/>
    <n v="1437714000"/>
    <n v="1438318800"/>
    <x v="830"/>
    <x v="94"/>
    <b v="0"/>
    <b v="0"/>
    <s v="theater/plays"/>
    <n v="1.6413114754098361"/>
    <n v="75.848484848484844"/>
    <x v="3"/>
    <s v="plays"/>
  </r>
  <r>
    <x v="936"/>
    <x v="591"/>
    <s v="Enhanced composite contingency"/>
    <x v="100"/>
    <n v="1690"/>
    <x v="0"/>
    <n v="21"/>
    <x v="1"/>
    <s v="USD"/>
    <n v="1563771600"/>
    <n v="1564030800"/>
    <x v="831"/>
    <x v="831"/>
    <b v="1"/>
    <b v="0"/>
    <s v="theater/plays"/>
    <n v="1.6375968992248063E-2"/>
    <n v="80.476190476190482"/>
    <x v="3"/>
    <s v="plays"/>
  </r>
  <r>
    <x v="937"/>
    <x v="915"/>
    <s v="Cloned fresh-thinking model"/>
    <x v="409"/>
    <n v="84891"/>
    <x v="3"/>
    <n v="976"/>
    <x v="1"/>
    <s v="USD"/>
    <n v="1448517600"/>
    <n v="1449295200"/>
    <x v="832"/>
    <x v="832"/>
    <b v="0"/>
    <b v="0"/>
    <s v="film &amp; video/documentary"/>
    <n v="0.49643859649122807"/>
    <n v="86.978483606557376"/>
    <x v="4"/>
    <s v="documentary"/>
  </r>
  <r>
    <x v="938"/>
    <x v="916"/>
    <s v="Total dedicated benchmark"/>
    <x v="243"/>
    <n v="10093"/>
    <x v="1"/>
    <n v="96"/>
    <x v="1"/>
    <s v="USD"/>
    <n v="1528779600"/>
    <n v="1531890000"/>
    <x v="833"/>
    <x v="833"/>
    <b v="0"/>
    <b v="1"/>
    <s v="publishing/fiction"/>
    <n v="1.0970652173913042"/>
    <n v="105.13541666666667"/>
    <x v="5"/>
    <s v="fiction"/>
  </r>
  <r>
    <x v="939"/>
    <x v="917"/>
    <s v="Streamlined human-resource Graphic Interface"/>
    <x v="75"/>
    <n v="3839"/>
    <x v="0"/>
    <n v="67"/>
    <x v="1"/>
    <s v="USD"/>
    <n v="1304744400"/>
    <n v="1306213200"/>
    <x v="834"/>
    <x v="834"/>
    <b v="0"/>
    <b v="1"/>
    <s v="games/video games"/>
    <n v="0.49217948717948717"/>
    <n v="57.298507462686565"/>
    <x v="6"/>
    <s v="video games"/>
  </r>
  <r>
    <x v="940"/>
    <x v="918"/>
    <s v="Upgradable analyzing core"/>
    <x v="34"/>
    <n v="6161"/>
    <x v="2"/>
    <n v="66"/>
    <x v="0"/>
    <s v="CAD"/>
    <n v="1354341600"/>
    <n v="1356242400"/>
    <x v="835"/>
    <x v="835"/>
    <b v="0"/>
    <b v="0"/>
    <s v="technology/web"/>
    <n v="0.62232323232323228"/>
    <n v="93.348484848484844"/>
    <x v="2"/>
    <s v="web"/>
  </r>
  <r>
    <x v="941"/>
    <x v="919"/>
    <s v="Profound exuding pricing structure"/>
    <x v="433"/>
    <n v="5615"/>
    <x v="0"/>
    <n v="78"/>
    <x v="1"/>
    <s v="USD"/>
    <n v="1294552800"/>
    <n v="1297576800"/>
    <x v="836"/>
    <x v="836"/>
    <b v="1"/>
    <b v="0"/>
    <s v="theater/plays"/>
    <n v="0.1305813953488372"/>
    <n v="71.987179487179489"/>
    <x v="3"/>
    <s v="plays"/>
  </r>
  <r>
    <x v="942"/>
    <x v="916"/>
    <s v="Horizontal optimizing model"/>
    <x v="103"/>
    <n v="6205"/>
    <x v="0"/>
    <n v="67"/>
    <x v="2"/>
    <s v="AUD"/>
    <n v="1295935200"/>
    <n v="1296194400"/>
    <x v="837"/>
    <x v="611"/>
    <b v="0"/>
    <b v="0"/>
    <s v="theater/plays"/>
    <n v="0.64635416666666667"/>
    <n v="92.611940298507463"/>
    <x v="3"/>
    <s v="plays"/>
  </r>
  <r>
    <x v="943"/>
    <x v="920"/>
    <s v="Synchronized fault-tolerant algorithm"/>
    <x v="168"/>
    <n v="11969"/>
    <x v="1"/>
    <n v="114"/>
    <x v="1"/>
    <s v="USD"/>
    <n v="1411534800"/>
    <n v="1414558800"/>
    <x v="219"/>
    <x v="837"/>
    <b v="0"/>
    <b v="0"/>
    <s v="food/food trucks"/>
    <n v="1.5958666666666668"/>
    <n v="104.99122807017544"/>
    <x v="0"/>
    <s v="food trucks"/>
  </r>
  <r>
    <x v="944"/>
    <x v="921"/>
    <s v="Streamlined 5thgeneration intranet"/>
    <x v="83"/>
    <n v="8142"/>
    <x v="0"/>
    <n v="263"/>
    <x v="2"/>
    <s v="AUD"/>
    <n v="1486706400"/>
    <n v="1488348000"/>
    <x v="365"/>
    <x v="334"/>
    <b v="0"/>
    <b v="0"/>
    <s v="photography/photography books"/>
    <n v="0.81420000000000003"/>
    <n v="30.958174904942965"/>
    <x v="7"/>
    <s v="photography books"/>
  </r>
  <r>
    <x v="945"/>
    <x v="922"/>
    <s v="Cross-group clear-thinking task-force"/>
    <x v="434"/>
    <n v="55805"/>
    <x v="0"/>
    <n v="1691"/>
    <x v="1"/>
    <s v="USD"/>
    <n v="1333602000"/>
    <n v="1334898000"/>
    <x v="838"/>
    <x v="838"/>
    <b v="1"/>
    <b v="0"/>
    <s v="photography/photography books"/>
    <n v="0.32444767441860467"/>
    <n v="33.001182732111175"/>
    <x v="7"/>
    <s v="photography books"/>
  </r>
  <r>
    <x v="946"/>
    <x v="923"/>
    <s v="Public-key bandwidth-monitored intranet"/>
    <x v="184"/>
    <n v="15238"/>
    <x v="0"/>
    <n v="181"/>
    <x v="1"/>
    <s v="USD"/>
    <n v="1308200400"/>
    <n v="1308373200"/>
    <x v="839"/>
    <x v="839"/>
    <b v="0"/>
    <b v="0"/>
    <s v="theater/plays"/>
    <n v="9.9141184124918666E-2"/>
    <n v="84.187845303867405"/>
    <x v="3"/>
    <s v="plays"/>
  </r>
  <r>
    <x v="947"/>
    <x v="924"/>
    <s v="Upgradable clear-thinking hardware"/>
    <x v="136"/>
    <n v="961"/>
    <x v="0"/>
    <n v="13"/>
    <x v="1"/>
    <s v="USD"/>
    <n v="1411707600"/>
    <n v="1412312400"/>
    <x v="840"/>
    <x v="216"/>
    <b v="0"/>
    <b v="0"/>
    <s v="theater/plays"/>
    <n v="0.26694444444444443"/>
    <n v="73.92307692307692"/>
    <x v="3"/>
    <s v="plays"/>
  </r>
  <r>
    <x v="948"/>
    <x v="925"/>
    <s v="Integrated holistic paradigm"/>
    <x v="151"/>
    <n v="5918"/>
    <x v="3"/>
    <n v="160"/>
    <x v="1"/>
    <s v="USD"/>
    <n v="1418364000"/>
    <n v="1419228000"/>
    <x v="841"/>
    <x v="840"/>
    <b v="1"/>
    <b v="1"/>
    <s v="film &amp; video/documentary"/>
    <n v="0.62957446808510642"/>
    <n v="36.987499999999997"/>
    <x v="4"/>
    <s v="documentary"/>
  </r>
  <r>
    <x v="949"/>
    <x v="926"/>
    <s v="Seamless clear-thinking conglomeration"/>
    <x v="291"/>
    <n v="9520"/>
    <x v="1"/>
    <n v="203"/>
    <x v="1"/>
    <s v="USD"/>
    <n v="1429333200"/>
    <n v="1430974800"/>
    <x v="842"/>
    <x v="133"/>
    <b v="0"/>
    <b v="0"/>
    <s v="technology/web"/>
    <n v="1.6135593220338984"/>
    <n v="46.896551724137929"/>
    <x v="2"/>
    <s v="web"/>
  </r>
  <r>
    <x v="950"/>
    <x v="927"/>
    <s v="Persistent content-based methodology"/>
    <x v="0"/>
    <n v="5"/>
    <x v="0"/>
    <n v="1"/>
    <x v="1"/>
    <s v="USD"/>
    <n v="1555390800"/>
    <n v="1555822800"/>
    <x v="843"/>
    <x v="354"/>
    <b v="0"/>
    <b v="1"/>
    <s v="theater/plays"/>
    <n v="0.05"/>
    <n v="5"/>
    <x v="3"/>
    <s v="plays"/>
  </r>
  <r>
    <x v="951"/>
    <x v="928"/>
    <s v="Re-engineered 24hour matrix"/>
    <x v="435"/>
    <n v="159056"/>
    <x v="1"/>
    <n v="1559"/>
    <x v="1"/>
    <s v="USD"/>
    <n v="1482732000"/>
    <n v="1482818400"/>
    <x v="844"/>
    <x v="721"/>
    <b v="0"/>
    <b v="1"/>
    <s v="music/rock"/>
    <n v="10.969379310344827"/>
    <n v="102.02437459910199"/>
    <x v="1"/>
    <s v="rock"/>
  </r>
  <r>
    <x v="952"/>
    <x v="929"/>
    <s v="Virtual multi-tasking core"/>
    <x v="436"/>
    <n v="101987"/>
    <x v="3"/>
    <n v="2266"/>
    <x v="1"/>
    <s v="USD"/>
    <n v="1470718800"/>
    <n v="1471928400"/>
    <x v="845"/>
    <x v="841"/>
    <b v="0"/>
    <b v="0"/>
    <s v="film &amp; video/documentary"/>
    <n v="0.70094158075601376"/>
    <n v="45.007502206531335"/>
    <x v="4"/>
    <s v="documentary"/>
  </r>
  <r>
    <x v="953"/>
    <x v="930"/>
    <s v="Streamlined fault-tolerant conglomeration"/>
    <x v="88"/>
    <n v="1980"/>
    <x v="0"/>
    <n v="21"/>
    <x v="1"/>
    <s v="USD"/>
    <n v="1450591200"/>
    <n v="1453701600"/>
    <x v="846"/>
    <x v="842"/>
    <b v="0"/>
    <b v="1"/>
    <s v="film &amp; video/science fiction"/>
    <n v="0.6"/>
    <n v="94.285714285714292"/>
    <x v="4"/>
    <s v="science fiction"/>
  </r>
  <r>
    <x v="954"/>
    <x v="931"/>
    <s v="Enterprise-wide client-driven policy"/>
    <x v="142"/>
    <n v="156384"/>
    <x v="1"/>
    <n v="1548"/>
    <x v="2"/>
    <s v="AUD"/>
    <n v="1348290000"/>
    <n v="1350363600"/>
    <x v="110"/>
    <x v="843"/>
    <b v="0"/>
    <b v="0"/>
    <s v="technology/web"/>
    <n v="3.6709859154929578"/>
    <n v="101.02325581395348"/>
    <x v="2"/>
    <s v="web"/>
  </r>
  <r>
    <x v="955"/>
    <x v="932"/>
    <s v="Function-based next generation emulation"/>
    <x v="31"/>
    <n v="7763"/>
    <x v="1"/>
    <n v="80"/>
    <x v="1"/>
    <s v="USD"/>
    <n v="1353823200"/>
    <n v="1353996000"/>
    <x v="847"/>
    <x v="844"/>
    <b v="0"/>
    <b v="0"/>
    <s v="theater/plays"/>
    <n v="11.09"/>
    <n v="97.037499999999994"/>
    <x v="3"/>
    <s v="plays"/>
  </r>
  <r>
    <x v="956"/>
    <x v="933"/>
    <s v="Re-engineered composite focus group"/>
    <x v="437"/>
    <n v="35698"/>
    <x v="0"/>
    <n v="830"/>
    <x v="1"/>
    <s v="USD"/>
    <n v="1450764000"/>
    <n v="1451109600"/>
    <x v="848"/>
    <x v="845"/>
    <b v="0"/>
    <b v="0"/>
    <s v="film &amp; video/science fiction"/>
    <n v="0.19028784648187633"/>
    <n v="43.00963855421687"/>
    <x v="4"/>
    <s v="science fiction"/>
  </r>
  <r>
    <x v="957"/>
    <x v="934"/>
    <s v="Profound mission-critical function"/>
    <x v="122"/>
    <n v="12434"/>
    <x v="1"/>
    <n v="131"/>
    <x v="1"/>
    <s v="USD"/>
    <n v="1329372000"/>
    <n v="1329631200"/>
    <x v="849"/>
    <x v="846"/>
    <b v="0"/>
    <b v="0"/>
    <s v="theater/plays"/>
    <n v="1.2687755102040816"/>
    <n v="94.916030534351151"/>
    <x v="3"/>
    <s v="plays"/>
  </r>
  <r>
    <x v="958"/>
    <x v="935"/>
    <s v="De-engineered zero-defect open system"/>
    <x v="65"/>
    <n v="8081"/>
    <x v="1"/>
    <n v="112"/>
    <x v="1"/>
    <s v="USD"/>
    <n v="1277096400"/>
    <n v="1278997200"/>
    <x v="780"/>
    <x v="847"/>
    <b v="0"/>
    <b v="0"/>
    <s v="film &amp; video/animation"/>
    <n v="7.3463636363636367"/>
    <n v="72.151785714285708"/>
    <x v="4"/>
    <s v="animation"/>
  </r>
  <r>
    <x v="959"/>
    <x v="936"/>
    <s v="Operative hybrid utilization"/>
    <x v="438"/>
    <n v="6631"/>
    <x v="0"/>
    <n v="130"/>
    <x v="1"/>
    <s v="USD"/>
    <n v="1277701200"/>
    <n v="1280120400"/>
    <x v="140"/>
    <x v="688"/>
    <b v="0"/>
    <b v="0"/>
    <s v="publishing/translations"/>
    <n v="4.5731034482758622E-2"/>
    <n v="51.007692307692309"/>
    <x v="5"/>
    <s v="translations"/>
  </r>
  <r>
    <x v="960"/>
    <x v="937"/>
    <s v="Function-based interactive matrix"/>
    <x v="20"/>
    <n v="4678"/>
    <x v="0"/>
    <n v="55"/>
    <x v="1"/>
    <s v="USD"/>
    <n v="1454911200"/>
    <n v="1458104400"/>
    <x v="850"/>
    <x v="848"/>
    <b v="0"/>
    <b v="0"/>
    <s v="technology/web"/>
    <n v="0.85054545454545449"/>
    <n v="85.054545454545448"/>
    <x v="2"/>
    <s v="web"/>
  </r>
  <r>
    <x v="961"/>
    <x v="938"/>
    <s v="Optimized content-based collaboration"/>
    <x v="57"/>
    <n v="6800"/>
    <x v="1"/>
    <n v="155"/>
    <x v="1"/>
    <s v="USD"/>
    <n v="1297922400"/>
    <n v="1298268000"/>
    <x v="851"/>
    <x v="248"/>
    <b v="0"/>
    <b v="0"/>
    <s v="publishing/translations"/>
    <n v="1.1929824561403508"/>
    <n v="43.87096774193548"/>
    <x v="5"/>
    <s v="translations"/>
  </r>
  <r>
    <x v="962"/>
    <x v="939"/>
    <s v="User-centric cohesive policy"/>
    <x v="136"/>
    <n v="10657"/>
    <x v="1"/>
    <n v="266"/>
    <x v="1"/>
    <s v="USD"/>
    <n v="1384408800"/>
    <n v="1386223200"/>
    <x v="852"/>
    <x v="849"/>
    <b v="0"/>
    <b v="0"/>
    <s v="food/food trucks"/>
    <n v="2.9602777777777778"/>
    <n v="40.063909774436091"/>
    <x v="0"/>
    <s v="food trucks"/>
  </r>
  <r>
    <x v="963"/>
    <x v="940"/>
    <s v="Ergonomic methodical hub"/>
    <x v="291"/>
    <n v="4997"/>
    <x v="0"/>
    <n v="114"/>
    <x v="6"/>
    <s v="EUR"/>
    <n v="1299304800"/>
    <n v="1299823200"/>
    <x v="853"/>
    <x v="850"/>
    <b v="0"/>
    <b v="1"/>
    <s v="photography/photography books"/>
    <n v="0.84694915254237291"/>
    <n v="43.833333333333336"/>
    <x v="7"/>
    <s v="photography books"/>
  </r>
  <r>
    <x v="964"/>
    <x v="941"/>
    <s v="Devolved disintermediate encryption"/>
    <x v="41"/>
    <n v="13164"/>
    <x v="1"/>
    <n v="155"/>
    <x v="1"/>
    <s v="USD"/>
    <n v="1431320400"/>
    <n v="1431752400"/>
    <x v="854"/>
    <x v="851"/>
    <b v="0"/>
    <b v="0"/>
    <s v="theater/plays"/>
    <n v="3.5578378378378379"/>
    <n v="84.92903225806451"/>
    <x v="3"/>
    <s v="plays"/>
  </r>
  <r>
    <x v="965"/>
    <x v="942"/>
    <s v="Phased clear-thinking policy"/>
    <x v="196"/>
    <n v="8501"/>
    <x v="1"/>
    <n v="207"/>
    <x v="4"/>
    <s v="GBP"/>
    <n v="1264399200"/>
    <n v="1267855200"/>
    <x v="67"/>
    <x v="852"/>
    <b v="0"/>
    <b v="0"/>
    <s v="music/rock"/>
    <n v="3.8640909090909092"/>
    <n v="41.067632850241544"/>
    <x v="1"/>
    <s v="rock"/>
  </r>
  <r>
    <x v="966"/>
    <x v="411"/>
    <s v="Seamless solution-oriented capacity"/>
    <x v="12"/>
    <n v="13468"/>
    <x v="1"/>
    <n v="245"/>
    <x v="1"/>
    <s v="USD"/>
    <n v="1497502800"/>
    <n v="1497675600"/>
    <x v="855"/>
    <x v="853"/>
    <b v="0"/>
    <b v="0"/>
    <s v="theater/plays"/>
    <n v="7.9223529411764702"/>
    <n v="54.971428571428568"/>
    <x v="3"/>
    <s v="plays"/>
  </r>
  <r>
    <x v="967"/>
    <x v="943"/>
    <s v="Organized human-resource attitude"/>
    <x v="439"/>
    <n v="121138"/>
    <x v="1"/>
    <n v="1573"/>
    <x v="1"/>
    <s v="USD"/>
    <n v="1333688400"/>
    <n v="1336885200"/>
    <x v="107"/>
    <x v="104"/>
    <b v="0"/>
    <b v="0"/>
    <s v="music/world music"/>
    <n v="1.3703393665158372"/>
    <n v="77.010807374443743"/>
    <x v="1"/>
    <s v="world music"/>
  </r>
  <r>
    <x v="968"/>
    <x v="944"/>
    <s v="Open-architected disintermediate budgetary management"/>
    <x v="166"/>
    <n v="8117"/>
    <x v="1"/>
    <n v="114"/>
    <x v="1"/>
    <s v="USD"/>
    <n v="1293861600"/>
    <n v="1295157600"/>
    <x v="344"/>
    <x v="854"/>
    <b v="0"/>
    <b v="0"/>
    <s v="food/food trucks"/>
    <n v="3.3820833333333336"/>
    <n v="71.201754385964918"/>
    <x v="0"/>
    <s v="food trucks"/>
  </r>
  <r>
    <x v="969"/>
    <x v="945"/>
    <s v="Multi-lateral radical solution"/>
    <x v="58"/>
    <n v="8550"/>
    <x v="1"/>
    <n v="93"/>
    <x v="1"/>
    <s v="USD"/>
    <n v="1576994400"/>
    <n v="1577599200"/>
    <x v="856"/>
    <x v="855"/>
    <b v="0"/>
    <b v="0"/>
    <s v="theater/plays"/>
    <n v="1.0822784810126582"/>
    <n v="91.935483870967744"/>
    <x v="3"/>
    <s v="plays"/>
  </r>
  <r>
    <x v="970"/>
    <x v="946"/>
    <s v="Inverse context-sensitive info-mediaries"/>
    <x v="309"/>
    <n v="57659"/>
    <x v="0"/>
    <n v="594"/>
    <x v="1"/>
    <s v="USD"/>
    <n v="1304917200"/>
    <n v="1305003600"/>
    <x v="857"/>
    <x v="856"/>
    <b v="0"/>
    <b v="0"/>
    <s v="theater/plays"/>
    <n v="0.60757639620653314"/>
    <n v="97.069023569023571"/>
    <x v="3"/>
    <s v="plays"/>
  </r>
  <r>
    <x v="971"/>
    <x v="947"/>
    <s v="Versatile neutral workforce"/>
    <x v="135"/>
    <n v="1414"/>
    <x v="0"/>
    <n v="24"/>
    <x v="1"/>
    <s v="USD"/>
    <n v="1381208400"/>
    <n v="1381726800"/>
    <x v="858"/>
    <x v="857"/>
    <b v="0"/>
    <b v="0"/>
    <s v="film &amp; video/television"/>
    <n v="0.27725490196078434"/>
    <n v="58.916666666666664"/>
    <x v="4"/>
    <s v="television"/>
  </r>
  <r>
    <x v="972"/>
    <x v="948"/>
    <s v="Multi-tiered systematic knowledge user"/>
    <x v="440"/>
    <n v="97524"/>
    <x v="1"/>
    <n v="1681"/>
    <x v="1"/>
    <s v="USD"/>
    <n v="1401685200"/>
    <n v="1402462800"/>
    <x v="859"/>
    <x v="858"/>
    <b v="0"/>
    <b v="1"/>
    <s v="technology/web"/>
    <n v="2.283934426229508"/>
    <n v="58.015466983938133"/>
    <x v="2"/>
    <s v="web"/>
  </r>
  <r>
    <x v="973"/>
    <x v="949"/>
    <s v="Programmable multi-state algorithm"/>
    <x v="441"/>
    <n v="26176"/>
    <x v="0"/>
    <n v="252"/>
    <x v="1"/>
    <s v="USD"/>
    <n v="1291960800"/>
    <n v="1292133600"/>
    <x v="860"/>
    <x v="859"/>
    <b v="0"/>
    <b v="1"/>
    <s v="theater/plays"/>
    <n v="0.21615194054500414"/>
    <n v="103.87301587301587"/>
    <x v="3"/>
    <s v="plays"/>
  </r>
  <r>
    <x v="974"/>
    <x v="950"/>
    <s v="Multi-channeled reciprocal interface"/>
    <x v="126"/>
    <n v="2991"/>
    <x v="1"/>
    <n v="32"/>
    <x v="1"/>
    <s v="USD"/>
    <n v="1368853200"/>
    <n v="1368939600"/>
    <x v="170"/>
    <x v="860"/>
    <b v="0"/>
    <b v="0"/>
    <s v="music/indie rock"/>
    <n v="3.73875"/>
    <n v="93.46875"/>
    <x v="1"/>
    <s v="indie rock"/>
  </r>
  <r>
    <x v="975"/>
    <x v="951"/>
    <s v="Right-sized maximized migration"/>
    <x v="91"/>
    <n v="8366"/>
    <x v="1"/>
    <n v="135"/>
    <x v="1"/>
    <s v="USD"/>
    <n v="1448776800"/>
    <n v="1452146400"/>
    <x v="861"/>
    <x v="264"/>
    <b v="0"/>
    <b v="1"/>
    <s v="theater/plays"/>
    <n v="1.5492592592592593"/>
    <n v="61.970370370370368"/>
    <x v="3"/>
    <s v="plays"/>
  </r>
  <r>
    <x v="976"/>
    <x v="952"/>
    <s v="Self-enabling value-added artificial intelligence"/>
    <x v="220"/>
    <n v="12886"/>
    <x v="1"/>
    <n v="140"/>
    <x v="1"/>
    <s v="USD"/>
    <n v="1296194400"/>
    <n v="1296712800"/>
    <x v="862"/>
    <x v="65"/>
    <b v="0"/>
    <b v="1"/>
    <s v="theater/plays"/>
    <n v="3.2214999999999998"/>
    <n v="92.042857142857144"/>
    <x v="3"/>
    <s v="plays"/>
  </r>
  <r>
    <x v="977"/>
    <x v="597"/>
    <s v="Vision-oriented interactive solution"/>
    <x v="260"/>
    <n v="5177"/>
    <x v="0"/>
    <n v="67"/>
    <x v="1"/>
    <s v="USD"/>
    <n v="1517983200"/>
    <n v="1520748000"/>
    <x v="863"/>
    <x v="861"/>
    <b v="0"/>
    <b v="0"/>
    <s v="food/food trucks"/>
    <n v="0.73957142857142855"/>
    <n v="77.268656716417908"/>
    <x v="0"/>
    <s v="food trucks"/>
  </r>
  <r>
    <x v="978"/>
    <x v="953"/>
    <s v="Fundamental user-facing productivity"/>
    <x v="67"/>
    <n v="8641"/>
    <x v="1"/>
    <n v="92"/>
    <x v="1"/>
    <s v="USD"/>
    <n v="1478930400"/>
    <n v="1480831200"/>
    <x v="864"/>
    <x v="862"/>
    <b v="0"/>
    <b v="0"/>
    <s v="games/video games"/>
    <n v="8.641"/>
    <n v="93.923913043478265"/>
    <x v="6"/>
    <s v="video games"/>
  </r>
  <r>
    <x v="979"/>
    <x v="954"/>
    <s v="Innovative well-modulated capability"/>
    <x v="138"/>
    <n v="86244"/>
    <x v="1"/>
    <n v="1015"/>
    <x v="4"/>
    <s v="GBP"/>
    <n v="1426395600"/>
    <n v="1426914000"/>
    <x v="527"/>
    <x v="454"/>
    <b v="0"/>
    <b v="0"/>
    <s v="theater/plays"/>
    <n v="1.432624584717608"/>
    <n v="84.969458128078813"/>
    <x v="3"/>
    <s v="plays"/>
  </r>
  <r>
    <x v="980"/>
    <x v="955"/>
    <s v="Universal fault-tolerant orchestration"/>
    <x v="442"/>
    <n v="78630"/>
    <x v="0"/>
    <n v="742"/>
    <x v="1"/>
    <s v="USD"/>
    <n v="1446181200"/>
    <n v="1446616800"/>
    <x v="865"/>
    <x v="863"/>
    <b v="1"/>
    <b v="0"/>
    <s v="publishing/nonfiction"/>
    <n v="0.40281762295081969"/>
    <n v="105.97035040431267"/>
    <x v="5"/>
    <s v="nonfiction"/>
  </r>
  <r>
    <x v="981"/>
    <x v="956"/>
    <s v="Grass-roots executive synergy"/>
    <x v="313"/>
    <n v="11941"/>
    <x v="1"/>
    <n v="323"/>
    <x v="1"/>
    <s v="USD"/>
    <n v="1514181600"/>
    <n v="1517032800"/>
    <x v="866"/>
    <x v="864"/>
    <b v="0"/>
    <b v="0"/>
    <s v="technology/web"/>
    <n v="1.7822388059701493"/>
    <n v="36.969040247678016"/>
    <x v="2"/>
    <s v="web"/>
  </r>
  <r>
    <x v="982"/>
    <x v="957"/>
    <s v="Multi-layered optimal application"/>
    <x v="44"/>
    <n v="6115"/>
    <x v="0"/>
    <n v="75"/>
    <x v="1"/>
    <s v="USD"/>
    <n v="1311051600"/>
    <n v="1311224400"/>
    <x v="867"/>
    <x v="865"/>
    <b v="0"/>
    <b v="1"/>
    <s v="film &amp; video/documentary"/>
    <n v="0.84930555555555554"/>
    <n v="81.533333333333331"/>
    <x v="4"/>
    <s v="documentary"/>
  </r>
  <r>
    <x v="983"/>
    <x v="958"/>
    <s v="Business-focused full-range core"/>
    <x v="443"/>
    <n v="188404"/>
    <x v="1"/>
    <n v="2326"/>
    <x v="1"/>
    <s v="USD"/>
    <n v="1564894800"/>
    <n v="1566190800"/>
    <x v="868"/>
    <x v="866"/>
    <b v="0"/>
    <b v="0"/>
    <s v="film &amp; video/documentary"/>
    <n v="1.4593648334624323"/>
    <n v="80.999140154772135"/>
    <x v="4"/>
    <s v="documentary"/>
  </r>
  <r>
    <x v="984"/>
    <x v="959"/>
    <s v="Exclusive system-worthy Graphic Interface"/>
    <x v="191"/>
    <n v="9910"/>
    <x v="1"/>
    <n v="381"/>
    <x v="1"/>
    <s v="USD"/>
    <n v="1567918800"/>
    <n v="1570165200"/>
    <x v="105"/>
    <x v="867"/>
    <b v="0"/>
    <b v="0"/>
    <s v="theater/plays"/>
    <n v="1.5246153846153847"/>
    <n v="26.010498687664043"/>
    <x v="3"/>
    <s v="plays"/>
  </r>
  <r>
    <x v="985"/>
    <x v="960"/>
    <s v="Enhanced optimal ability"/>
    <x v="305"/>
    <n v="114523"/>
    <x v="0"/>
    <n v="4405"/>
    <x v="1"/>
    <s v="USD"/>
    <n v="1386309600"/>
    <n v="1388556000"/>
    <x v="481"/>
    <x v="868"/>
    <b v="0"/>
    <b v="1"/>
    <s v="music/rock"/>
    <n v="0.67129542790152408"/>
    <n v="25.998410896708286"/>
    <x v="1"/>
    <s v="rock"/>
  </r>
  <r>
    <x v="986"/>
    <x v="961"/>
    <s v="Optional zero administration neural-net"/>
    <x v="75"/>
    <n v="3144"/>
    <x v="0"/>
    <n v="92"/>
    <x v="1"/>
    <s v="USD"/>
    <n v="1301979600"/>
    <n v="1303189200"/>
    <x v="253"/>
    <x v="296"/>
    <b v="0"/>
    <b v="0"/>
    <s v="music/rock"/>
    <n v="0.40307692307692305"/>
    <n v="34.173913043478258"/>
    <x v="1"/>
    <s v="rock"/>
  </r>
  <r>
    <x v="987"/>
    <x v="962"/>
    <s v="Ameliorated foreground focus group"/>
    <x v="8"/>
    <n v="13441"/>
    <x v="1"/>
    <n v="480"/>
    <x v="1"/>
    <s v="USD"/>
    <n v="1493269200"/>
    <n v="1494478800"/>
    <x v="869"/>
    <x v="869"/>
    <b v="0"/>
    <b v="0"/>
    <s v="film &amp; video/documentary"/>
    <n v="2.1679032258064517"/>
    <n v="28.002083333333335"/>
    <x v="4"/>
    <s v="documentary"/>
  </r>
  <r>
    <x v="988"/>
    <x v="963"/>
    <s v="Triple-buffered multi-tasking matrices"/>
    <x v="151"/>
    <n v="4899"/>
    <x v="0"/>
    <n v="64"/>
    <x v="1"/>
    <s v="USD"/>
    <n v="1478930400"/>
    <n v="1480744800"/>
    <x v="864"/>
    <x v="274"/>
    <b v="0"/>
    <b v="0"/>
    <s v="publishing/radio &amp; podcasts"/>
    <n v="0.52117021276595743"/>
    <n v="76.546875"/>
    <x v="5"/>
    <s v="radio &amp; podcasts"/>
  </r>
  <r>
    <x v="989"/>
    <x v="964"/>
    <s v="Versatile dedicated migration"/>
    <x v="166"/>
    <n v="11990"/>
    <x v="1"/>
    <n v="226"/>
    <x v="1"/>
    <s v="USD"/>
    <n v="1555390800"/>
    <n v="1555822800"/>
    <x v="843"/>
    <x v="354"/>
    <b v="0"/>
    <b v="0"/>
    <s v="publishing/translations"/>
    <n v="4.9958333333333336"/>
    <n v="53.053097345132741"/>
    <x v="5"/>
    <s v="translations"/>
  </r>
  <r>
    <x v="990"/>
    <x v="965"/>
    <s v="Devolved foreground customer loyalty"/>
    <x v="75"/>
    <n v="6839"/>
    <x v="0"/>
    <n v="64"/>
    <x v="1"/>
    <s v="USD"/>
    <n v="1456984800"/>
    <n v="1458882000"/>
    <x v="289"/>
    <x v="870"/>
    <b v="0"/>
    <b v="1"/>
    <s v="film &amp; video/drama"/>
    <n v="0.87679487179487181"/>
    <n v="106.859375"/>
    <x v="4"/>
    <s v="drama"/>
  </r>
  <r>
    <x v="991"/>
    <x v="509"/>
    <s v="Reduced reciprocal focus group"/>
    <x v="122"/>
    <n v="11091"/>
    <x v="1"/>
    <n v="241"/>
    <x v="1"/>
    <s v="USD"/>
    <n v="1411621200"/>
    <n v="1411966800"/>
    <x v="870"/>
    <x v="871"/>
    <b v="0"/>
    <b v="1"/>
    <s v="music/rock"/>
    <n v="1.131734693877551"/>
    <n v="46.020746887966808"/>
    <x v="1"/>
    <s v="rock"/>
  </r>
  <r>
    <x v="992"/>
    <x v="966"/>
    <s v="Networked global migration"/>
    <x v="33"/>
    <n v="13223"/>
    <x v="1"/>
    <n v="132"/>
    <x v="1"/>
    <s v="USD"/>
    <n v="1525669200"/>
    <n v="1526878800"/>
    <x v="871"/>
    <x v="98"/>
    <b v="0"/>
    <b v="1"/>
    <s v="film &amp; video/drama"/>
    <n v="4.2654838709677421"/>
    <n v="100.17424242424242"/>
    <x v="4"/>
    <s v="drama"/>
  </r>
  <r>
    <x v="993"/>
    <x v="967"/>
    <s v="De-engineered even-keeled definition"/>
    <x v="122"/>
    <n v="7608"/>
    <x v="3"/>
    <n v="75"/>
    <x v="6"/>
    <s v="EUR"/>
    <n v="1450936800"/>
    <n v="1452405600"/>
    <x v="872"/>
    <x v="872"/>
    <b v="0"/>
    <b v="1"/>
    <s v="photography/photography books"/>
    <n v="0.77632653061224488"/>
    <n v="101.44"/>
    <x v="7"/>
    <s v="photography books"/>
  </r>
  <r>
    <x v="994"/>
    <x v="968"/>
    <s v="Implemented bi-directional flexibility"/>
    <x v="444"/>
    <n v="74073"/>
    <x v="0"/>
    <n v="842"/>
    <x v="1"/>
    <s v="USD"/>
    <n v="1413522000"/>
    <n v="1414040400"/>
    <x v="873"/>
    <x v="873"/>
    <b v="0"/>
    <b v="1"/>
    <s v="publishing/translations"/>
    <n v="0.52496810772501767"/>
    <n v="87.972684085510693"/>
    <x v="5"/>
    <s v="translations"/>
  </r>
  <r>
    <x v="995"/>
    <x v="969"/>
    <s v="Vision-oriented scalable definition"/>
    <x v="238"/>
    <n v="153216"/>
    <x v="1"/>
    <n v="2043"/>
    <x v="1"/>
    <s v="USD"/>
    <n v="1541307600"/>
    <n v="1543816800"/>
    <x v="874"/>
    <x v="526"/>
    <b v="0"/>
    <b v="1"/>
    <s v="food/food trucks"/>
    <n v="1.5746762589928058"/>
    <n v="74.995594713656388"/>
    <x v="0"/>
    <s v="food trucks"/>
  </r>
  <r>
    <x v="996"/>
    <x v="970"/>
    <s v="Future-proofed upward-trending migration"/>
    <x v="47"/>
    <n v="4814"/>
    <x v="0"/>
    <n v="112"/>
    <x v="1"/>
    <s v="USD"/>
    <n v="1357106400"/>
    <n v="1359698400"/>
    <x v="875"/>
    <x v="874"/>
    <b v="0"/>
    <b v="0"/>
    <s v="theater/plays"/>
    <n v="0.72939393939393937"/>
    <n v="42.982142857142854"/>
    <x v="3"/>
    <s v="plays"/>
  </r>
  <r>
    <x v="997"/>
    <x v="971"/>
    <s v="Right-sized full-range throughput"/>
    <x v="4"/>
    <n v="4603"/>
    <x v="3"/>
    <n v="139"/>
    <x v="6"/>
    <s v="EUR"/>
    <n v="1390197600"/>
    <n v="1390629600"/>
    <x v="876"/>
    <x v="875"/>
    <b v="0"/>
    <b v="0"/>
    <s v="theater/plays"/>
    <n v="0.60565789473684206"/>
    <n v="33.115107913669064"/>
    <x v="3"/>
    <s v="plays"/>
  </r>
  <r>
    <x v="998"/>
    <x v="972"/>
    <s v="Polarized composite customer loyalty"/>
    <x v="445"/>
    <n v="37823"/>
    <x v="0"/>
    <n v="374"/>
    <x v="1"/>
    <s v="USD"/>
    <n v="1265868000"/>
    <n v="1267077600"/>
    <x v="877"/>
    <x v="876"/>
    <b v="0"/>
    <b v="1"/>
    <s v="music/indie rock"/>
    <n v="0.5679129129129129"/>
    <n v="101.13101604278074"/>
    <x v="1"/>
    <s v="indie rock"/>
  </r>
  <r>
    <x v="999"/>
    <x v="973"/>
    <s v="Expanded eco-centric policy"/>
    <x v="446"/>
    <n v="62819"/>
    <x v="3"/>
    <n v="1122"/>
    <x v="1"/>
    <s v="USD"/>
    <n v="1467176400"/>
    <n v="1467781200"/>
    <x v="878"/>
    <x v="877"/>
    <b v="0"/>
    <b v="0"/>
    <s v="food/food trucks"/>
    <n v="0.56542754275427543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9C00A-3DFE-4539-9F01-AEAAF325F2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D62A9-3322-4512-B968-67A5602EB5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85160-DA86-4A15-B0F3-08B24F90266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C24" sqref="C24"/>
    </sheetView>
  </sheetViews>
  <sheetFormatPr defaultColWidth="65.5" defaultRowHeight="15.75" x14ac:dyDescent="0.25"/>
  <cols>
    <col min="1" max="1" width="3.875" bestFit="1" customWidth="1"/>
    <col min="2" max="2" width="30.375" style="4" bestFit="1" customWidth="1"/>
    <col min="3" max="3" width="49.125" style="3" bestFit="1" customWidth="1"/>
    <col min="4" max="4" width="6.875" bestFit="1" customWidth="1"/>
    <col min="5" max="5" width="7.75" bestFit="1" customWidth="1"/>
    <col min="6" max="6" width="9.25" bestFit="1" customWidth="1"/>
    <col min="7" max="7" width="13.5" bestFit="1" customWidth="1"/>
    <col min="8" max="8" width="7.625" bestFit="1" customWidth="1"/>
    <col min="9" max="9" width="8.375" bestFit="1" customWidth="1"/>
    <col min="10" max="10" width="11.5" bestFit="1" customWidth="1"/>
    <col min="11" max="11" width="10.875" bestFit="1" customWidth="1"/>
    <col min="12" max="12" width="23.125" bestFit="1" customWidth="1"/>
    <col min="13" max="13" width="21.875" bestFit="1" customWidth="1"/>
    <col min="14" max="14" width="9.125" bestFit="1" customWidth="1"/>
    <col min="15" max="15" width="8.5" bestFit="1" customWidth="1"/>
    <col min="16" max="16" width="27.625" bestFit="1" customWidth="1"/>
    <col min="17" max="17" width="14.5" bestFit="1" customWidth="1"/>
    <col min="18" max="18" width="16.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2073</v>
      </c>
      <c r="M1" s="1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0">
        <f>(((J2/60)/60)/24)+DATE(1970,1,1)</f>
        <v>42336.25</v>
      </c>
      <c r="M2" s="10">
        <f>(((K2/60)/60)/24)+DATE(1970,1,1)</f>
        <v>42353.25</v>
      </c>
      <c r="N2" t="b">
        <v>0</v>
      </c>
      <c r="O2" t="b">
        <v>0</v>
      </c>
      <c r="P2" t="s">
        <v>17</v>
      </c>
      <c r="Q2" s="5">
        <f>E2/D2</f>
        <v>0</v>
      </c>
      <c r="R2" s="6" t="e">
        <f>E2/G2</f>
        <v>#DIV/0!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10">
        <f t="shared" ref="L3:L66" si="0">(((J3/60)/60)/24)+DATE(1970,1,1)</f>
        <v>41870.208333333336</v>
      </c>
      <c r="M3" s="10">
        <f t="shared" ref="M3:M66" si="1">(((K3/60)/60)/24)+DATE(1970,1,1)</f>
        <v>41872.208333333336</v>
      </c>
      <c r="N3" t="b">
        <v>0</v>
      </c>
      <c r="O3" t="b">
        <v>1</v>
      </c>
      <c r="P3" t="s">
        <v>23</v>
      </c>
      <c r="Q3" s="5">
        <f t="shared" ref="Q3:Q66" si="2">E3/D3</f>
        <v>10.4</v>
      </c>
      <c r="R3" s="6">
        <f t="shared" ref="R3:R66" si="3">E3/G3</f>
        <v>92.151898734177209</v>
      </c>
      <c r="S3" t="s">
        <v>2035</v>
      </c>
      <c r="T3" t="s">
        <v>2036</v>
      </c>
    </row>
    <row r="4" spans="1:20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10">
        <f t="shared" si="0"/>
        <v>41595.25</v>
      </c>
      <c r="M4" s="10">
        <f t="shared" si="1"/>
        <v>41597.25</v>
      </c>
      <c r="N4" t="b">
        <v>0</v>
      </c>
      <c r="O4" t="b">
        <v>0</v>
      </c>
      <c r="P4" t="s">
        <v>28</v>
      </c>
      <c r="Q4" s="5">
        <f t="shared" si="2"/>
        <v>1.3147878228782288</v>
      </c>
      <c r="R4" s="6">
        <f t="shared" si="3"/>
        <v>100.01614035087719</v>
      </c>
      <c r="S4" t="s">
        <v>2037</v>
      </c>
      <c r="T4" t="s">
        <v>2038</v>
      </c>
    </row>
    <row r="5" spans="1:20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10">
        <f t="shared" si="0"/>
        <v>43688.208333333328</v>
      </c>
      <c r="M5" s="10">
        <f t="shared" si="1"/>
        <v>43728.208333333328</v>
      </c>
      <c r="N5" t="b">
        <v>0</v>
      </c>
      <c r="O5" t="b">
        <v>0</v>
      </c>
      <c r="P5" t="s">
        <v>23</v>
      </c>
      <c r="Q5" s="5">
        <f t="shared" si="2"/>
        <v>0.58976190476190471</v>
      </c>
      <c r="R5" s="6">
        <f t="shared" si="3"/>
        <v>103.20833333333333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10">
        <f t="shared" si="0"/>
        <v>43485.25</v>
      </c>
      <c r="M6" s="10">
        <f t="shared" si="1"/>
        <v>43489.25</v>
      </c>
      <c r="N6" t="b">
        <v>0</v>
      </c>
      <c r="O6" t="b">
        <v>0</v>
      </c>
      <c r="P6" t="s">
        <v>33</v>
      </c>
      <c r="Q6" s="5">
        <f t="shared" si="2"/>
        <v>0.69276315789473686</v>
      </c>
      <c r="R6" s="6">
        <f t="shared" si="3"/>
        <v>99.339622641509436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10">
        <f t="shared" si="0"/>
        <v>41149.208333333336</v>
      </c>
      <c r="M7" s="10">
        <f t="shared" si="1"/>
        <v>41160.208333333336</v>
      </c>
      <c r="N7" t="b">
        <v>0</v>
      </c>
      <c r="O7" t="b">
        <v>0</v>
      </c>
      <c r="P7" t="s">
        <v>33</v>
      </c>
      <c r="Q7" s="5">
        <f t="shared" si="2"/>
        <v>1.7361842105263159</v>
      </c>
      <c r="R7" s="6">
        <f t="shared" si="3"/>
        <v>75.833333333333329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10">
        <f t="shared" si="0"/>
        <v>42991.208333333328</v>
      </c>
      <c r="M8" s="10">
        <f t="shared" si="1"/>
        <v>42992.208333333328</v>
      </c>
      <c r="N8" t="b">
        <v>0</v>
      </c>
      <c r="O8" t="b">
        <v>0</v>
      </c>
      <c r="P8" t="s">
        <v>42</v>
      </c>
      <c r="Q8" s="5">
        <f t="shared" si="2"/>
        <v>0.20961538461538462</v>
      </c>
      <c r="R8" s="6">
        <f t="shared" si="3"/>
        <v>60.555555555555557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10">
        <f t="shared" si="0"/>
        <v>42229.208333333328</v>
      </c>
      <c r="M9" s="10">
        <f t="shared" si="1"/>
        <v>42231.208333333328</v>
      </c>
      <c r="N9" t="b">
        <v>0</v>
      </c>
      <c r="O9" t="b">
        <v>0</v>
      </c>
      <c r="P9" t="s">
        <v>33</v>
      </c>
      <c r="Q9" s="5">
        <f t="shared" si="2"/>
        <v>3.2757777777777779</v>
      </c>
      <c r="R9" s="6">
        <f t="shared" si="3"/>
        <v>64.93832599118943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10">
        <f t="shared" si="0"/>
        <v>40399.208333333336</v>
      </c>
      <c r="M10" s="10">
        <f t="shared" si="1"/>
        <v>40401.208333333336</v>
      </c>
      <c r="N10" t="b">
        <v>0</v>
      </c>
      <c r="O10" t="b">
        <v>0</v>
      </c>
      <c r="P10" t="s">
        <v>33</v>
      </c>
      <c r="Q10" s="5">
        <f t="shared" si="2"/>
        <v>0.19932788374205268</v>
      </c>
      <c r="R10" s="6">
        <f t="shared" si="3"/>
        <v>30.997175141242938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10">
        <f t="shared" si="0"/>
        <v>41536.208333333336</v>
      </c>
      <c r="M11" s="10">
        <f t="shared" si="1"/>
        <v>41585.25</v>
      </c>
      <c r="N11" t="b">
        <v>0</v>
      </c>
      <c r="O11" t="b">
        <v>0</v>
      </c>
      <c r="P11" t="s">
        <v>50</v>
      </c>
      <c r="Q11" s="5">
        <f t="shared" si="2"/>
        <v>0.51741935483870971</v>
      </c>
      <c r="R11" s="6">
        <f t="shared" si="3"/>
        <v>72.909090909090907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10">
        <f t="shared" si="0"/>
        <v>40404.208333333336</v>
      </c>
      <c r="M12" s="10">
        <f t="shared" si="1"/>
        <v>40452.208333333336</v>
      </c>
      <c r="N12" t="b">
        <v>0</v>
      </c>
      <c r="O12" t="b">
        <v>0</v>
      </c>
      <c r="P12" t="s">
        <v>53</v>
      </c>
      <c r="Q12" s="5">
        <f t="shared" si="2"/>
        <v>2.6611538461538462</v>
      </c>
      <c r="R12" s="6">
        <f t="shared" si="3"/>
        <v>62.9</v>
      </c>
      <c r="S12" t="s">
        <v>2041</v>
      </c>
      <c r="T12" t="s">
        <v>2044</v>
      </c>
    </row>
    <row r="13" spans="1:20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10">
        <f t="shared" si="0"/>
        <v>40442.208333333336</v>
      </c>
      <c r="M13" s="10">
        <f t="shared" si="1"/>
        <v>40448.208333333336</v>
      </c>
      <c r="N13" t="b">
        <v>0</v>
      </c>
      <c r="O13" t="b">
        <v>1</v>
      </c>
      <c r="P13" t="s">
        <v>33</v>
      </c>
      <c r="Q13" s="5">
        <f t="shared" si="2"/>
        <v>0.48095238095238096</v>
      </c>
      <c r="R13" s="6">
        <f t="shared" si="3"/>
        <v>112.22222222222223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10">
        <f t="shared" si="0"/>
        <v>43760.208333333328</v>
      </c>
      <c r="M14" s="10">
        <f t="shared" si="1"/>
        <v>43768.208333333328</v>
      </c>
      <c r="N14" t="b">
        <v>0</v>
      </c>
      <c r="O14" t="b">
        <v>0</v>
      </c>
      <c r="P14" t="s">
        <v>53</v>
      </c>
      <c r="Q14" s="5">
        <f t="shared" si="2"/>
        <v>0.89349206349206345</v>
      </c>
      <c r="R14" s="6">
        <f t="shared" si="3"/>
        <v>102.34545454545454</v>
      </c>
      <c r="S14" t="s">
        <v>2041</v>
      </c>
      <c r="T14" t="s">
        <v>2044</v>
      </c>
    </row>
    <row r="15" spans="1:20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10">
        <f t="shared" si="0"/>
        <v>42532.208333333328</v>
      </c>
      <c r="M15" s="10">
        <f t="shared" si="1"/>
        <v>42544.208333333328</v>
      </c>
      <c r="N15" t="b">
        <v>0</v>
      </c>
      <c r="O15" t="b">
        <v>0</v>
      </c>
      <c r="P15" t="s">
        <v>60</v>
      </c>
      <c r="Q15" s="5">
        <f t="shared" si="2"/>
        <v>2.4511904761904764</v>
      </c>
      <c r="R15" s="6">
        <f t="shared" si="3"/>
        <v>105.05102040816327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10">
        <f t="shared" si="0"/>
        <v>40974.25</v>
      </c>
      <c r="M16" s="10">
        <f t="shared" si="1"/>
        <v>41001.208333333336</v>
      </c>
      <c r="N16" t="b">
        <v>0</v>
      </c>
      <c r="O16" t="b">
        <v>0</v>
      </c>
      <c r="P16" t="s">
        <v>60</v>
      </c>
      <c r="Q16" s="5">
        <f t="shared" si="2"/>
        <v>0.66769503546099296</v>
      </c>
      <c r="R16" s="6">
        <f t="shared" si="3"/>
        <v>94.144999999999996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10">
        <f t="shared" si="0"/>
        <v>43809.25</v>
      </c>
      <c r="M17" s="10">
        <f t="shared" si="1"/>
        <v>43813.25</v>
      </c>
      <c r="N17" t="b">
        <v>0</v>
      </c>
      <c r="O17" t="b">
        <v>0</v>
      </c>
      <c r="P17" t="s">
        <v>65</v>
      </c>
      <c r="Q17" s="5">
        <f t="shared" si="2"/>
        <v>0.47307881773399013</v>
      </c>
      <c r="R17" s="6">
        <f t="shared" si="3"/>
        <v>84.986725663716811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10">
        <f t="shared" si="0"/>
        <v>41661.25</v>
      </c>
      <c r="M18" s="10">
        <f t="shared" si="1"/>
        <v>41683.25</v>
      </c>
      <c r="N18" t="b">
        <v>0</v>
      </c>
      <c r="O18" t="b">
        <v>0</v>
      </c>
      <c r="P18" t="s">
        <v>68</v>
      </c>
      <c r="Q18" s="5">
        <f t="shared" si="2"/>
        <v>6.4947058823529416</v>
      </c>
      <c r="R18" s="6">
        <f t="shared" si="3"/>
        <v>110.41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10">
        <f t="shared" si="0"/>
        <v>40555.25</v>
      </c>
      <c r="M19" s="10">
        <f t="shared" si="1"/>
        <v>40556.25</v>
      </c>
      <c r="N19" t="b">
        <v>0</v>
      </c>
      <c r="O19" t="b">
        <v>0</v>
      </c>
      <c r="P19" t="s">
        <v>71</v>
      </c>
      <c r="Q19" s="5">
        <f t="shared" si="2"/>
        <v>1.5939125295508274</v>
      </c>
      <c r="R19" s="6">
        <f t="shared" si="3"/>
        <v>107.96236989591674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10">
        <f t="shared" si="0"/>
        <v>43351.208333333328</v>
      </c>
      <c r="M20" s="10">
        <f t="shared" si="1"/>
        <v>43359.208333333328</v>
      </c>
      <c r="N20" t="b">
        <v>0</v>
      </c>
      <c r="O20" t="b">
        <v>0</v>
      </c>
      <c r="P20" t="s">
        <v>33</v>
      </c>
      <c r="Q20" s="5">
        <f t="shared" si="2"/>
        <v>0.66912087912087914</v>
      </c>
      <c r="R20" s="6">
        <f t="shared" si="3"/>
        <v>45.103703703703701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10">
        <f t="shared" si="0"/>
        <v>43528.25</v>
      </c>
      <c r="M21" s="10">
        <f t="shared" si="1"/>
        <v>43549.208333333328</v>
      </c>
      <c r="N21" t="b">
        <v>0</v>
      </c>
      <c r="O21" t="b">
        <v>1</v>
      </c>
      <c r="P21" t="s">
        <v>33</v>
      </c>
      <c r="Q21" s="5">
        <f t="shared" si="2"/>
        <v>0.48529600000000001</v>
      </c>
      <c r="R21" s="6">
        <f t="shared" si="3"/>
        <v>45.001483679525222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10">
        <f t="shared" si="0"/>
        <v>41848.208333333336</v>
      </c>
      <c r="M22" s="10">
        <f t="shared" si="1"/>
        <v>41848.208333333336</v>
      </c>
      <c r="N22" t="b">
        <v>0</v>
      </c>
      <c r="O22" t="b">
        <v>0</v>
      </c>
      <c r="P22" t="s">
        <v>53</v>
      </c>
      <c r="Q22" s="5">
        <f t="shared" si="2"/>
        <v>1.1224279210925645</v>
      </c>
      <c r="R22" s="6">
        <f t="shared" si="3"/>
        <v>105.97134670487107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10">
        <f t="shared" si="0"/>
        <v>40770.208333333336</v>
      </c>
      <c r="M23" s="10">
        <f t="shared" si="1"/>
        <v>40804.208333333336</v>
      </c>
      <c r="N23" t="b">
        <v>0</v>
      </c>
      <c r="O23" t="b">
        <v>0</v>
      </c>
      <c r="P23" t="s">
        <v>33</v>
      </c>
      <c r="Q23" s="5">
        <f t="shared" si="2"/>
        <v>0.40992553191489361</v>
      </c>
      <c r="R23" s="6">
        <f t="shared" si="3"/>
        <v>69.055555555555557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10">
        <f t="shared" si="0"/>
        <v>43193.208333333328</v>
      </c>
      <c r="M24" s="10">
        <f t="shared" si="1"/>
        <v>43208.208333333328</v>
      </c>
      <c r="N24" t="b">
        <v>0</v>
      </c>
      <c r="O24" t="b">
        <v>0</v>
      </c>
      <c r="P24" t="s">
        <v>33</v>
      </c>
      <c r="Q24" s="5">
        <f t="shared" si="2"/>
        <v>1.2807106598984772</v>
      </c>
      <c r="R24" s="6">
        <f t="shared" si="3"/>
        <v>85.044943820224717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10">
        <f t="shared" si="0"/>
        <v>43510.25</v>
      </c>
      <c r="M25" s="10">
        <f t="shared" si="1"/>
        <v>43563.208333333328</v>
      </c>
      <c r="N25" t="b">
        <v>0</v>
      </c>
      <c r="O25" t="b">
        <v>0</v>
      </c>
      <c r="P25" t="s">
        <v>42</v>
      </c>
      <c r="Q25" s="5">
        <f t="shared" si="2"/>
        <v>3.3204444444444445</v>
      </c>
      <c r="R25" s="6">
        <f t="shared" si="3"/>
        <v>105.22535211267606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10">
        <f t="shared" si="0"/>
        <v>41811.208333333336</v>
      </c>
      <c r="M26" s="10">
        <f t="shared" si="1"/>
        <v>41813.208333333336</v>
      </c>
      <c r="N26" t="b">
        <v>0</v>
      </c>
      <c r="O26" t="b">
        <v>0</v>
      </c>
      <c r="P26" t="s">
        <v>65</v>
      </c>
      <c r="Q26" s="5">
        <f t="shared" si="2"/>
        <v>1.1283225108225108</v>
      </c>
      <c r="R26" s="6">
        <f t="shared" si="3"/>
        <v>39.003741114852225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10">
        <f t="shared" si="0"/>
        <v>40681.208333333336</v>
      </c>
      <c r="M27" s="10">
        <f t="shared" si="1"/>
        <v>40701.208333333336</v>
      </c>
      <c r="N27" t="b">
        <v>0</v>
      </c>
      <c r="O27" t="b">
        <v>1</v>
      </c>
      <c r="P27" t="s">
        <v>89</v>
      </c>
      <c r="Q27" s="5">
        <f t="shared" si="2"/>
        <v>2.1643636363636363</v>
      </c>
      <c r="R27" s="6">
        <f t="shared" si="3"/>
        <v>73.030674846625772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10">
        <f t="shared" si="0"/>
        <v>43312.208333333328</v>
      </c>
      <c r="M28" s="10">
        <f t="shared" si="1"/>
        <v>43339.208333333328</v>
      </c>
      <c r="N28" t="b">
        <v>0</v>
      </c>
      <c r="O28" t="b">
        <v>0</v>
      </c>
      <c r="P28" t="s">
        <v>33</v>
      </c>
      <c r="Q28" s="5">
        <f t="shared" si="2"/>
        <v>0.4819906976744186</v>
      </c>
      <c r="R28" s="6">
        <f t="shared" si="3"/>
        <v>35.009459459459457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10">
        <f t="shared" si="0"/>
        <v>42280.208333333328</v>
      </c>
      <c r="M29" s="10">
        <f t="shared" si="1"/>
        <v>42288.208333333328</v>
      </c>
      <c r="N29" t="b">
        <v>0</v>
      </c>
      <c r="O29" t="b">
        <v>0</v>
      </c>
      <c r="P29" t="s">
        <v>23</v>
      </c>
      <c r="Q29" s="5">
        <f t="shared" si="2"/>
        <v>0.79949999999999999</v>
      </c>
      <c r="R29" s="6">
        <f t="shared" si="3"/>
        <v>106.6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10">
        <f t="shared" si="0"/>
        <v>40218.25</v>
      </c>
      <c r="M30" s="10">
        <f t="shared" si="1"/>
        <v>40241.25</v>
      </c>
      <c r="N30" t="b">
        <v>0</v>
      </c>
      <c r="O30" t="b">
        <v>1</v>
      </c>
      <c r="P30" t="s">
        <v>33</v>
      </c>
      <c r="Q30" s="5">
        <f t="shared" si="2"/>
        <v>1.0522553516819573</v>
      </c>
      <c r="R30" s="6">
        <f t="shared" si="3"/>
        <v>61.997747747747745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10">
        <f t="shared" si="0"/>
        <v>43301.208333333328</v>
      </c>
      <c r="M31" s="10">
        <f t="shared" si="1"/>
        <v>43341.208333333328</v>
      </c>
      <c r="N31" t="b">
        <v>0</v>
      </c>
      <c r="O31" t="b">
        <v>0</v>
      </c>
      <c r="P31" t="s">
        <v>100</v>
      </c>
      <c r="Q31" s="5">
        <f t="shared" si="2"/>
        <v>3.2889978213507627</v>
      </c>
      <c r="R31" s="6">
        <f t="shared" si="3"/>
        <v>94.000622665006233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10">
        <f t="shared" si="0"/>
        <v>43609.208333333328</v>
      </c>
      <c r="M32" s="10">
        <f t="shared" si="1"/>
        <v>43614.208333333328</v>
      </c>
      <c r="N32" t="b">
        <v>0</v>
      </c>
      <c r="O32" t="b">
        <v>0</v>
      </c>
      <c r="P32" t="s">
        <v>71</v>
      </c>
      <c r="Q32" s="5">
        <f t="shared" si="2"/>
        <v>1.606111111111111</v>
      </c>
      <c r="R32" s="6">
        <f t="shared" si="3"/>
        <v>112.05426356589147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10">
        <f t="shared" si="0"/>
        <v>42374.25</v>
      </c>
      <c r="M33" s="10">
        <f t="shared" si="1"/>
        <v>42402.25</v>
      </c>
      <c r="N33" t="b">
        <v>0</v>
      </c>
      <c r="O33" t="b">
        <v>0</v>
      </c>
      <c r="P33" t="s">
        <v>89</v>
      </c>
      <c r="Q33" s="5">
        <f t="shared" si="2"/>
        <v>3.1</v>
      </c>
      <c r="R33" s="6">
        <f t="shared" si="3"/>
        <v>48.008849557522126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10">
        <f t="shared" si="0"/>
        <v>43110.25</v>
      </c>
      <c r="M34" s="10">
        <f t="shared" si="1"/>
        <v>43137.25</v>
      </c>
      <c r="N34" t="b">
        <v>0</v>
      </c>
      <c r="O34" t="b">
        <v>0</v>
      </c>
      <c r="P34" t="s">
        <v>42</v>
      </c>
      <c r="Q34" s="5">
        <f t="shared" si="2"/>
        <v>0.86807920792079207</v>
      </c>
      <c r="R34" s="6">
        <f t="shared" si="3"/>
        <v>38.004334633723452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10">
        <f t="shared" si="0"/>
        <v>41917.208333333336</v>
      </c>
      <c r="M35" s="10">
        <f t="shared" si="1"/>
        <v>41954.25</v>
      </c>
      <c r="N35" t="b">
        <v>0</v>
      </c>
      <c r="O35" t="b">
        <v>0</v>
      </c>
      <c r="P35" t="s">
        <v>33</v>
      </c>
      <c r="Q35" s="5">
        <f t="shared" si="2"/>
        <v>3.7782071713147412</v>
      </c>
      <c r="R35" s="6">
        <f t="shared" si="3"/>
        <v>35.000184535892231</v>
      </c>
      <c r="S35" t="s">
        <v>2039</v>
      </c>
      <c r="T35" t="s">
        <v>2040</v>
      </c>
    </row>
    <row r="36" spans="1:20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10">
        <f t="shared" si="0"/>
        <v>42817.208333333328</v>
      </c>
      <c r="M36" s="10">
        <f t="shared" si="1"/>
        <v>42822.208333333328</v>
      </c>
      <c r="N36" t="b">
        <v>0</v>
      </c>
      <c r="O36" t="b">
        <v>0</v>
      </c>
      <c r="P36" t="s">
        <v>42</v>
      </c>
      <c r="Q36" s="5">
        <f t="shared" si="2"/>
        <v>1.5080645161290323</v>
      </c>
      <c r="R36" s="6">
        <f t="shared" si="3"/>
        <v>85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10">
        <f t="shared" si="0"/>
        <v>43484.25</v>
      </c>
      <c r="M37" s="10">
        <f t="shared" si="1"/>
        <v>43526.25</v>
      </c>
      <c r="N37" t="b">
        <v>0</v>
      </c>
      <c r="O37" t="b">
        <v>1</v>
      </c>
      <c r="P37" t="s">
        <v>53</v>
      </c>
      <c r="Q37" s="5">
        <f t="shared" si="2"/>
        <v>1.5030119521912351</v>
      </c>
      <c r="R37" s="6">
        <f t="shared" si="3"/>
        <v>95.993893129770996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10">
        <f t="shared" si="0"/>
        <v>40600.25</v>
      </c>
      <c r="M38" s="10">
        <f t="shared" si="1"/>
        <v>40625.208333333336</v>
      </c>
      <c r="N38" t="b">
        <v>0</v>
      </c>
      <c r="O38" t="b">
        <v>0</v>
      </c>
      <c r="P38" t="s">
        <v>33</v>
      </c>
      <c r="Q38" s="5">
        <f t="shared" si="2"/>
        <v>1.572857142857143</v>
      </c>
      <c r="R38" s="6">
        <f t="shared" si="3"/>
        <v>68.8125</v>
      </c>
      <c r="S38" t="s">
        <v>2039</v>
      </c>
      <c r="T38" t="s">
        <v>2040</v>
      </c>
    </row>
    <row r="39" spans="1:20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10">
        <f t="shared" si="0"/>
        <v>43744.208333333328</v>
      </c>
      <c r="M39" s="10">
        <f t="shared" si="1"/>
        <v>43777.25</v>
      </c>
      <c r="N39" t="b">
        <v>0</v>
      </c>
      <c r="O39" t="b">
        <v>1</v>
      </c>
      <c r="P39" t="s">
        <v>119</v>
      </c>
      <c r="Q39" s="5">
        <f t="shared" si="2"/>
        <v>1.3998765432098765</v>
      </c>
      <c r="R39" s="6">
        <f t="shared" si="3"/>
        <v>105.97196261682242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10">
        <f t="shared" si="0"/>
        <v>40469.208333333336</v>
      </c>
      <c r="M40" s="10">
        <f t="shared" si="1"/>
        <v>40474.208333333336</v>
      </c>
      <c r="N40" t="b">
        <v>0</v>
      </c>
      <c r="O40" t="b">
        <v>0</v>
      </c>
      <c r="P40" t="s">
        <v>122</v>
      </c>
      <c r="Q40" s="5">
        <f t="shared" si="2"/>
        <v>3.2532258064516131</v>
      </c>
      <c r="R40" s="6">
        <f t="shared" si="3"/>
        <v>75.261194029850742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10">
        <f t="shared" si="0"/>
        <v>41330.25</v>
      </c>
      <c r="M41" s="10">
        <f t="shared" si="1"/>
        <v>41344.208333333336</v>
      </c>
      <c r="N41" t="b">
        <v>0</v>
      </c>
      <c r="O41" t="b">
        <v>0</v>
      </c>
      <c r="P41" t="s">
        <v>33</v>
      </c>
      <c r="Q41" s="5">
        <f t="shared" si="2"/>
        <v>0.50777777777777777</v>
      </c>
      <c r="R41" s="6">
        <f t="shared" si="3"/>
        <v>57.125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10">
        <f t="shared" si="0"/>
        <v>40334.208333333336</v>
      </c>
      <c r="M42" s="10">
        <f t="shared" si="1"/>
        <v>40353.208333333336</v>
      </c>
      <c r="N42" t="b">
        <v>0</v>
      </c>
      <c r="O42" t="b">
        <v>1</v>
      </c>
      <c r="P42" t="s">
        <v>65</v>
      </c>
      <c r="Q42" s="5">
        <f t="shared" si="2"/>
        <v>1.6906818181818182</v>
      </c>
      <c r="R42" s="6">
        <f t="shared" si="3"/>
        <v>75.141414141414145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10">
        <f t="shared" si="0"/>
        <v>41156.208333333336</v>
      </c>
      <c r="M43" s="10">
        <f t="shared" si="1"/>
        <v>41182.208333333336</v>
      </c>
      <c r="N43" t="b">
        <v>0</v>
      </c>
      <c r="O43" t="b">
        <v>1</v>
      </c>
      <c r="P43" t="s">
        <v>23</v>
      </c>
      <c r="Q43" s="5">
        <f t="shared" si="2"/>
        <v>2.1292857142857144</v>
      </c>
      <c r="R43" s="6">
        <f t="shared" si="3"/>
        <v>107.42342342342343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10">
        <f t="shared" si="0"/>
        <v>40728.208333333336</v>
      </c>
      <c r="M44" s="10">
        <f t="shared" si="1"/>
        <v>40737.208333333336</v>
      </c>
      <c r="N44" t="b">
        <v>0</v>
      </c>
      <c r="O44" t="b">
        <v>0</v>
      </c>
      <c r="P44" t="s">
        <v>17</v>
      </c>
      <c r="Q44" s="5">
        <f t="shared" si="2"/>
        <v>4.4394444444444447</v>
      </c>
      <c r="R44" s="6">
        <f t="shared" si="3"/>
        <v>35.995495495495497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10">
        <f t="shared" si="0"/>
        <v>41844.208333333336</v>
      </c>
      <c r="M45" s="10">
        <f t="shared" si="1"/>
        <v>41860.208333333336</v>
      </c>
      <c r="N45" t="b">
        <v>0</v>
      </c>
      <c r="O45" t="b">
        <v>0</v>
      </c>
      <c r="P45" t="s">
        <v>133</v>
      </c>
      <c r="Q45" s="5">
        <f t="shared" si="2"/>
        <v>1.859390243902439</v>
      </c>
      <c r="R45" s="6">
        <f t="shared" si="3"/>
        <v>26.998873148744366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10">
        <f t="shared" si="0"/>
        <v>43541.208333333328</v>
      </c>
      <c r="M46" s="10">
        <f t="shared" si="1"/>
        <v>43542.208333333328</v>
      </c>
      <c r="N46" t="b">
        <v>0</v>
      </c>
      <c r="O46" t="b">
        <v>0</v>
      </c>
      <c r="P46" t="s">
        <v>119</v>
      </c>
      <c r="Q46" s="5">
        <f t="shared" si="2"/>
        <v>6.5881249999999998</v>
      </c>
      <c r="R46" s="6">
        <f t="shared" si="3"/>
        <v>107.56122448979592</v>
      </c>
      <c r="S46" t="s">
        <v>2047</v>
      </c>
      <c r="T46" t="s">
        <v>2053</v>
      </c>
    </row>
    <row r="47" spans="1:20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10">
        <f t="shared" si="0"/>
        <v>42676.208333333328</v>
      </c>
      <c r="M47" s="10">
        <f t="shared" si="1"/>
        <v>42691.25</v>
      </c>
      <c r="N47" t="b">
        <v>0</v>
      </c>
      <c r="O47" t="b">
        <v>1</v>
      </c>
      <c r="P47" t="s">
        <v>33</v>
      </c>
      <c r="Q47" s="5">
        <f t="shared" si="2"/>
        <v>0.4768421052631579</v>
      </c>
      <c r="R47" s="6">
        <f t="shared" si="3"/>
        <v>94.375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10">
        <f t="shared" si="0"/>
        <v>40367.208333333336</v>
      </c>
      <c r="M48" s="10">
        <f t="shared" si="1"/>
        <v>40390.208333333336</v>
      </c>
      <c r="N48" t="b">
        <v>0</v>
      </c>
      <c r="O48" t="b">
        <v>0</v>
      </c>
      <c r="P48" t="s">
        <v>23</v>
      </c>
      <c r="Q48" s="5">
        <f t="shared" si="2"/>
        <v>1.1478378378378378</v>
      </c>
      <c r="R48" s="6">
        <f t="shared" si="3"/>
        <v>46.163043478260867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10">
        <f t="shared" si="0"/>
        <v>41727.208333333336</v>
      </c>
      <c r="M49" s="10">
        <f t="shared" si="1"/>
        <v>41757.208333333336</v>
      </c>
      <c r="N49" t="b">
        <v>0</v>
      </c>
      <c r="O49" t="b">
        <v>0</v>
      </c>
      <c r="P49" t="s">
        <v>33</v>
      </c>
      <c r="Q49" s="5">
        <f t="shared" si="2"/>
        <v>4.7526666666666664</v>
      </c>
      <c r="R49" s="6">
        <f t="shared" si="3"/>
        <v>47.845637583892618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10">
        <f t="shared" si="0"/>
        <v>42180.208333333328</v>
      </c>
      <c r="M50" s="10">
        <f t="shared" si="1"/>
        <v>42192.208333333328</v>
      </c>
      <c r="N50" t="b">
        <v>0</v>
      </c>
      <c r="O50" t="b">
        <v>0</v>
      </c>
      <c r="P50" t="s">
        <v>33</v>
      </c>
      <c r="Q50" s="5">
        <f t="shared" si="2"/>
        <v>3.86972972972973</v>
      </c>
      <c r="R50" s="6">
        <f t="shared" si="3"/>
        <v>53.007815713698065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10">
        <f t="shared" si="0"/>
        <v>43758.208333333328</v>
      </c>
      <c r="M51" s="10">
        <f t="shared" si="1"/>
        <v>43803.25</v>
      </c>
      <c r="N51" t="b">
        <v>0</v>
      </c>
      <c r="O51" t="b">
        <v>0</v>
      </c>
      <c r="P51" t="s">
        <v>23</v>
      </c>
      <c r="Q51" s="5">
        <f t="shared" si="2"/>
        <v>1.89625</v>
      </c>
      <c r="R51" s="6">
        <f t="shared" si="3"/>
        <v>45.059405940594061</v>
      </c>
      <c r="S51" t="s">
        <v>2035</v>
      </c>
      <c r="T51" t="s">
        <v>2036</v>
      </c>
    </row>
    <row r="52" spans="1:20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10">
        <f t="shared" si="0"/>
        <v>41487.208333333336</v>
      </c>
      <c r="M52" s="10">
        <f t="shared" si="1"/>
        <v>41515.208333333336</v>
      </c>
      <c r="N52" t="b">
        <v>0</v>
      </c>
      <c r="O52" t="b">
        <v>0</v>
      </c>
      <c r="P52" t="s">
        <v>148</v>
      </c>
      <c r="Q52" s="5">
        <f t="shared" si="2"/>
        <v>0.02</v>
      </c>
      <c r="R52" s="6">
        <f t="shared" si="3"/>
        <v>2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10">
        <f t="shared" si="0"/>
        <v>40995.208333333336</v>
      </c>
      <c r="M53" s="10">
        <f t="shared" si="1"/>
        <v>41011.208333333336</v>
      </c>
      <c r="N53" t="b">
        <v>0</v>
      </c>
      <c r="O53" t="b">
        <v>1</v>
      </c>
      <c r="P53" t="s">
        <v>65</v>
      </c>
      <c r="Q53" s="5">
        <f t="shared" si="2"/>
        <v>0.91867805186590767</v>
      </c>
      <c r="R53" s="6">
        <f t="shared" si="3"/>
        <v>99.006816632583508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10">
        <f t="shared" si="0"/>
        <v>40436.208333333336</v>
      </c>
      <c r="M54" s="10">
        <f t="shared" si="1"/>
        <v>40440.208333333336</v>
      </c>
      <c r="N54" t="b">
        <v>0</v>
      </c>
      <c r="O54" t="b">
        <v>0</v>
      </c>
      <c r="P54" t="s">
        <v>33</v>
      </c>
      <c r="Q54" s="5">
        <f t="shared" si="2"/>
        <v>0.34152777777777776</v>
      </c>
      <c r="R54" s="6">
        <f t="shared" si="3"/>
        <v>32.786666666666669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10">
        <f t="shared" si="0"/>
        <v>41779.208333333336</v>
      </c>
      <c r="M55" s="10">
        <f t="shared" si="1"/>
        <v>41818.208333333336</v>
      </c>
      <c r="N55" t="b">
        <v>0</v>
      </c>
      <c r="O55" t="b">
        <v>0</v>
      </c>
      <c r="P55" t="s">
        <v>53</v>
      </c>
      <c r="Q55" s="5">
        <f t="shared" si="2"/>
        <v>1.4040909090909091</v>
      </c>
      <c r="R55" s="6">
        <f t="shared" si="3"/>
        <v>59.119617224880386</v>
      </c>
      <c r="S55" t="s">
        <v>2041</v>
      </c>
      <c r="T55" t="s">
        <v>2044</v>
      </c>
    </row>
    <row r="56" spans="1:20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10">
        <f t="shared" si="0"/>
        <v>43170.25</v>
      </c>
      <c r="M56" s="10">
        <f t="shared" si="1"/>
        <v>43176.208333333328</v>
      </c>
      <c r="N56" t="b">
        <v>0</v>
      </c>
      <c r="O56" t="b">
        <v>0</v>
      </c>
      <c r="P56" t="s">
        <v>65</v>
      </c>
      <c r="Q56" s="5">
        <f t="shared" si="2"/>
        <v>0.89866666666666661</v>
      </c>
      <c r="R56" s="6">
        <f t="shared" si="3"/>
        <v>44.93333333333333</v>
      </c>
      <c r="S56" t="s">
        <v>2037</v>
      </c>
      <c r="T56" t="s">
        <v>2046</v>
      </c>
    </row>
    <row r="57" spans="1:20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10">
        <f t="shared" si="0"/>
        <v>43311.208333333328</v>
      </c>
      <c r="M57" s="10">
        <f t="shared" si="1"/>
        <v>43316.208333333328</v>
      </c>
      <c r="N57" t="b">
        <v>0</v>
      </c>
      <c r="O57" t="b">
        <v>0</v>
      </c>
      <c r="P57" t="s">
        <v>159</v>
      </c>
      <c r="Q57" s="5">
        <f t="shared" si="2"/>
        <v>1.7796969696969698</v>
      </c>
      <c r="R57" s="6">
        <f t="shared" si="3"/>
        <v>89.664122137404576</v>
      </c>
      <c r="S57" t="s">
        <v>2035</v>
      </c>
      <c r="T57" t="s">
        <v>2058</v>
      </c>
    </row>
    <row r="58" spans="1:20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10">
        <f t="shared" si="0"/>
        <v>42014.25</v>
      </c>
      <c r="M58" s="10">
        <f t="shared" si="1"/>
        <v>42021.25</v>
      </c>
      <c r="N58" t="b">
        <v>0</v>
      </c>
      <c r="O58" t="b">
        <v>0</v>
      </c>
      <c r="P58" t="s">
        <v>65</v>
      </c>
      <c r="Q58" s="5">
        <f t="shared" si="2"/>
        <v>1.436625</v>
      </c>
      <c r="R58" s="6">
        <f t="shared" si="3"/>
        <v>70.079268292682926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10">
        <f t="shared" si="0"/>
        <v>42979.208333333328</v>
      </c>
      <c r="M59" s="10">
        <f t="shared" si="1"/>
        <v>42991.208333333328</v>
      </c>
      <c r="N59" t="b">
        <v>0</v>
      </c>
      <c r="O59" t="b">
        <v>0</v>
      </c>
      <c r="P59" t="s">
        <v>89</v>
      </c>
      <c r="Q59" s="5">
        <f t="shared" si="2"/>
        <v>2.1527586206896552</v>
      </c>
      <c r="R59" s="6">
        <f t="shared" si="3"/>
        <v>31.059701492537314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10">
        <f t="shared" si="0"/>
        <v>42268.208333333328</v>
      </c>
      <c r="M60" s="10">
        <f t="shared" si="1"/>
        <v>42281.208333333328</v>
      </c>
      <c r="N60" t="b">
        <v>0</v>
      </c>
      <c r="O60" t="b">
        <v>0</v>
      </c>
      <c r="P60" t="s">
        <v>33</v>
      </c>
      <c r="Q60" s="5">
        <f t="shared" si="2"/>
        <v>2.2711111111111113</v>
      </c>
      <c r="R60" s="6">
        <f t="shared" si="3"/>
        <v>29.061611374407583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10">
        <f t="shared" si="0"/>
        <v>42898.208333333328</v>
      </c>
      <c r="M61" s="10">
        <f t="shared" si="1"/>
        <v>42913.208333333328</v>
      </c>
      <c r="N61" t="b">
        <v>0</v>
      </c>
      <c r="O61" t="b">
        <v>1</v>
      </c>
      <c r="P61" t="s">
        <v>33</v>
      </c>
      <c r="Q61" s="5">
        <f t="shared" si="2"/>
        <v>2.7507142857142859</v>
      </c>
      <c r="R61" s="6">
        <f t="shared" si="3"/>
        <v>30.0859375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0">
        <f t="shared" si="0"/>
        <v>41107.208333333336</v>
      </c>
      <c r="M62" s="10">
        <f t="shared" si="1"/>
        <v>41110.208333333336</v>
      </c>
      <c r="N62" t="b">
        <v>0</v>
      </c>
      <c r="O62" t="b">
        <v>0</v>
      </c>
      <c r="P62" t="s">
        <v>33</v>
      </c>
      <c r="Q62" s="5">
        <f t="shared" si="2"/>
        <v>1.4437048832271762</v>
      </c>
      <c r="R62" s="6">
        <f t="shared" si="3"/>
        <v>84.998125000000002</v>
      </c>
      <c r="S62" t="s">
        <v>2039</v>
      </c>
      <c r="T62" t="s">
        <v>2040</v>
      </c>
    </row>
    <row r="63" spans="1:20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0">
        <f t="shared" si="0"/>
        <v>40595.25</v>
      </c>
      <c r="M63" s="10">
        <f t="shared" si="1"/>
        <v>40635.208333333336</v>
      </c>
      <c r="N63" t="b">
        <v>0</v>
      </c>
      <c r="O63" t="b">
        <v>0</v>
      </c>
      <c r="P63" t="s">
        <v>33</v>
      </c>
      <c r="Q63" s="5">
        <f t="shared" si="2"/>
        <v>0.92745983935742971</v>
      </c>
      <c r="R63" s="6">
        <f t="shared" si="3"/>
        <v>82.001775410563695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10">
        <f t="shared" si="0"/>
        <v>42160.208333333328</v>
      </c>
      <c r="M64" s="10">
        <f t="shared" si="1"/>
        <v>42161.208333333328</v>
      </c>
      <c r="N64" t="b">
        <v>0</v>
      </c>
      <c r="O64" t="b">
        <v>0</v>
      </c>
      <c r="P64" t="s">
        <v>28</v>
      </c>
      <c r="Q64" s="5">
        <f t="shared" si="2"/>
        <v>7.226</v>
      </c>
      <c r="R64" s="6">
        <f t="shared" si="3"/>
        <v>58.040160642570278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10">
        <f t="shared" si="0"/>
        <v>42853.208333333328</v>
      </c>
      <c r="M65" s="10">
        <f t="shared" si="1"/>
        <v>42859.208333333328</v>
      </c>
      <c r="N65" t="b">
        <v>0</v>
      </c>
      <c r="O65" t="b">
        <v>0</v>
      </c>
      <c r="P65" t="s">
        <v>33</v>
      </c>
      <c r="Q65" s="5">
        <f t="shared" si="2"/>
        <v>0.11851063829787234</v>
      </c>
      <c r="R65" s="6">
        <f t="shared" si="3"/>
        <v>111.4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10">
        <f t="shared" si="0"/>
        <v>43283.208333333328</v>
      </c>
      <c r="M66" s="10">
        <f t="shared" si="1"/>
        <v>43298.208333333328</v>
      </c>
      <c r="N66" t="b">
        <v>0</v>
      </c>
      <c r="O66" t="b">
        <v>1</v>
      </c>
      <c r="P66" t="s">
        <v>28</v>
      </c>
      <c r="Q66" s="5">
        <f t="shared" si="2"/>
        <v>0.97642857142857142</v>
      </c>
      <c r="R66" s="6">
        <f t="shared" si="3"/>
        <v>71.94736842105263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10">
        <f t="shared" ref="L67:L130" si="4">(((J67/60)/60)/24)+DATE(1970,1,1)</f>
        <v>40570.25</v>
      </c>
      <c r="M67" s="10">
        <f t="shared" ref="M67:M130" si="5">(((K67/60)/60)/24)+DATE(1970,1,1)</f>
        <v>40577.25</v>
      </c>
      <c r="N67" t="b">
        <v>0</v>
      </c>
      <c r="O67" t="b">
        <v>0</v>
      </c>
      <c r="P67" t="s">
        <v>33</v>
      </c>
      <c r="Q67" s="5">
        <f t="shared" ref="Q67:Q130" si="6">E67/D67</f>
        <v>2.3614754098360655</v>
      </c>
      <c r="R67" s="6">
        <f t="shared" ref="R67:R130" si="7">E67/G67</f>
        <v>61.038135593220339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10">
        <f t="shared" si="4"/>
        <v>42102.208333333328</v>
      </c>
      <c r="M68" s="10">
        <f t="shared" si="5"/>
        <v>42107.208333333328</v>
      </c>
      <c r="N68" t="b">
        <v>0</v>
      </c>
      <c r="O68" t="b">
        <v>1</v>
      </c>
      <c r="P68" t="s">
        <v>33</v>
      </c>
      <c r="Q68" s="5">
        <f t="shared" si="6"/>
        <v>0.45068965517241377</v>
      </c>
      <c r="R68" s="6">
        <f t="shared" si="7"/>
        <v>108.91666666666667</v>
      </c>
      <c r="S68" t="s">
        <v>2039</v>
      </c>
      <c r="T68" t="s">
        <v>2040</v>
      </c>
    </row>
    <row r="69" spans="1:20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10">
        <f t="shared" si="4"/>
        <v>40203.25</v>
      </c>
      <c r="M69" s="10">
        <f t="shared" si="5"/>
        <v>40208.25</v>
      </c>
      <c r="N69" t="b">
        <v>0</v>
      </c>
      <c r="O69" t="b">
        <v>1</v>
      </c>
      <c r="P69" t="s">
        <v>65</v>
      </c>
      <c r="Q69" s="5">
        <f t="shared" si="6"/>
        <v>1.6238567493112948</v>
      </c>
      <c r="R69" s="6">
        <f t="shared" si="7"/>
        <v>29.001722017220171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10">
        <f t="shared" si="4"/>
        <v>42943.208333333328</v>
      </c>
      <c r="M70" s="10">
        <f t="shared" si="5"/>
        <v>42990.208333333328</v>
      </c>
      <c r="N70" t="b">
        <v>0</v>
      </c>
      <c r="O70" t="b">
        <v>1</v>
      </c>
      <c r="P70" t="s">
        <v>33</v>
      </c>
      <c r="Q70" s="5">
        <f t="shared" si="6"/>
        <v>2.5452631578947367</v>
      </c>
      <c r="R70" s="6">
        <f t="shared" si="7"/>
        <v>58.975609756097562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10">
        <f t="shared" si="4"/>
        <v>40531.25</v>
      </c>
      <c r="M71" s="10">
        <f t="shared" si="5"/>
        <v>40565.25</v>
      </c>
      <c r="N71" t="b">
        <v>0</v>
      </c>
      <c r="O71" t="b">
        <v>0</v>
      </c>
      <c r="P71" t="s">
        <v>33</v>
      </c>
      <c r="Q71" s="5">
        <f t="shared" si="6"/>
        <v>0.24063291139240506</v>
      </c>
      <c r="R71" s="6">
        <f t="shared" si="7"/>
        <v>111.82352941176471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10">
        <f t="shared" si="4"/>
        <v>40484.208333333336</v>
      </c>
      <c r="M72" s="10">
        <f t="shared" si="5"/>
        <v>40533.25</v>
      </c>
      <c r="N72" t="b">
        <v>0</v>
      </c>
      <c r="O72" t="b">
        <v>1</v>
      </c>
      <c r="P72" t="s">
        <v>33</v>
      </c>
      <c r="Q72" s="5">
        <f t="shared" si="6"/>
        <v>1.2374140625000001</v>
      </c>
      <c r="R72" s="6">
        <f t="shared" si="7"/>
        <v>63.995555555555555</v>
      </c>
      <c r="S72" t="s">
        <v>2039</v>
      </c>
      <c r="T72" t="s">
        <v>2040</v>
      </c>
    </row>
    <row r="73" spans="1:20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10">
        <f t="shared" si="4"/>
        <v>43799.25</v>
      </c>
      <c r="M73" s="10">
        <f t="shared" si="5"/>
        <v>43803.25</v>
      </c>
      <c r="N73" t="b">
        <v>0</v>
      </c>
      <c r="O73" t="b">
        <v>0</v>
      </c>
      <c r="P73" t="s">
        <v>33</v>
      </c>
      <c r="Q73" s="5">
        <f t="shared" si="6"/>
        <v>1.0806666666666667</v>
      </c>
      <c r="R73" s="6">
        <f t="shared" si="7"/>
        <v>85.315789473684205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10">
        <f t="shared" si="4"/>
        <v>42186.208333333328</v>
      </c>
      <c r="M74" s="10">
        <f t="shared" si="5"/>
        <v>42222.208333333328</v>
      </c>
      <c r="N74" t="b">
        <v>0</v>
      </c>
      <c r="O74" t="b">
        <v>0</v>
      </c>
      <c r="P74" t="s">
        <v>71</v>
      </c>
      <c r="Q74" s="5">
        <f t="shared" si="6"/>
        <v>6.7033333333333331</v>
      </c>
      <c r="R74" s="6">
        <f t="shared" si="7"/>
        <v>74.481481481481481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10">
        <f t="shared" si="4"/>
        <v>42701.25</v>
      </c>
      <c r="M75" s="10">
        <f t="shared" si="5"/>
        <v>42704.25</v>
      </c>
      <c r="N75" t="b">
        <v>0</v>
      </c>
      <c r="O75" t="b">
        <v>0</v>
      </c>
      <c r="P75" t="s">
        <v>159</v>
      </c>
      <c r="Q75" s="5">
        <f t="shared" si="6"/>
        <v>6.609285714285714</v>
      </c>
      <c r="R75" s="6">
        <f t="shared" si="7"/>
        <v>105.14772727272727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10">
        <f t="shared" si="4"/>
        <v>42456.208333333328</v>
      </c>
      <c r="M76" s="10">
        <f t="shared" si="5"/>
        <v>42457.208333333328</v>
      </c>
      <c r="N76" t="b">
        <v>0</v>
      </c>
      <c r="O76" t="b">
        <v>0</v>
      </c>
      <c r="P76" t="s">
        <v>148</v>
      </c>
      <c r="Q76" s="5">
        <f t="shared" si="6"/>
        <v>1.2246153846153847</v>
      </c>
      <c r="R76" s="6">
        <f t="shared" si="7"/>
        <v>56.188235294117646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10">
        <f t="shared" si="4"/>
        <v>43296.208333333328</v>
      </c>
      <c r="M77" s="10">
        <f t="shared" si="5"/>
        <v>43304.208333333328</v>
      </c>
      <c r="N77" t="b">
        <v>0</v>
      </c>
      <c r="O77" t="b">
        <v>0</v>
      </c>
      <c r="P77" t="s">
        <v>122</v>
      </c>
      <c r="Q77" s="5">
        <f t="shared" si="6"/>
        <v>1.5057731958762886</v>
      </c>
      <c r="R77" s="6">
        <f t="shared" si="7"/>
        <v>85.917647058823533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10">
        <f t="shared" si="4"/>
        <v>42027.25</v>
      </c>
      <c r="M78" s="10">
        <f t="shared" si="5"/>
        <v>42076.208333333328</v>
      </c>
      <c r="N78" t="b">
        <v>1</v>
      </c>
      <c r="O78" t="b">
        <v>1</v>
      </c>
      <c r="P78" t="s">
        <v>33</v>
      </c>
      <c r="Q78" s="5">
        <f t="shared" si="6"/>
        <v>0.78106590724165992</v>
      </c>
      <c r="R78" s="6">
        <f t="shared" si="7"/>
        <v>57.00296912114014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10">
        <f t="shared" si="4"/>
        <v>40448.208333333336</v>
      </c>
      <c r="M79" s="10">
        <f t="shared" si="5"/>
        <v>40462.208333333336</v>
      </c>
      <c r="N79" t="b">
        <v>0</v>
      </c>
      <c r="O79" t="b">
        <v>1</v>
      </c>
      <c r="P79" t="s">
        <v>71</v>
      </c>
      <c r="Q79" s="5">
        <f t="shared" si="6"/>
        <v>0.46947368421052632</v>
      </c>
      <c r="R79" s="6">
        <f t="shared" si="7"/>
        <v>79.642857142857139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10">
        <f t="shared" si="4"/>
        <v>43206.208333333328</v>
      </c>
      <c r="M80" s="10">
        <f t="shared" si="5"/>
        <v>43207.208333333328</v>
      </c>
      <c r="N80" t="b">
        <v>0</v>
      </c>
      <c r="O80" t="b">
        <v>0</v>
      </c>
      <c r="P80" t="s">
        <v>206</v>
      </c>
      <c r="Q80" s="5">
        <f t="shared" si="6"/>
        <v>3.008</v>
      </c>
      <c r="R80" s="6">
        <f t="shared" si="7"/>
        <v>41.018181818181816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10">
        <f t="shared" si="4"/>
        <v>43267.208333333328</v>
      </c>
      <c r="M81" s="10">
        <f t="shared" si="5"/>
        <v>43272.208333333328</v>
      </c>
      <c r="N81" t="b">
        <v>0</v>
      </c>
      <c r="O81" t="b">
        <v>0</v>
      </c>
      <c r="P81" t="s">
        <v>33</v>
      </c>
      <c r="Q81" s="5">
        <f t="shared" si="6"/>
        <v>0.6959861591695502</v>
      </c>
      <c r="R81" s="6">
        <f t="shared" si="7"/>
        <v>48.004773269689736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10">
        <f t="shared" si="4"/>
        <v>42976.208333333328</v>
      </c>
      <c r="M82" s="10">
        <f t="shared" si="5"/>
        <v>43006.208333333328</v>
      </c>
      <c r="N82" t="b">
        <v>0</v>
      </c>
      <c r="O82" t="b">
        <v>0</v>
      </c>
      <c r="P82" t="s">
        <v>89</v>
      </c>
      <c r="Q82" s="5">
        <f t="shared" si="6"/>
        <v>6.374545454545455</v>
      </c>
      <c r="R82" s="6">
        <f t="shared" si="7"/>
        <v>55.212598425196852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10">
        <f t="shared" si="4"/>
        <v>43062.25</v>
      </c>
      <c r="M83" s="10">
        <f t="shared" si="5"/>
        <v>43087.25</v>
      </c>
      <c r="N83" t="b">
        <v>0</v>
      </c>
      <c r="O83" t="b">
        <v>0</v>
      </c>
      <c r="P83" t="s">
        <v>23</v>
      </c>
      <c r="Q83" s="5">
        <f t="shared" si="6"/>
        <v>2.253392857142857</v>
      </c>
      <c r="R83" s="6">
        <f t="shared" si="7"/>
        <v>92.109489051094897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10">
        <f t="shared" si="4"/>
        <v>43482.25</v>
      </c>
      <c r="M84" s="10">
        <f t="shared" si="5"/>
        <v>43489.25</v>
      </c>
      <c r="N84" t="b">
        <v>0</v>
      </c>
      <c r="O84" t="b">
        <v>1</v>
      </c>
      <c r="P84" t="s">
        <v>89</v>
      </c>
      <c r="Q84" s="5">
        <f t="shared" si="6"/>
        <v>14.973000000000001</v>
      </c>
      <c r="R84" s="6">
        <f t="shared" si="7"/>
        <v>83.183333333333337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10">
        <f t="shared" si="4"/>
        <v>42579.208333333328</v>
      </c>
      <c r="M85" s="10">
        <f t="shared" si="5"/>
        <v>42601.208333333328</v>
      </c>
      <c r="N85" t="b">
        <v>0</v>
      </c>
      <c r="O85" t="b">
        <v>0</v>
      </c>
      <c r="P85" t="s">
        <v>50</v>
      </c>
      <c r="Q85" s="5">
        <f t="shared" si="6"/>
        <v>0.37590225563909774</v>
      </c>
      <c r="R85" s="6">
        <f t="shared" si="7"/>
        <v>39.996000000000002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10">
        <f t="shared" si="4"/>
        <v>41118.208333333336</v>
      </c>
      <c r="M86" s="10">
        <f t="shared" si="5"/>
        <v>41128.208333333336</v>
      </c>
      <c r="N86" t="b">
        <v>0</v>
      </c>
      <c r="O86" t="b">
        <v>0</v>
      </c>
      <c r="P86" t="s">
        <v>65</v>
      </c>
      <c r="Q86" s="5">
        <f t="shared" si="6"/>
        <v>1.3236942675159236</v>
      </c>
      <c r="R86" s="6">
        <f t="shared" si="7"/>
        <v>111.1336898395722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10">
        <f t="shared" si="4"/>
        <v>40797.208333333336</v>
      </c>
      <c r="M87" s="10">
        <f t="shared" si="5"/>
        <v>40805.208333333336</v>
      </c>
      <c r="N87" t="b">
        <v>0</v>
      </c>
      <c r="O87" t="b">
        <v>0</v>
      </c>
      <c r="P87" t="s">
        <v>60</v>
      </c>
      <c r="Q87" s="5">
        <f t="shared" si="6"/>
        <v>1.3122448979591836</v>
      </c>
      <c r="R87" s="6">
        <f t="shared" si="7"/>
        <v>90.563380281690144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10">
        <f t="shared" si="4"/>
        <v>42128.208333333328</v>
      </c>
      <c r="M88" s="10">
        <f t="shared" si="5"/>
        <v>42141.208333333328</v>
      </c>
      <c r="N88" t="b">
        <v>1</v>
      </c>
      <c r="O88" t="b">
        <v>0</v>
      </c>
      <c r="P88" t="s">
        <v>33</v>
      </c>
      <c r="Q88" s="5">
        <f t="shared" si="6"/>
        <v>1.6763513513513513</v>
      </c>
      <c r="R88" s="6">
        <f t="shared" si="7"/>
        <v>61.108374384236456</v>
      </c>
      <c r="S88" t="s">
        <v>2039</v>
      </c>
      <c r="T88" t="s">
        <v>2040</v>
      </c>
    </row>
    <row r="89" spans="1:20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10">
        <f t="shared" si="4"/>
        <v>40610.25</v>
      </c>
      <c r="M89" s="10">
        <f t="shared" si="5"/>
        <v>40621.208333333336</v>
      </c>
      <c r="N89" t="b">
        <v>0</v>
      </c>
      <c r="O89" t="b">
        <v>1</v>
      </c>
      <c r="P89" t="s">
        <v>23</v>
      </c>
      <c r="Q89" s="5">
        <f t="shared" si="6"/>
        <v>0.6198488664987406</v>
      </c>
      <c r="R89" s="6">
        <f t="shared" si="7"/>
        <v>83.022941970310384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10">
        <f t="shared" si="4"/>
        <v>42110.208333333328</v>
      </c>
      <c r="M90" s="10">
        <f t="shared" si="5"/>
        <v>42132.208333333328</v>
      </c>
      <c r="N90" t="b">
        <v>0</v>
      </c>
      <c r="O90" t="b">
        <v>0</v>
      </c>
      <c r="P90" t="s">
        <v>206</v>
      </c>
      <c r="Q90" s="5">
        <f t="shared" si="6"/>
        <v>2.6074999999999999</v>
      </c>
      <c r="R90" s="6">
        <f t="shared" si="7"/>
        <v>110.76106194690266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10">
        <f t="shared" si="4"/>
        <v>40283.208333333336</v>
      </c>
      <c r="M91" s="10">
        <f t="shared" si="5"/>
        <v>40285.208333333336</v>
      </c>
      <c r="N91" t="b">
        <v>0</v>
      </c>
      <c r="O91" t="b">
        <v>0</v>
      </c>
      <c r="P91" t="s">
        <v>33</v>
      </c>
      <c r="Q91" s="5">
        <f t="shared" si="6"/>
        <v>2.5258823529411765</v>
      </c>
      <c r="R91" s="6">
        <f t="shared" si="7"/>
        <v>89.458333333333329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10">
        <f t="shared" si="4"/>
        <v>42425.25</v>
      </c>
      <c r="M92" s="10">
        <f t="shared" si="5"/>
        <v>42425.25</v>
      </c>
      <c r="N92" t="b">
        <v>0</v>
      </c>
      <c r="O92" t="b">
        <v>1</v>
      </c>
      <c r="P92" t="s">
        <v>33</v>
      </c>
      <c r="Q92" s="5">
        <f t="shared" si="6"/>
        <v>0.7861538461538462</v>
      </c>
      <c r="R92" s="6">
        <f t="shared" si="7"/>
        <v>57.849056603773583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10">
        <f t="shared" si="4"/>
        <v>42588.208333333328</v>
      </c>
      <c r="M93" s="10">
        <f t="shared" si="5"/>
        <v>42616.208333333328</v>
      </c>
      <c r="N93" t="b">
        <v>0</v>
      </c>
      <c r="O93" t="b">
        <v>0</v>
      </c>
      <c r="P93" t="s">
        <v>206</v>
      </c>
      <c r="Q93" s="5">
        <f t="shared" si="6"/>
        <v>0.48404406999351912</v>
      </c>
      <c r="R93" s="6">
        <f t="shared" si="7"/>
        <v>109.99705449189985</v>
      </c>
      <c r="S93" t="s">
        <v>2047</v>
      </c>
      <c r="T93" t="s">
        <v>2059</v>
      </c>
    </row>
    <row r="94" spans="1:20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10">
        <f t="shared" si="4"/>
        <v>40352.208333333336</v>
      </c>
      <c r="M94" s="10">
        <f t="shared" si="5"/>
        <v>40353.208333333336</v>
      </c>
      <c r="N94" t="b">
        <v>0</v>
      </c>
      <c r="O94" t="b">
        <v>1</v>
      </c>
      <c r="P94" t="s">
        <v>89</v>
      </c>
      <c r="Q94" s="5">
        <f t="shared" si="6"/>
        <v>2.5887500000000001</v>
      </c>
      <c r="R94" s="6">
        <f t="shared" si="7"/>
        <v>103.96586345381526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10">
        <f t="shared" si="4"/>
        <v>41202.208333333336</v>
      </c>
      <c r="M95" s="10">
        <f t="shared" si="5"/>
        <v>41206.208333333336</v>
      </c>
      <c r="N95" t="b">
        <v>0</v>
      </c>
      <c r="O95" t="b">
        <v>1</v>
      </c>
      <c r="P95" t="s">
        <v>33</v>
      </c>
      <c r="Q95" s="5">
        <f t="shared" si="6"/>
        <v>0.60548713235294116</v>
      </c>
      <c r="R95" s="6">
        <f t="shared" si="7"/>
        <v>107.99508196721311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10">
        <f t="shared" si="4"/>
        <v>43562.208333333328</v>
      </c>
      <c r="M96" s="10">
        <f t="shared" si="5"/>
        <v>43573.208333333328</v>
      </c>
      <c r="N96" t="b">
        <v>0</v>
      </c>
      <c r="O96" t="b">
        <v>0</v>
      </c>
      <c r="P96" t="s">
        <v>28</v>
      </c>
      <c r="Q96" s="5">
        <f t="shared" si="6"/>
        <v>3.036896551724138</v>
      </c>
      <c r="R96" s="6">
        <f t="shared" si="7"/>
        <v>48.927777777777777</v>
      </c>
      <c r="S96" t="s">
        <v>2037</v>
      </c>
      <c r="T96" t="s">
        <v>2038</v>
      </c>
    </row>
    <row r="97" spans="1:20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10">
        <f t="shared" si="4"/>
        <v>43752.208333333328</v>
      </c>
      <c r="M97" s="10">
        <f t="shared" si="5"/>
        <v>43759.208333333328</v>
      </c>
      <c r="N97" t="b">
        <v>0</v>
      </c>
      <c r="O97" t="b">
        <v>0</v>
      </c>
      <c r="P97" t="s">
        <v>42</v>
      </c>
      <c r="Q97" s="5">
        <f t="shared" si="6"/>
        <v>1.1299999999999999</v>
      </c>
      <c r="R97" s="6">
        <f t="shared" si="7"/>
        <v>37.666666666666664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10">
        <f t="shared" si="4"/>
        <v>40612.25</v>
      </c>
      <c r="M98" s="10">
        <f t="shared" si="5"/>
        <v>40625.208333333336</v>
      </c>
      <c r="N98" t="b">
        <v>0</v>
      </c>
      <c r="O98" t="b">
        <v>0</v>
      </c>
      <c r="P98" t="s">
        <v>33</v>
      </c>
      <c r="Q98" s="5">
        <f t="shared" si="6"/>
        <v>2.1737876614060259</v>
      </c>
      <c r="R98" s="6">
        <f t="shared" si="7"/>
        <v>64.999141999141997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10">
        <f t="shared" si="4"/>
        <v>42180.208333333328</v>
      </c>
      <c r="M99" s="10">
        <f t="shared" si="5"/>
        <v>42234.208333333328</v>
      </c>
      <c r="N99" t="b">
        <v>0</v>
      </c>
      <c r="O99" t="b">
        <v>0</v>
      </c>
      <c r="P99" t="s">
        <v>17</v>
      </c>
      <c r="Q99" s="5">
        <f t="shared" si="6"/>
        <v>9.2669230769230762</v>
      </c>
      <c r="R99" s="6">
        <f t="shared" si="7"/>
        <v>106.61061946902655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10">
        <f t="shared" si="4"/>
        <v>42212.208333333328</v>
      </c>
      <c r="M100" s="10">
        <f t="shared" si="5"/>
        <v>42216.208333333328</v>
      </c>
      <c r="N100" t="b">
        <v>0</v>
      </c>
      <c r="O100" t="b">
        <v>0</v>
      </c>
      <c r="P100" t="s">
        <v>89</v>
      </c>
      <c r="Q100" s="5">
        <f t="shared" si="6"/>
        <v>0.33692229038854804</v>
      </c>
      <c r="R100" s="6">
        <f t="shared" si="7"/>
        <v>27.009016393442622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10">
        <f t="shared" si="4"/>
        <v>41968.25</v>
      </c>
      <c r="M101" s="10">
        <f t="shared" si="5"/>
        <v>41997.25</v>
      </c>
      <c r="N101" t="b">
        <v>0</v>
      </c>
      <c r="O101" t="b">
        <v>0</v>
      </c>
      <c r="P101" t="s">
        <v>33</v>
      </c>
      <c r="Q101" s="5">
        <f t="shared" si="6"/>
        <v>1.9672368421052631</v>
      </c>
      <c r="R101" s="6">
        <f t="shared" si="7"/>
        <v>91.16463414634147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10">
        <f t="shared" si="4"/>
        <v>40835.208333333336</v>
      </c>
      <c r="M102" s="10">
        <f t="shared" si="5"/>
        <v>40853.208333333336</v>
      </c>
      <c r="N102" t="b">
        <v>0</v>
      </c>
      <c r="O102" t="b">
        <v>0</v>
      </c>
      <c r="P102" t="s">
        <v>33</v>
      </c>
      <c r="Q102" s="5">
        <f t="shared" si="6"/>
        <v>0.01</v>
      </c>
      <c r="R102" s="6">
        <f t="shared" si="7"/>
        <v>1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10">
        <f t="shared" si="4"/>
        <v>42056.25</v>
      </c>
      <c r="M103" s="10">
        <f t="shared" si="5"/>
        <v>42063.25</v>
      </c>
      <c r="N103" t="b">
        <v>0</v>
      </c>
      <c r="O103" t="b">
        <v>1</v>
      </c>
      <c r="P103" t="s">
        <v>50</v>
      </c>
      <c r="Q103" s="5">
        <f t="shared" si="6"/>
        <v>10.214444444444444</v>
      </c>
      <c r="R103" s="6">
        <f t="shared" si="7"/>
        <v>56.054878048780488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10">
        <f t="shared" si="4"/>
        <v>43234.208333333328</v>
      </c>
      <c r="M104" s="10">
        <f t="shared" si="5"/>
        <v>43241.208333333328</v>
      </c>
      <c r="N104" t="b">
        <v>0</v>
      </c>
      <c r="O104" t="b">
        <v>1</v>
      </c>
      <c r="P104" t="s">
        <v>65</v>
      </c>
      <c r="Q104" s="5">
        <f t="shared" si="6"/>
        <v>2.8167567567567566</v>
      </c>
      <c r="R104" s="6">
        <f t="shared" si="7"/>
        <v>31.017857142857142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10">
        <f t="shared" si="4"/>
        <v>40475.208333333336</v>
      </c>
      <c r="M105" s="10">
        <f t="shared" si="5"/>
        <v>40484.208333333336</v>
      </c>
      <c r="N105" t="b">
        <v>0</v>
      </c>
      <c r="O105" t="b">
        <v>0</v>
      </c>
      <c r="P105" t="s">
        <v>50</v>
      </c>
      <c r="Q105" s="5">
        <f t="shared" si="6"/>
        <v>0.24610000000000001</v>
      </c>
      <c r="R105" s="6">
        <f t="shared" si="7"/>
        <v>66.513513513513516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10">
        <f t="shared" si="4"/>
        <v>42878.208333333328</v>
      </c>
      <c r="M106" s="10">
        <f t="shared" si="5"/>
        <v>42879.208333333328</v>
      </c>
      <c r="N106" t="b">
        <v>0</v>
      </c>
      <c r="O106" t="b">
        <v>0</v>
      </c>
      <c r="P106" t="s">
        <v>60</v>
      </c>
      <c r="Q106" s="5">
        <f t="shared" si="6"/>
        <v>1.4314010067114094</v>
      </c>
      <c r="R106" s="6">
        <f t="shared" si="7"/>
        <v>89.005216484089729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10">
        <f t="shared" si="4"/>
        <v>41366.208333333336</v>
      </c>
      <c r="M107" s="10">
        <f t="shared" si="5"/>
        <v>41384.208333333336</v>
      </c>
      <c r="N107" t="b">
        <v>0</v>
      </c>
      <c r="O107" t="b">
        <v>0</v>
      </c>
      <c r="P107" t="s">
        <v>28</v>
      </c>
      <c r="Q107" s="5">
        <f t="shared" si="6"/>
        <v>1.4454411764705883</v>
      </c>
      <c r="R107" s="6">
        <f t="shared" si="7"/>
        <v>103.46315789473684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10">
        <f t="shared" si="4"/>
        <v>43716.208333333328</v>
      </c>
      <c r="M108" s="10">
        <f t="shared" si="5"/>
        <v>43721.208333333328</v>
      </c>
      <c r="N108" t="b">
        <v>0</v>
      </c>
      <c r="O108" t="b">
        <v>0</v>
      </c>
      <c r="P108" t="s">
        <v>33</v>
      </c>
      <c r="Q108" s="5">
        <f t="shared" si="6"/>
        <v>3.5912820512820511</v>
      </c>
      <c r="R108" s="6">
        <f t="shared" si="7"/>
        <v>95.278911564625844</v>
      </c>
      <c r="S108" t="s">
        <v>2039</v>
      </c>
      <c r="T108" t="s">
        <v>2040</v>
      </c>
    </row>
    <row r="109" spans="1:20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10">
        <f t="shared" si="4"/>
        <v>43213.208333333328</v>
      </c>
      <c r="M109" s="10">
        <f t="shared" si="5"/>
        <v>43230.208333333328</v>
      </c>
      <c r="N109" t="b">
        <v>0</v>
      </c>
      <c r="O109" t="b">
        <v>1</v>
      </c>
      <c r="P109" t="s">
        <v>33</v>
      </c>
      <c r="Q109" s="5">
        <f t="shared" si="6"/>
        <v>1.8648571428571428</v>
      </c>
      <c r="R109" s="6">
        <f t="shared" si="7"/>
        <v>75.895348837209298</v>
      </c>
      <c r="S109" t="s">
        <v>2039</v>
      </c>
      <c r="T109" t="s">
        <v>2040</v>
      </c>
    </row>
    <row r="110" spans="1:20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10">
        <f t="shared" si="4"/>
        <v>41005.208333333336</v>
      </c>
      <c r="M110" s="10">
        <f t="shared" si="5"/>
        <v>41042.208333333336</v>
      </c>
      <c r="N110" t="b">
        <v>0</v>
      </c>
      <c r="O110" t="b">
        <v>0</v>
      </c>
      <c r="P110" t="s">
        <v>42</v>
      </c>
      <c r="Q110" s="5">
        <f t="shared" si="6"/>
        <v>5.9526666666666666</v>
      </c>
      <c r="R110" s="6">
        <f t="shared" si="7"/>
        <v>107.57831325301204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10">
        <f t="shared" si="4"/>
        <v>41651.25</v>
      </c>
      <c r="M111" s="10">
        <f t="shared" si="5"/>
        <v>41653.25</v>
      </c>
      <c r="N111" t="b">
        <v>0</v>
      </c>
      <c r="O111" t="b">
        <v>0</v>
      </c>
      <c r="P111" t="s">
        <v>269</v>
      </c>
      <c r="Q111" s="5">
        <f t="shared" si="6"/>
        <v>0.5921153846153846</v>
      </c>
      <c r="R111" s="6">
        <f t="shared" si="7"/>
        <v>51.31666666666667</v>
      </c>
      <c r="S111" t="s">
        <v>2041</v>
      </c>
      <c r="T111" t="s">
        <v>2060</v>
      </c>
    </row>
    <row r="112" spans="1:20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10">
        <f t="shared" si="4"/>
        <v>43354.208333333328</v>
      </c>
      <c r="M112" s="10">
        <f t="shared" si="5"/>
        <v>43373.208333333328</v>
      </c>
      <c r="N112" t="b">
        <v>0</v>
      </c>
      <c r="O112" t="b">
        <v>0</v>
      </c>
      <c r="P112" t="s">
        <v>17</v>
      </c>
      <c r="Q112" s="5">
        <f t="shared" si="6"/>
        <v>0.14962780898876404</v>
      </c>
      <c r="R112" s="6">
        <f t="shared" si="7"/>
        <v>71.983108108108112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10">
        <f t="shared" si="4"/>
        <v>41174.208333333336</v>
      </c>
      <c r="M113" s="10">
        <f t="shared" si="5"/>
        <v>41180.208333333336</v>
      </c>
      <c r="N113" t="b">
        <v>0</v>
      </c>
      <c r="O113" t="b">
        <v>0</v>
      </c>
      <c r="P113" t="s">
        <v>133</v>
      </c>
      <c r="Q113" s="5">
        <f t="shared" si="6"/>
        <v>1.1995602605863191</v>
      </c>
      <c r="R113" s="6">
        <f t="shared" si="7"/>
        <v>108.95414201183432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10">
        <f t="shared" si="4"/>
        <v>41875.208333333336</v>
      </c>
      <c r="M114" s="10">
        <f t="shared" si="5"/>
        <v>41890.208333333336</v>
      </c>
      <c r="N114" t="b">
        <v>0</v>
      </c>
      <c r="O114" t="b">
        <v>0</v>
      </c>
      <c r="P114" t="s">
        <v>28</v>
      </c>
      <c r="Q114" s="5">
        <f t="shared" si="6"/>
        <v>2.6882978723404256</v>
      </c>
      <c r="R114" s="6">
        <f t="shared" si="7"/>
        <v>35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10">
        <f t="shared" si="4"/>
        <v>42990.208333333328</v>
      </c>
      <c r="M115" s="10">
        <f t="shared" si="5"/>
        <v>42997.208333333328</v>
      </c>
      <c r="N115" t="b">
        <v>0</v>
      </c>
      <c r="O115" t="b">
        <v>0</v>
      </c>
      <c r="P115" t="s">
        <v>17</v>
      </c>
      <c r="Q115" s="5">
        <f t="shared" si="6"/>
        <v>3.7687878787878786</v>
      </c>
      <c r="R115" s="6">
        <f t="shared" si="7"/>
        <v>94.938931297709928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10">
        <f t="shared" si="4"/>
        <v>43564.208333333328</v>
      </c>
      <c r="M116" s="10">
        <f t="shared" si="5"/>
        <v>43565.208333333328</v>
      </c>
      <c r="N116" t="b">
        <v>0</v>
      </c>
      <c r="O116" t="b">
        <v>1</v>
      </c>
      <c r="P116" t="s">
        <v>65</v>
      </c>
      <c r="Q116" s="5">
        <f t="shared" si="6"/>
        <v>7.2715789473684209</v>
      </c>
      <c r="R116" s="6">
        <f t="shared" si="7"/>
        <v>109.65079365079364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10">
        <f t="shared" si="4"/>
        <v>43056.25</v>
      </c>
      <c r="M117" s="10">
        <f t="shared" si="5"/>
        <v>43091.25</v>
      </c>
      <c r="N117" t="b">
        <v>0</v>
      </c>
      <c r="O117" t="b">
        <v>0</v>
      </c>
      <c r="P117" t="s">
        <v>119</v>
      </c>
      <c r="Q117" s="5">
        <f t="shared" si="6"/>
        <v>0.87211757648470301</v>
      </c>
      <c r="R117" s="6">
        <f t="shared" si="7"/>
        <v>44.001815980629537</v>
      </c>
      <c r="S117" t="s">
        <v>2047</v>
      </c>
      <c r="T117" t="s">
        <v>2053</v>
      </c>
    </row>
    <row r="118" spans="1:20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10">
        <f t="shared" si="4"/>
        <v>42265.208333333328</v>
      </c>
      <c r="M118" s="10">
        <f t="shared" si="5"/>
        <v>42266.208333333328</v>
      </c>
      <c r="N118" t="b">
        <v>0</v>
      </c>
      <c r="O118" t="b">
        <v>0</v>
      </c>
      <c r="P118" t="s">
        <v>33</v>
      </c>
      <c r="Q118" s="5">
        <f t="shared" si="6"/>
        <v>0.88</v>
      </c>
      <c r="R118" s="6">
        <f t="shared" si="7"/>
        <v>86.794520547945211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10">
        <f t="shared" si="4"/>
        <v>40808.208333333336</v>
      </c>
      <c r="M119" s="10">
        <f t="shared" si="5"/>
        <v>40814.208333333336</v>
      </c>
      <c r="N119" t="b">
        <v>0</v>
      </c>
      <c r="O119" t="b">
        <v>0</v>
      </c>
      <c r="P119" t="s">
        <v>269</v>
      </c>
      <c r="Q119" s="5">
        <f t="shared" si="6"/>
        <v>1.7393877551020409</v>
      </c>
      <c r="R119" s="6">
        <f t="shared" si="7"/>
        <v>30.992727272727272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10">
        <f t="shared" si="4"/>
        <v>41665.25</v>
      </c>
      <c r="M120" s="10">
        <f t="shared" si="5"/>
        <v>41671.25</v>
      </c>
      <c r="N120" t="b">
        <v>0</v>
      </c>
      <c r="O120" t="b">
        <v>0</v>
      </c>
      <c r="P120" t="s">
        <v>122</v>
      </c>
      <c r="Q120" s="5">
        <f t="shared" si="6"/>
        <v>1.1761111111111111</v>
      </c>
      <c r="R120" s="6">
        <f t="shared" si="7"/>
        <v>94.791044776119406</v>
      </c>
      <c r="S120" t="s">
        <v>2054</v>
      </c>
      <c r="T120" t="s">
        <v>2055</v>
      </c>
    </row>
    <row r="121" spans="1:20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10">
        <f t="shared" si="4"/>
        <v>41806.208333333336</v>
      </c>
      <c r="M121" s="10">
        <f t="shared" si="5"/>
        <v>41823.208333333336</v>
      </c>
      <c r="N121" t="b">
        <v>0</v>
      </c>
      <c r="O121" t="b">
        <v>1</v>
      </c>
      <c r="P121" t="s">
        <v>42</v>
      </c>
      <c r="Q121" s="5">
        <f t="shared" si="6"/>
        <v>2.1496</v>
      </c>
      <c r="R121" s="6">
        <f t="shared" si="7"/>
        <v>69.79220779220779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10">
        <f t="shared" si="4"/>
        <v>42111.208333333328</v>
      </c>
      <c r="M122" s="10">
        <f t="shared" si="5"/>
        <v>42115.208333333328</v>
      </c>
      <c r="N122" t="b">
        <v>0</v>
      </c>
      <c r="O122" t="b">
        <v>1</v>
      </c>
      <c r="P122" t="s">
        <v>292</v>
      </c>
      <c r="Q122" s="5">
        <f t="shared" si="6"/>
        <v>1.4949667110519307</v>
      </c>
      <c r="R122" s="6">
        <f t="shared" si="7"/>
        <v>63.003367003367003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10">
        <f t="shared" si="4"/>
        <v>41917.208333333336</v>
      </c>
      <c r="M123" s="10">
        <f t="shared" si="5"/>
        <v>41930.208333333336</v>
      </c>
      <c r="N123" t="b">
        <v>0</v>
      </c>
      <c r="O123" t="b">
        <v>0</v>
      </c>
      <c r="P123" t="s">
        <v>89</v>
      </c>
      <c r="Q123" s="5">
        <f t="shared" si="6"/>
        <v>2.1933995584988963</v>
      </c>
      <c r="R123" s="6">
        <f t="shared" si="7"/>
        <v>110.0343300110742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10">
        <f t="shared" si="4"/>
        <v>41970.25</v>
      </c>
      <c r="M124" s="10">
        <f t="shared" si="5"/>
        <v>41997.25</v>
      </c>
      <c r="N124" t="b">
        <v>0</v>
      </c>
      <c r="O124" t="b">
        <v>0</v>
      </c>
      <c r="P124" t="s">
        <v>119</v>
      </c>
      <c r="Q124" s="5">
        <f t="shared" si="6"/>
        <v>0.64367690058479532</v>
      </c>
      <c r="R124" s="6">
        <f t="shared" si="7"/>
        <v>25.997933274284026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0">
        <f t="shared" si="4"/>
        <v>42332.25</v>
      </c>
      <c r="M125" s="10">
        <f t="shared" si="5"/>
        <v>42335.25</v>
      </c>
      <c r="N125" t="b">
        <v>1</v>
      </c>
      <c r="O125" t="b">
        <v>0</v>
      </c>
      <c r="P125" t="s">
        <v>33</v>
      </c>
      <c r="Q125" s="5">
        <f t="shared" si="6"/>
        <v>0.18622397298818233</v>
      </c>
      <c r="R125" s="6">
        <f t="shared" si="7"/>
        <v>49.987915407854985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10">
        <f t="shared" si="4"/>
        <v>43598.208333333328</v>
      </c>
      <c r="M126" s="10">
        <f t="shared" si="5"/>
        <v>43651.208333333328</v>
      </c>
      <c r="N126" t="b">
        <v>0</v>
      </c>
      <c r="O126" t="b">
        <v>0</v>
      </c>
      <c r="P126" t="s">
        <v>122</v>
      </c>
      <c r="Q126" s="5">
        <f t="shared" si="6"/>
        <v>3.6776923076923076</v>
      </c>
      <c r="R126" s="6">
        <f t="shared" si="7"/>
        <v>101.72340425531915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10">
        <f t="shared" si="4"/>
        <v>43362.208333333328</v>
      </c>
      <c r="M127" s="10">
        <f t="shared" si="5"/>
        <v>43366.208333333328</v>
      </c>
      <c r="N127" t="b">
        <v>0</v>
      </c>
      <c r="O127" t="b">
        <v>0</v>
      </c>
      <c r="P127" t="s">
        <v>33</v>
      </c>
      <c r="Q127" s="5">
        <f t="shared" si="6"/>
        <v>1.5990566037735849</v>
      </c>
      <c r="R127" s="6">
        <f t="shared" si="7"/>
        <v>47.083333333333336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10">
        <f t="shared" si="4"/>
        <v>42596.208333333328</v>
      </c>
      <c r="M128" s="10">
        <f t="shared" si="5"/>
        <v>42624.208333333328</v>
      </c>
      <c r="N128" t="b">
        <v>0</v>
      </c>
      <c r="O128" t="b">
        <v>1</v>
      </c>
      <c r="P128" t="s">
        <v>33</v>
      </c>
      <c r="Q128" s="5">
        <f t="shared" si="6"/>
        <v>0.38633185349611543</v>
      </c>
      <c r="R128" s="6">
        <f t="shared" si="7"/>
        <v>89.944444444444443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0">
        <f t="shared" si="4"/>
        <v>40310.208333333336</v>
      </c>
      <c r="M129" s="10">
        <f t="shared" si="5"/>
        <v>40313.208333333336</v>
      </c>
      <c r="N129" t="b">
        <v>0</v>
      </c>
      <c r="O129" t="b">
        <v>0</v>
      </c>
      <c r="P129" t="s">
        <v>33</v>
      </c>
      <c r="Q129" s="5">
        <f t="shared" si="6"/>
        <v>0.51421511627906979</v>
      </c>
      <c r="R129" s="6">
        <f t="shared" si="7"/>
        <v>78.96875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10">
        <f t="shared" si="4"/>
        <v>40417.208333333336</v>
      </c>
      <c r="M130" s="10">
        <f t="shared" si="5"/>
        <v>40430.208333333336</v>
      </c>
      <c r="N130" t="b">
        <v>0</v>
      </c>
      <c r="O130" t="b">
        <v>0</v>
      </c>
      <c r="P130" t="s">
        <v>23</v>
      </c>
      <c r="Q130" s="5">
        <f t="shared" si="6"/>
        <v>0.60334277620396604</v>
      </c>
      <c r="R130" s="6">
        <f t="shared" si="7"/>
        <v>80.067669172932327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10">
        <f t="shared" ref="L131:L194" si="8">(((J131/60)/60)/24)+DATE(1970,1,1)</f>
        <v>42038.25</v>
      </c>
      <c r="M131" s="10">
        <f t="shared" ref="M131:M194" si="9">(((K131/60)/60)/24)+DATE(1970,1,1)</f>
        <v>42063.25</v>
      </c>
      <c r="N131" t="b">
        <v>0</v>
      </c>
      <c r="O131" t="b">
        <v>0</v>
      </c>
      <c r="P131" t="s">
        <v>17</v>
      </c>
      <c r="Q131" s="5">
        <f t="shared" ref="Q131:Q194" si="10">E131/D131</f>
        <v>3.2026936026936029E-2</v>
      </c>
      <c r="R131" s="6">
        <f t="shared" ref="R131:R194" si="11">E131/G131</f>
        <v>86.472727272727269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10">
        <f t="shared" si="8"/>
        <v>40842.208333333336</v>
      </c>
      <c r="M132" s="10">
        <f t="shared" si="9"/>
        <v>40858.25</v>
      </c>
      <c r="N132" t="b">
        <v>0</v>
      </c>
      <c r="O132" t="b">
        <v>0</v>
      </c>
      <c r="P132" t="s">
        <v>53</v>
      </c>
      <c r="Q132" s="5">
        <f t="shared" si="10"/>
        <v>1.5546875</v>
      </c>
      <c r="R132" s="6">
        <f t="shared" si="11"/>
        <v>28.001876172607879</v>
      </c>
      <c r="S132" t="s">
        <v>2041</v>
      </c>
      <c r="T132" t="s">
        <v>2044</v>
      </c>
    </row>
    <row r="133" spans="1:20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10">
        <f t="shared" si="8"/>
        <v>41607.25</v>
      </c>
      <c r="M133" s="10">
        <f t="shared" si="9"/>
        <v>41620.25</v>
      </c>
      <c r="N133" t="b">
        <v>0</v>
      </c>
      <c r="O133" t="b">
        <v>0</v>
      </c>
      <c r="P133" t="s">
        <v>28</v>
      </c>
      <c r="Q133" s="5">
        <f t="shared" si="10"/>
        <v>1.0085974499089254</v>
      </c>
      <c r="R133" s="6">
        <f t="shared" si="11"/>
        <v>67.996725337699544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10">
        <f t="shared" si="8"/>
        <v>43112.25</v>
      </c>
      <c r="M134" s="10">
        <f t="shared" si="9"/>
        <v>43128.25</v>
      </c>
      <c r="N134" t="b">
        <v>0</v>
      </c>
      <c r="O134" t="b">
        <v>1</v>
      </c>
      <c r="P134" t="s">
        <v>33</v>
      </c>
      <c r="Q134" s="5">
        <f t="shared" si="10"/>
        <v>1.1618181818181819</v>
      </c>
      <c r="R134" s="6">
        <f t="shared" si="11"/>
        <v>43.078651685393261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10">
        <f t="shared" si="8"/>
        <v>40767.208333333336</v>
      </c>
      <c r="M135" s="10">
        <f t="shared" si="9"/>
        <v>40789.208333333336</v>
      </c>
      <c r="N135" t="b">
        <v>0</v>
      </c>
      <c r="O135" t="b">
        <v>0</v>
      </c>
      <c r="P135" t="s">
        <v>319</v>
      </c>
      <c r="Q135" s="5">
        <f t="shared" si="10"/>
        <v>3.1077777777777778</v>
      </c>
      <c r="R135" s="6">
        <f t="shared" si="11"/>
        <v>87.95597484276729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10">
        <f t="shared" si="8"/>
        <v>40713.208333333336</v>
      </c>
      <c r="M136" s="10">
        <f t="shared" si="9"/>
        <v>40762.208333333336</v>
      </c>
      <c r="N136" t="b">
        <v>0</v>
      </c>
      <c r="O136" t="b">
        <v>1</v>
      </c>
      <c r="P136" t="s">
        <v>42</v>
      </c>
      <c r="Q136" s="5">
        <f t="shared" si="10"/>
        <v>0.89736683417085428</v>
      </c>
      <c r="R136" s="6">
        <f t="shared" si="11"/>
        <v>94.987234042553197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10">
        <f t="shared" si="8"/>
        <v>41340.25</v>
      </c>
      <c r="M137" s="10">
        <f t="shared" si="9"/>
        <v>41345.208333333336</v>
      </c>
      <c r="N137" t="b">
        <v>0</v>
      </c>
      <c r="O137" t="b">
        <v>1</v>
      </c>
      <c r="P137" t="s">
        <v>33</v>
      </c>
      <c r="Q137" s="5">
        <f t="shared" si="10"/>
        <v>0.71272727272727276</v>
      </c>
      <c r="R137" s="6">
        <f t="shared" si="11"/>
        <v>46.905982905982903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10">
        <f t="shared" si="8"/>
        <v>41797.208333333336</v>
      </c>
      <c r="M138" s="10">
        <f t="shared" si="9"/>
        <v>41809.208333333336</v>
      </c>
      <c r="N138" t="b">
        <v>0</v>
      </c>
      <c r="O138" t="b">
        <v>1</v>
      </c>
      <c r="P138" t="s">
        <v>53</v>
      </c>
      <c r="Q138" s="5">
        <f t="shared" si="10"/>
        <v>3.2862318840579711E-2</v>
      </c>
      <c r="R138" s="6">
        <f t="shared" si="11"/>
        <v>46.913793103448278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10">
        <f t="shared" si="8"/>
        <v>40457.208333333336</v>
      </c>
      <c r="M139" s="10">
        <f t="shared" si="9"/>
        <v>40463.208333333336</v>
      </c>
      <c r="N139" t="b">
        <v>0</v>
      </c>
      <c r="O139" t="b">
        <v>0</v>
      </c>
      <c r="P139" t="s">
        <v>68</v>
      </c>
      <c r="Q139" s="5">
        <f t="shared" si="10"/>
        <v>2.617777777777778</v>
      </c>
      <c r="R139" s="6">
        <f t="shared" si="11"/>
        <v>94.24</v>
      </c>
      <c r="S139" t="s">
        <v>2047</v>
      </c>
      <c r="T139" t="s">
        <v>2048</v>
      </c>
    </row>
    <row r="140" spans="1:20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10">
        <f t="shared" si="8"/>
        <v>41180.208333333336</v>
      </c>
      <c r="M140" s="10">
        <f t="shared" si="9"/>
        <v>41186.208333333336</v>
      </c>
      <c r="N140" t="b">
        <v>0</v>
      </c>
      <c r="O140" t="b">
        <v>0</v>
      </c>
      <c r="P140" t="s">
        <v>292</v>
      </c>
      <c r="Q140" s="5">
        <f t="shared" si="10"/>
        <v>0.96</v>
      </c>
      <c r="R140" s="6">
        <f t="shared" si="11"/>
        <v>80.139130434782615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10">
        <f t="shared" si="8"/>
        <v>42115.208333333328</v>
      </c>
      <c r="M141" s="10">
        <f t="shared" si="9"/>
        <v>42131.208333333328</v>
      </c>
      <c r="N141" t="b">
        <v>0</v>
      </c>
      <c r="O141" t="b">
        <v>1</v>
      </c>
      <c r="P141" t="s">
        <v>65</v>
      </c>
      <c r="Q141" s="5">
        <f t="shared" si="10"/>
        <v>0.20896851248642778</v>
      </c>
      <c r="R141" s="6">
        <f t="shared" si="11"/>
        <v>59.036809815950917</v>
      </c>
      <c r="S141" t="s">
        <v>2037</v>
      </c>
      <c r="T141" t="s">
        <v>2046</v>
      </c>
    </row>
    <row r="142" spans="1:20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10">
        <f t="shared" si="8"/>
        <v>43156.25</v>
      </c>
      <c r="M142" s="10">
        <f t="shared" si="9"/>
        <v>43161.25</v>
      </c>
      <c r="N142" t="b">
        <v>0</v>
      </c>
      <c r="O142" t="b">
        <v>0</v>
      </c>
      <c r="P142" t="s">
        <v>42</v>
      </c>
      <c r="Q142" s="5">
        <f t="shared" si="10"/>
        <v>2.2316363636363636</v>
      </c>
      <c r="R142" s="6">
        <f t="shared" si="11"/>
        <v>65.989247311827953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10">
        <f t="shared" si="8"/>
        <v>42167.208333333328</v>
      </c>
      <c r="M143" s="10">
        <f t="shared" si="9"/>
        <v>42173.208333333328</v>
      </c>
      <c r="N143" t="b">
        <v>0</v>
      </c>
      <c r="O143" t="b">
        <v>0</v>
      </c>
      <c r="P143" t="s">
        <v>28</v>
      </c>
      <c r="Q143" s="5">
        <f t="shared" si="10"/>
        <v>1.0159097978227061</v>
      </c>
      <c r="R143" s="6">
        <f t="shared" si="11"/>
        <v>60.992530345471522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10">
        <f t="shared" si="8"/>
        <v>41005.208333333336</v>
      </c>
      <c r="M144" s="10">
        <f t="shared" si="9"/>
        <v>41046.208333333336</v>
      </c>
      <c r="N144" t="b">
        <v>0</v>
      </c>
      <c r="O144" t="b">
        <v>0</v>
      </c>
      <c r="P144" t="s">
        <v>28</v>
      </c>
      <c r="Q144" s="5">
        <f t="shared" si="10"/>
        <v>2.3003999999999998</v>
      </c>
      <c r="R144" s="6">
        <f t="shared" si="11"/>
        <v>98.307692307692307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10">
        <f t="shared" si="8"/>
        <v>40357.208333333336</v>
      </c>
      <c r="M145" s="10">
        <f t="shared" si="9"/>
        <v>40377.208333333336</v>
      </c>
      <c r="N145" t="b">
        <v>0</v>
      </c>
      <c r="O145" t="b">
        <v>0</v>
      </c>
      <c r="P145" t="s">
        <v>60</v>
      </c>
      <c r="Q145" s="5">
        <f t="shared" si="10"/>
        <v>1.355925925925926</v>
      </c>
      <c r="R145" s="6">
        <f t="shared" si="11"/>
        <v>104.6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10">
        <f t="shared" si="8"/>
        <v>43633.208333333328</v>
      </c>
      <c r="M146" s="10">
        <f t="shared" si="9"/>
        <v>43641.208333333328</v>
      </c>
      <c r="N146" t="b">
        <v>0</v>
      </c>
      <c r="O146" t="b">
        <v>0</v>
      </c>
      <c r="P146" t="s">
        <v>33</v>
      </c>
      <c r="Q146" s="5">
        <f t="shared" si="10"/>
        <v>1.2909999999999999</v>
      </c>
      <c r="R146" s="6">
        <f t="shared" si="11"/>
        <v>86.066666666666663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10">
        <f t="shared" si="8"/>
        <v>41889.208333333336</v>
      </c>
      <c r="M147" s="10">
        <f t="shared" si="9"/>
        <v>41894.208333333336</v>
      </c>
      <c r="N147" t="b">
        <v>0</v>
      </c>
      <c r="O147" t="b">
        <v>0</v>
      </c>
      <c r="P147" t="s">
        <v>65</v>
      </c>
      <c r="Q147" s="5">
        <f t="shared" si="10"/>
        <v>2.3651200000000001</v>
      </c>
      <c r="R147" s="6">
        <f t="shared" si="11"/>
        <v>76.989583333333329</v>
      </c>
      <c r="S147" t="s">
        <v>2037</v>
      </c>
      <c r="T147" t="s">
        <v>2046</v>
      </c>
    </row>
    <row r="148" spans="1:20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10">
        <f t="shared" si="8"/>
        <v>40855.25</v>
      </c>
      <c r="M148" s="10">
        <f t="shared" si="9"/>
        <v>40875.25</v>
      </c>
      <c r="N148" t="b">
        <v>0</v>
      </c>
      <c r="O148" t="b">
        <v>0</v>
      </c>
      <c r="P148" t="s">
        <v>33</v>
      </c>
      <c r="Q148" s="5">
        <f t="shared" si="10"/>
        <v>0.17249999999999999</v>
      </c>
      <c r="R148" s="6">
        <f t="shared" si="11"/>
        <v>29.764705882352942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10">
        <f t="shared" si="8"/>
        <v>42534.208333333328</v>
      </c>
      <c r="M149" s="10">
        <f t="shared" si="9"/>
        <v>42540.208333333328</v>
      </c>
      <c r="N149" t="b">
        <v>0</v>
      </c>
      <c r="O149" t="b">
        <v>1</v>
      </c>
      <c r="P149" t="s">
        <v>33</v>
      </c>
      <c r="Q149" s="5">
        <f t="shared" si="10"/>
        <v>1.1249397590361445</v>
      </c>
      <c r="R149" s="6">
        <f t="shared" si="11"/>
        <v>46.91959798994975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10">
        <f t="shared" si="8"/>
        <v>42941.208333333328</v>
      </c>
      <c r="M150" s="10">
        <f t="shared" si="9"/>
        <v>42950.208333333328</v>
      </c>
      <c r="N150" t="b">
        <v>0</v>
      </c>
      <c r="O150" t="b">
        <v>0</v>
      </c>
      <c r="P150" t="s">
        <v>65</v>
      </c>
      <c r="Q150" s="5">
        <f t="shared" si="10"/>
        <v>1.2102150537634409</v>
      </c>
      <c r="R150" s="6">
        <f t="shared" si="11"/>
        <v>105.18691588785046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10">
        <f t="shared" si="8"/>
        <v>41275.25</v>
      </c>
      <c r="M151" s="10">
        <f t="shared" si="9"/>
        <v>41327.25</v>
      </c>
      <c r="N151" t="b">
        <v>0</v>
      </c>
      <c r="O151" t="b">
        <v>0</v>
      </c>
      <c r="P151" t="s">
        <v>60</v>
      </c>
      <c r="Q151" s="5">
        <f t="shared" si="10"/>
        <v>2.1987096774193549</v>
      </c>
      <c r="R151" s="6">
        <f t="shared" si="11"/>
        <v>69.907692307692301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10">
        <f t="shared" si="8"/>
        <v>43450.25</v>
      </c>
      <c r="M152" s="10">
        <f t="shared" si="9"/>
        <v>43451.25</v>
      </c>
      <c r="N152" t="b">
        <v>0</v>
      </c>
      <c r="O152" t="b">
        <v>0</v>
      </c>
      <c r="P152" t="s">
        <v>23</v>
      </c>
      <c r="Q152" s="5">
        <f t="shared" si="10"/>
        <v>0.01</v>
      </c>
      <c r="R152" s="6">
        <f t="shared" si="11"/>
        <v>1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10">
        <f t="shared" si="8"/>
        <v>41799.208333333336</v>
      </c>
      <c r="M153" s="10">
        <f t="shared" si="9"/>
        <v>41850.208333333336</v>
      </c>
      <c r="N153" t="b">
        <v>0</v>
      </c>
      <c r="O153" t="b">
        <v>0</v>
      </c>
      <c r="P153" t="s">
        <v>50</v>
      </c>
      <c r="Q153" s="5">
        <f t="shared" si="10"/>
        <v>0.64166909620991253</v>
      </c>
      <c r="R153" s="6">
        <f t="shared" si="11"/>
        <v>60.011588275391958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10">
        <f t="shared" si="8"/>
        <v>42783.25</v>
      </c>
      <c r="M154" s="10">
        <f t="shared" si="9"/>
        <v>42790.25</v>
      </c>
      <c r="N154" t="b">
        <v>0</v>
      </c>
      <c r="O154" t="b">
        <v>0</v>
      </c>
      <c r="P154" t="s">
        <v>60</v>
      </c>
      <c r="Q154" s="5">
        <f t="shared" si="10"/>
        <v>4.2306746987951804</v>
      </c>
      <c r="R154" s="6">
        <f t="shared" si="11"/>
        <v>52.006220379146917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10">
        <f t="shared" si="8"/>
        <v>41201.208333333336</v>
      </c>
      <c r="M155" s="10">
        <f t="shared" si="9"/>
        <v>41207.208333333336</v>
      </c>
      <c r="N155" t="b">
        <v>0</v>
      </c>
      <c r="O155" t="b">
        <v>0</v>
      </c>
      <c r="P155" t="s">
        <v>33</v>
      </c>
      <c r="Q155" s="5">
        <f t="shared" si="10"/>
        <v>0.92984160506863778</v>
      </c>
      <c r="R155" s="6">
        <f t="shared" si="11"/>
        <v>31.000176025347649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10">
        <f t="shared" si="8"/>
        <v>42502.208333333328</v>
      </c>
      <c r="M156" s="10">
        <f t="shared" si="9"/>
        <v>42525.208333333328</v>
      </c>
      <c r="N156" t="b">
        <v>0</v>
      </c>
      <c r="O156" t="b">
        <v>1</v>
      </c>
      <c r="P156" t="s">
        <v>60</v>
      </c>
      <c r="Q156" s="5">
        <f t="shared" si="10"/>
        <v>0.58756567425569173</v>
      </c>
      <c r="R156" s="6">
        <f t="shared" si="11"/>
        <v>95.042492917847028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10">
        <f t="shared" si="8"/>
        <v>40262.208333333336</v>
      </c>
      <c r="M157" s="10">
        <f t="shared" si="9"/>
        <v>40277.208333333336</v>
      </c>
      <c r="N157" t="b">
        <v>0</v>
      </c>
      <c r="O157" t="b">
        <v>0</v>
      </c>
      <c r="P157" t="s">
        <v>33</v>
      </c>
      <c r="Q157" s="5">
        <f t="shared" si="10"/>
        <v>0.65022222222222226</v>
      </c>
      <c r="R157" s="6">
        <f t="shared" si="11"/>
        <v>75.968174204355108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10">
        <f t="shared" si="8"/>
        <v>43743.208333333328</v>
      </c>
      <c r="M158" s="10">
        <f t="shared" si="9"/>
        <v>43767.208333333328</v>
      </c>
      <c r="N158" t="b">
        <v>0</v>
      </c>
      <c r="O158" t="b">
        <v>0</v>
      </c>
      <c r="P158" t="s">
        <v>23</v>
      </c>
      <c r="Q158" s="5">
        <f t="shared" si="10"/>
        <v>0.73939560439560437</v>
      </c>
      <c r="R158" s="6">
        <f t="shared" si="11"/>
        <v>71.013192612137203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10">
        <f t="shared" si="8"/>
        <v>41638.25</v>
      </c>
      <c r="M159" s="10">
        <f t="shared" si="9"/>
        <v>41650.25</v>
      </c>
      <c r="N159" t="b">
        <v>0</v>
      </c>
      <c r="O159" t="b">
        <v>0</v>
      </c>
      <c r="P159" t="s">
        <v>122</v>
      </c>
      <c r="Q159" s="5">
        <f t="shared" si="10"/>
        <v>0.52666666666666662</v>
      </c>
      <c r="R159" s="6">
        <f t="shared" si="11"/>
        <v>73.733333333333334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10">
        <f t="shared" si="8"/>
        <v>42346.25</v>
      </c>
      <c r="M160" s="10">
        <f t="shared" si="9"/>
        <v>42347.25</v>
      </c>
      <c r="N160" t="b">
        <v>0</v>
      </c>
      <c r="O160" t="b">
        <v>0</v>
      </c>
      <c r="P160" t="s">
        <v>23</v>
      </c>
      <c r="Q160" s="5">
        <f t="shared" si="10"/>
        <v>2.2095238095238097</v>
      </c>
      <c r="R160" s="6">
        <f t="shared" si="11"/>
        <v>113.17073170731707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10">
        <f t="shared" si="8"/>
        <v>43551.208333333328</v>
      </c>
      <c r="M161" s="10">
        <f t="shared" si="9"/>
        <v>43569.208333333328</v>
      </c>
      <c r="N161" t="b">
        <v>0</v>
      </c>
      <c r="O161" t="b">
        <v>1</v>
      </c>
      <c r="P161" t="s">
        <v>33</v>
      </c>
      <c r="Q161" s="5">
        <f t="shared" si="10"/>
        <v>1.0001150627615063</v>
      </c>
      <c r="R161" s="6">
        <f t="shared" si="11"/>
        <v>105.00933552992861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10">
        <f t="shared" si="8"/>
        <v>43582.208333333328</v>
      </c>
      <c r="M162" s="10">
        <f t="shared" si="9"/>
        <v>43598.208333333328</v>
      </c>
      <c r="N162" t="b">
        <v>0</v>
      </c>
      <c r="O162" t="b">
        <v>0</v>
      </c>
      <c r="P162" t="s">
        <v>65</v>
      </c>
      <c r="Q162" s="5">
        <f t="shared" si="10"/>
        <v>1.6231249999999999</v>
      </c>
      <c r="R162" s="6">
        <f t="shared" si="11"/>
        <v>79.176829268292678</v>
      </c>
      <c r="S162" t="s">
        <v>2037</v>
      </c>
      <c r="T162" t="s">
        <v>2046</v>
      </c>
    </row>
    <row r="163" spans="1:20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10">
        <f t="shared" si="8"/>
        <v>42270.208333333328</v>
      </c>
      <c r="M163" s="10">
        <f t="shared" si="9"/>
        <v>42276.208333333328</v>
      </c>
      <c r="N163" t="b">
        <v>0</v>
      </c>
      <c r="O163" t="b">
        <v>1</v>
      </c>
      <c r="P163" t="s">
        <v>28</v>
      </c>
      <c r="Q163" s="5">
        <f t="shared" si="10"/>
        <v>0.78181818181818186</v>
      </c>
      <c r="R163" s="6">
        <f t="shared" si="11"/>
        <v>57.333333333333336</v>
      </c>
      <c r="S163" t="s">
        <v>2037</v>
      </c>
      <c r="T163" t="s">
        <v>2038</v>
      </c>
    </row>
    <row r="164" spans="1:20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10">
        <f t="shared" si="8"/>
        <v>43442.25</v>
      </c>
      <c r="M164" s="10">
        <f t="shared" si="9"/>
        <v>43472.25</v>
      </c>
      <c r="N164" t="b">
        <v>0</v>
      </c>
      <c r="O164" t="b">
        <v>0</v>
      </c>
      <c r="P164" t="s">
        <v>23</v>
      </c>
      <c r="Q164" s="5">
        <f t="shared" si="10"/>
        <v>1.4973770491803278</v>
      </c>
      <c r="R164" s="6">
        <f t="shared" si="11"/>
        <v>58.178343949044589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10">
        <f t="shared" si="8"/>
        <v>43028.208333333328</v>
      </c>
      <c r="M165" s="10">
        <f t="shared" si="9"/>
        <v>43077.25</v>
      </c>
      <c r="N165" t="b">
        <v>0</v>
      </c>
      <c r="O165" t="b">
        <v>1</v>
      </c>
      <c r="P165" t="s">
        <v>122</v>
      </c>
      <c r="Q165" s="5">
        <f t="shared" si="10"/>
        <v>2.5325714285714285</v>
      </c>
      <c r="R165" s="6">
        <f t="shared" si="11"/>
        <v>36.032520325203251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10">
        <f t="shared" si="8"/>
        <v>43016.208333333328</v>
      </c>
      <c r="M166" s="10">
        <f t="shared" si="9"/>
        <v>43017.208333333328</v>
      </c>
      <c r="N166" t="b">
        <v>0</v>
      </c>
      <c r="O166" t="b">
        <v>0</v>
      </c>
      <c r="P166" t="s">
        <v>33</v>
      </c>
      <c r="Q166" s="5">
        <f t="shared" si="10"/>
        <v>1.0016943521594683</v>
      </c>
      <c r="R166" s="6">
        <f t="shared" si="11"/>
        <v>107.99068767908309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10">
        <f t="shared" si="8"/>
        <v>42948.208333333328</v>
      </c>
      <c r="M167" s="10">
        <f t="shared" si="9"/>
        <v>42980.208333333328</v>
      </c>
      <c r="N167" t="b">
        <v>0</v>
      </c>
      <c r="O167" t="b">
        <v>0</v>
      </c>
      <c r="P167" t="s">
        <v>28</v>
      </c>
      <c r="Q167" s="5">
        <f t="shared" si="10"/>
        <v>1.2199004424778761</v>
      </c>
      <c r="R167" s="6">
        <f t="shared" si="11"/>
        <v>44.005985634477256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10">
        <f t="shared" si="8"/>
        <v>40534.25</v>
      </c>
      <c r="M168" s="10">
        <f t="shared" si="9"/>
        <v>40538.25</v>
      </c>
      <c r="N168" t="b">
        <v>0</v>
      </c>
      <c r="O168" t="b">
        <v>0</v>
      </c>
      <c r="P168" t="s">
        <v>122</v>
      </c>
      <c r="Q168" s="5">
        <f t="shared" si="10"/>
        <v>1.3713265306122449</v>
      </c>
      <c r="R168" s="6">
        <f t="shared" si="11"/>
        <v>55.077868852459019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10">
        <f t="shared" si="8"/>
        <v>41435.208333333336</v>
      </c>
      <c r="M169" s="10">
        <f t="shared" si="9"/>
        <v>41445.208333333336</v>
      </c>
      <c r="N169" t="b">
        <v>0</v>
      </c>
      <c r="O169" t="b">
        <v>0</v>
      </c>
      <c r="P169" t="s">
        <v>33</v>
      </c>
      <c r="Q169" s="5">
        <f t="shared" si="10"/>
        <v>4.155384615384615</v>
      </c>
      <c r="R169" s="6">
        <f t="shared" si="11"/>
        <v>74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10">
        <f t="shared" si="8"/>
        <v>43518.25</v>
      </c>
      <c r="M170" s="10">
        <f t="shared" si="9"/>
        <v>43541.208333333328</v>
      </c>
      <c r="N170" t="b">
        <v>0</v>
      </c>
      <c r="O170" t="b">
        <v>1</v>
      </c>
      <c r="P170" t="s">
        <v>60</v>
      </c>
      <c r="Q170" s="5">
        <f t="shared" si="10"/>
        <v>0.3130913348946136</v>
      </c>
      <c r="R170" s="6">
        <f t="shared" si="11"/>
        <v>41.996858638743454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10">
        <f t="shared" si="8"/>
        <v>41077.208333333336</v>
      </c>
      <c r="M171" s="10">
        <f t="shared" si="9"/>
        <v>41105.208333333336</v>
      </c>
      <c r="N171" t="b">
        <v>0</v>
      </c>
      <c r="O171" t="b">
        <v>1</v>
      </c>
      <c r="P171" t="s">
        <v>100</v>
      </c>
      <c r="Q171" s="5">
        <f t="shared" si="10"/>
        <v>4.240815450643777</v>
      </c>
      <c r="R171" s="6">
        <f t="shared" si="11"/>
        <v>77.988161010260455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10">
        <f t="shared" si="8"/>
        <v>42950.208333333328</v>
      </c>
      <c r="M172" s="10">
        <f t="shared" si="9"/>
        <v>42957.208333333328</v>
      </c>
      <c r="N172" t="b">
        <v>0</v>
      </c>
      <c r="O172" t="b">
        <v>0</v>
      </c>
      <c r="P172" t="s">
        <v>60</v>
      </c>
      <c r="Q172" s="5">
        <f t="shared" si="10"/>
        <v>2.9388623072833599E-2</v>
      </c>
      <c r="R172" s="6">
        <f t="shared" si="11"/>
        <v>82.507462686567166</v>
      </c>
      <c r="S172" t="s">
        <v>2035</v>
      </c>
      <c r="T172" t="s">
        <v>2045</v>
      </c>
    </row>
    <row r="173" spans="1:20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10">
        <f t="shared" si="8"/>
        <v>41718.208333333336</v>
      </c>
      <c r="M173" s="10">
        <f t="shared" si="9"/>
        <v>41740.208333333336</v>
      </c>
      <c r="N173" t="b">
        <v>0</v>
      </c>
      <c r="O173" t="b">
        <v>0</v>
      </c>
      <c r="P173" t="s">
        <v>206</v>
      </c>
      <c r="Q173" s="5">
        <f t="shared" si="10"/>
        <v>0.1063265306122449</v>
      </c>
      <c r="R173" s="6">
        <f t="shared" si="11"/>
        <v>104.2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10">
        <f t="shared" si="8"/>
        <v>41839.208333333336</v>
      </c>
      <c r="M174" s="10">
        <f t="shared" si="9"/>
        <v>41854.208333333336</v>
      </c>
      <c r="N174" t="b">
        <v>0</v>
      </c>
      <c r="O174" t="b">
        <v>1</v>
      </c>
      <c r="P174" t="s">
        <v>42</v>
      </c>
      <c r="Q174" s="5">
        <f t="shared" si="10"/>
        <v>0.82874999999999999</v>
      </c>
      <c r="R174" s="6">
        <f t="shared" si="11"/>
        <v>25.5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10">
        <f t="shared" si="8"/>
        <v>41412.208333333336</v>
      </c>
      <c r="M175" s="10">
        <f t="shared" si="9"/>
        <v>41418.208333333336</v>
      </c>
      <c r="N175" t="b">
        <v>0</v>
      </c>
      <c r="O175" t="b">
        <v>0</v>
      </c>
      <c r="P175" t="s">
        <v>33</v>
      </c>
      <c r="Q175" s="5">
        <f t="shared" si="10"/>
        <v>1.6301447776628748</v>
      </c>
      <c r="R175" s="6">
        <f t="shared" si="11"/>
        <v>100.98334401024984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10">
        <f t="shared" si="8"/>
        <v>42282.208333333328</v>
      </c>
      <c r="M176" s="10">
        <f t="shared" si="9"/>
        <v>42283.208333333328</v>
      </c>
      <c r="N176" t="b">
        <v>0</v>
      </c>
      <c r="O176" t="b">
        <v>1</v>
      </c>
      <c r="P176" t="s">
        <v>65</v>
      </c>
      <c r="Q176" s="5">
        <f t="shared" si="10"/>
        <v>8.9466666666666672</v>
      </c>
      <c r="R176" s="6">
        <f t="shared" si="11"/>
        <v>111.83333333333333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10">
        <f t="shared" si="8"/>
        <v>42613.208333333328</v>
      </c>
      <c r="M177" s="10">
        <f t="shared" si="9"/>
        <v>42632.208333333328</v>
      </c>
      <c r="N177" t="b">
        <v>0</v>
      </c>
      <c r="O177" t="b">
        <v>0</v>
      </c>
      <c r="P177" t="s">
        <v>33</v>
      </c>
      <c r="Q177" s="5">
        <f t="shared" si="10"/>
        <v>0.26191501103752757</v>
      </c>
      <c r="R177" s="6">
        <f t="shared" si="11"/>
        <v>41.999115044247787</v>
      </c>
      <c r="S177" t="s">
        <v>2039</v>
      </c>
      <c r="T177" t="s">
        <v>2040</v>
      </c>
    </row>
    <row r="178" spans="1:20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10">
        <f t="shared" si="8"/>
        <v>42616.208333333328</v>
      </c>
      <c r="M178" s="10">
        <f t="shared" si="9"/>
        <v>42625.208333333328</v>
      </c>
      <c r="N178" t="b">
        <v>0</v>
      </c>
      <c r="O178" t="b">
        <v>0</v>
      </c>
      <c r="P178" t="s">
        <v>33</v>
      </c>
      <c r="Q178" s="5">
        <f t="shared" si="10"/>
        <v>0.74834782608695649</v>
      </c>
      <c r="R178" s="6">
        <f t="shared" si="11"/>
        <v>110.05115089514067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10">
        <f t="shared" si="8"/>
        <v>40497.25</v>
      </c>
      <c r="M179" s="10">
        <f t="shared" si="9"/>
        <v>40522.25</v>
      </c>
      <c r="N179" t="b">
        <v>0</v>
      </c>
      <c r="O179" t="b">
        <v>0</v>
      </c>
      <c r="P179" t="s">
        <v>33</v>
      </c>
      <c r="Q179" s="5">
        <f t="shared" si="10"/>
        <v>4.1647680412371137</v>
      </c>
      <c r="R179" s="6">
        <f t="shared" si="11"/>
        <v>58.997079225994888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10">
        <f t="shared" si="8"/>
        <v>42999.208333333328</v>
      </c>
      <c r="M180" s="10">
        <f t="shared" si="9"/>
        <v>43008.208333333328</v>
      </c>
      <c r="N180" t="b">
        <v>0</v>
      </c>
      <c r="O180" t="b">
        <v>0</v>
      </c>
      <c r="P180" t="s">
        <v>17</v>
      </c>
      <c r="Q180" s="5">
        <f t="shared" si="10"/>
        <v>0.96208333333333329</v>
      </c>
      <c r="R180" s="6">
        <f t="shared" si="11"/>
        <v>32.985714285714288</v>
      </c>
      <c r="S180" t="s">
        <v>2033</v>
      </c>
      <c r="T180" t="s">
        <v>2034</v>
      </c>
    </row>
    <row r="181" spans="1:20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0">
        <f t="shared" si="8"/>
        <v>41350.208333333336</v>
      </c>
      <c r="M181" s="10">
        <f t="shared" si="9"/>
        <v>41351.208333333336</v>
      </c>
      <c r="N181" t="b">
        <v>0</v>
      </c>
      <c r="O181" t="b">
        <v>1</v>
      </c>
      <c r="P181" t="s">
        <v>33</v>
      </c>
      <c r="Q181" s="5">
        <f t="shared" si="10"/>
        <v>3.5771910112359548</v>
      </c>
      <c r="R181" s="6">
        <f t="shared" si="11"/>
        <v>45.005654509471306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10">
        <f t="shared" si="8"/>
        <v>40259.208333333336</v>
      </c>
      <c r="M182" s="10">
        <f t="shared" si="9"/>
        <v>40264.208333333336</v>
      </c>
      <c r="N182" t="b">
        <v>0</v>
      </c>
      <c r="O182" t="b">
        <v>0</v>
      </c>
      <c r="P182" t="s">
        <v>65</v>
      </c>
      <c r="Q182" s="5">
        <f t="shared" si="10"/>
        <v>3.0845714285714285</v>
      </c>
      <c r="R182" s="6">
        <f t="shared" si="11"/>
        <v>81.98196487897485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10">
        <f t="shared" si="8"/>
        <v>43012.208333333328</v>
      </c>
      <c r="M183" s="10">
        <f t="shared" si="9"/>
        <v>43030.208333333328</v>
      </c>
      <c r="N183" t="b">
        <v>0</v>
      </c>
      <c r="O183" t="b">
        <v>0</v>
      </c>
      <c r="P183" t="s">
        <v>28</v>
      </c>
      <c r="Q183" s="5">
        <f t="shared" si="10"/>
        <v>0.61802325581395345</v>
      </c>
      <c r="R183" s="6">
        <f t="shared" si="11"/>
        <v>39.080882352941174</v>
      </c>
      <c r="S183" t="s">
        <v>2037</v>
      </c>
      <c r="T183" t="s">
        <v>2038</v>
      </c>
    </row>
    <row r="184" spans="1:20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10">
        <f t="shared" si="8"/>
        <v>43631.208333333328</v>
      </c>
      <c r="M184" s="10">
        <f t="shared" si="9"/>
        <v>43647.208333333328</v>
      </c>
      <c r="N184" t="b">
        <v>0</v>
      </c>
      <c r="O184" t="b">
        <v>0</v>
      </c>
      <c r="P184" t="s">
        <v>33</v>
      </c>
      <c r="Q184" s="5">
        <f t="shared" si="10"/>
        <v>7.2232472324723247</v>
      </c>
      <c r="R184" s="6">
        <f t="shared" si="11"/>
        <v>58.996383363471971</v>
      </c>
      <c r="S184" t="s">
        <v>2039</v>
      </c>
      <c r="T184" t="s">
        <v>2040</v>
      </c>
    </row>
    <row r="185" spans="1:20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0">
        <f t="shared" si="8"/>
        <v>40430.208333333336</v>
      </c>
      <c r="M185" s="10">
        <f t="shared" si="9"/>
        <v>40443.208333333336</v>
      </c>
      <c r="N185" t="b">
        <v>0</v>
      </c>
      <c r="O185" t="b">
        <v>0</v>
      </c>
      <c r="P185" t="s">
        <v>23</v>
      </c>
      <c r="Q185" s="5">
        <f t="shared" si="10"/>
        <v>0.69117647058823528</v>
      </c>
      <c r="R185" s="6">
        <f t="shared" si="11"/>
        <v>40.988372093023258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10">
        <f t="shared" si="8"/>
        <v>43588.208333333328</v>
      </c>
      <c r="M186" s="10">
        <f t="shared" si="9"/>
        <v>43589.208333333328</v>
      </c>
      <c r="N186" t="b">
        <v>0</v>
      </c>
      <c r="O186" t="b">
        <v>0</v>
      </c>
      <c r="P186" t="s">
        <v>33</v>
      </c>
      <c r="Q186" s="5">
        <f t="shared" si="10"/>
        <v>2.9305555555555554</v>
      </c>
      <c r="R186" s="6">
        <f t="shared" si="11"/>
        <v>31.029411764705884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10">
        <f t="shared" si="8"/>
        <v>43233.208333333328</v>
      </c>
      <c r="M187" s="10">
        <f t="shared" si="9"/>
        <v>43244.208333333328</v>
      </c>
      <c r="N187" t="b">
        <v>0</v>
      </c>
      <c r="O187" t="b">
        <v>0</v>
      </c>
      <c r="P187" t="s">
        <v>269</v>
      </c>
      <c r="Q187" s="5">
        <f t="shared" si="10"/>
        <v>0.71799999999999997</v>
      </c>
      <c r="R187" s="6">
        <f t="shared" si="11"/>
        <v>37.789473684210527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10">
        <f t="shared" si="8"/>
        <v>41782.208333333336</v>
      </c>
      <c r="M188" s="10">
        <f t="shared" si="9"/>
        <v>41797.208333333336</v>
      </c>
      <c r="N188" t="b">
        <v>0</v>
      </c>
      <c r="O188" t="b">
        <v>0</v>
      </c>
      <c r="P188" t="s">
        <v>33</v>
      </c>
      <c r="Q188" s="5">
        <f t="shared" si="10"/>
        <v>0.31934684684684683</v>
      </c>
      <c r="R188" s="6">
        <f t="shared" si="11"/>
        <v>32.006772009029348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0">
        <f t="shared" si="8"/>
        <v>41328.25</v>
      </c>
      <c r="M189" s="10">
        <f t="shared" si="9"/>
        <v>41356.208333333336</v>
      </c>
      <c r="N189" t="b">
        <v>0</v>
      </c>
      <c r="O189" t="b">
        <v>1</v>
      </c>
      <c r="P189" t="s">
        <v>100</v>
      </c>
      <c r="Q189" s="5">
        <f t="shared" si="10"/>
        <v>2.2987375415282392</v>
      </c>
      <c r="R189" s="6">
        <f t="shared" si="11"/>
        <v>95.966712898751737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10">
        <f t="shared" si="8"/>
        <v>41975.25</v>
      </c>
      <c r="M190" s="10">
        <f t="shared" si="9"/>
        <v>41976.25</v>
      </c>
      <c r="N190" t="b">
        <v>0</v>
      </c>
      <c r="O190" t="b">
        <v>0</v>
      </c>
      <c r="P190" t="s">
        <v>33</v>
      </c>
      <c r="Q190" s="5">
        <f t="shared" si="10"/>
        <v>0.3201219512195122</v>
      </c>
      <c r="R190" s="6">
        <f t="shared" si="11"/>
        <v>75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10">
        <f t="shared" si="8"/>
        <v>42433.25</v>
      </c>
      <c r="M191" s="10">
        <f t="shared" si="9"/>
        <v>42433.25</v>
      </c>
      <c r="N191" t="b">
        <v>0</v>
      </c>
      <c r="O191" t="b">
        <v>0</v>
      </c>
      <c r="P191" t="s">
        <v>33</v>
      </c>
      <c r="Q191" s="5">
        <f t="shared" si="10"/>
        <v>0.23525352848928385</v>
      </c>
      <c r="R191" s="6">
        <f t="shared" si="11"/>
        <v>102.0498866213152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10">
        <f t="shared" si="8"/>
        <v>41429.208333333336</v>
      </c>
      <c r="M192" s="10">
        <f t="shared" si="9"/>
        <v>41430.208333333336</v>
      </c>
      <c r="N192" t="b">
        <v>0</v>
      </c>
      <c r="O192" t="b">
        <v>1</v>
      </c>
      <c r="P192" t="s">
        <v>33</v>
      </c>
      <c r="Q192" s="5">
        <f t="shared" si="10"/>
        <v>0.68594594594594593</v>
      </c>
      <c r="R192" s="6">
        <f t="shared" si="11"/>
        <v>105.75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10">
        <f t="shared" si="8"/>
        <v>43536.208333333328</v>
      </c>
      <c r="M193" s="10">
        <f t="shared" si="9"/>
        <v>43539.208333333328</v>
      </c>
      <c r="N193" t="b">
        <v>0</v>
      </c>
      <c r="O193" t="b">
        <v>0</v>
      </c>
      <c r="P193" t="s">
        <v>33</v>
      </c>
      <c r="Q193" s="5">
        <f t="shared" si="10"/>
        <v>0.37952380952380954</v>
      </c>
      <c r="R193" s="6">
        <f t="shared" si="11"/>
        <v>37.069767441860463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10">
        <f t="shared" si="8"/>
        <v>41817.208333333336</v>
      </c>
      <c r="M194" s="10">
        <f t="shared" si="9"/>
        <v>41821.208333333336</v>
      </c>
      <c r="N194" t="b">
        <v>0</v>
      </c>
      <c r="O194" t="b">
        <v>0</v>
      </c>
      <c r="P194" t="s">
        <v>23</v>
      </c>
      <c r="Q194" s="5">
        <f t="shared" si="10"/>
        <v>0.19992957746478873</v>
      </c>
      <c r="R194" s="6">
        <f t="shared" si="11"/>
        <v>35.049382716049379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10">
        <f t="shared" ref="L195:L258" si="12">(((J195/60)/60)/24)+DATE(1970,1,1)</f>
        <v>43198.208333333328</v>
      </c>
      <c r="M195" s="10">
        <f t="shared" ref="M195:M258" si="13">(((K195/60)/60)/24)+DATE(1970,1,1)</f>
        <v>43202.208333333328</v>
      </c>
      <c r="N195" t="b">
        <v>1</v>
      </c>
      <c r="O195" t="b">
        <v>0</v>
      </c>
      <c r="P195" t="s">
        <v>60</v>
      </c>
      <c r="Q195" s="5">
        <f t="shared" ref="Q195:Q258" si="14">E195/D195</f>
        <v>0.45636363636363636</v>
      </c>
      <c r="R195" s="6">
        <f t="shared" ref="R195:R258" si="15">E195/G195</f>
        <v>46.338461538461537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10">
        <f t="shared" si="12"/>
        <v>42261.208333333328</v>
      </c>
      <c r="M196" s="10">
        <f t="shared" si="13"/>
        <v>42277.208333333328</v>
      </c>
      <c r="N196" t="b">
        <v>0</v>
      </c>
      <c r="O196" t="b">
        <v>0</v>
      </c>
      <c r="P196" t="s">
        <v>148</v>
      </c>
      <c r="Q196" s="5">
        <f t="shared" si="14"/>
        <v>1.227605633802817</v>
      </c>
      <c r="R196" s="6">
        <f t="shared" si="15"/>
        <v>69.174603174603178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10">
        <f t="shared" si="12"/>
        <v>43310.208333333328</v>
      </c>
      <c r="M197" s="10">
        <f t="shared" si="13"/>
        <v>43317.208333333328</v>
      </c>
      <c r="N197" t="b">
        <v>0</v>
      </c>
      <c r="O197" t="b">
        <v>0</v>
      </c>
      <c r="P197" t="s">
        <v>50</v>
      </c>
      <c r="Q197" s="5">
        <f t="shared" si="14"/>
        <v>3.61753164556962</v>
      </c>
      <c r="R197" s="6">
        <f t="shared" si="15"/>
        <v>109.07824427480917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10">
        <f t="shared" si="12"/>
        <v>42616.208333333328</v>
      </c>
      <c r="M198" s="10">
        <f t="shared" si="13"/>
        <v>42635.208333333328</v>
      </c>
      <c r="N198" t="b">
        <v>0</v>
      </c>
      <c r="O198" t="b">
        <v>0</v>
      </c>
      <c r="P198" t="s">
        <v>65</v>
      </c>
      <c r="Q198" s="5">
        <f t="shared" si="14"/>
        <v>0.63146341463414635</v>
      </c>
      <c r="R198" s="6">
        <f t="shared" si="15"/>
        <v>51.78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10">
        <f t="shared" si="12"/>
        <v>42909.208333333328</v>
      </c>
      <c r="M199" s="10">
        <f t="shared" si="13"/>
        <v>42923.208333333328</v>
      </c>
      <c r="N199" t="b">
        <v>0</v>
      </c>
      <c r="O199" t="b">
        <v>0</v>
      </c>
      <c r="P199" t="s">
        <v>53</v>
      </c>
      <c r="Q199" s="5">
        <f t="shared" si="14"/>
        <v>2.9820475319926874</v>
      </c>
      <c r="R199" s="6">
        <f t="shared" si="15"/>
        <v>82.010055304172951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10">
        <f t="shared" si="12"/>
        <v>40396.208333333336</v>
      </c>
      <c r="M200" s="10">
        <f t="shared" si="13"/>
        <v>40425.208333333336</v>
      </c>
      <c r="N200" t="b">
        <v>0</v>
      </c>
      <c r="O200" t="b">
        <v>0</v>
      </c>
      <c r="P200" t="s">
        <v>50</v>
      </c>
      <c r="Q200" s="5">
        <f t="shared" si="14"/>
        <v>9.5585443037974685E-2</v>
      </c>
      <c r="R200" s="6">
        <f t="shared" si="15"/>
        <v>35.958333333333336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10">
        <f t="shared" si="12"/>
        <v>42192.208333333328</v>
      </c>
      <c r="M201" s="10">
        <f t="shared" si="13"/>
        <v>42196.208333333328</v>
      </c>
      <c r="N201" t="b">
        <v>0</v>
      </c>
      <c r="O201" t="b">
        <v>0</v>
      </c>
      <c r="P201" t="s">
        <v>23</v>
      </c>
      <c r="Q201" s="5">
        <f t="shared" si="14"/>
        <v>0.5377777777777778</v>
      </c>
      <c r="R201" s="6">
        <f t="shared" si="15"/>
        <v>74.461538461538467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0">
        <f t="shared" si="12"/>
        <v>40262.208333333336</v>
      </c>
      <c r="M202" s="10">
        <f t="shared" si="13"/>
        <v>40273.208333333336</v>
      </c>
      <c r="N202" t="b">
        <v>0</v>
      </c>
      <c r="O202" t="b">
        <v>0</v>
      </c>
      <c r="P202" t="s">
        <v>33</v>
      </c>
      <c r="Q202" s="5">
        <f t="shared" si="14"/>
        <v>0.02</v>
      </c>
      <c r="R202" s="6">
        <f t="shared" si="15"/>
        <v>2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10">
        <f t="shared" si="12"/>
        <v>41845.208333333336</v>
      </c>
      <c r="M203" s="10">
        <f t="shared" si="13"/>
        <v>41863.208333333336</v>
      </c>
      <c r="N203" t="b">
        <v>0</v>
      </c>
      <c r="O203" t="b">
        <v>0</v>
      </c>
      <c r="P203" t="s">
        <v>28</v>
      </c>
      <c r="Q203" s="5">
        <f t="shared" si="14"/>
        <v>6.8119047619047617</v>
      </c>
      <c r="R203" s="6">
        <f t="shared" si="15"/>
        <v>91.114649681528661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10">
        <f t="shared" si="12"/>
        <v>40818.208333333336</v>
      </c>
      <c r="M204" s="10">
        <f t="shared" si="13"/>
        <v>40822.208333333336</v>
      </c>
      <c r="N204" t="b">
        <v>0</v>
      </c>
      <c r="O204" t="b">
        <v>0</v>
      </c>
      <c r="P204" t="s">
        <v>17</v>
      </c>
      <c r="Q204" s="5">
        <f t="shared" si="14"/>
        <v>0.78831325301204824</v>
      </c>
      <c r="R204" s="6">
        <f t="shared" si="15"/>
        <v>79.792682926829272</v>
      </c>
      <c r="S204" t="s">
        <v>2033</v>
      </c>
      <c r="T204" t="s">
        <v>2034</v>
      </c>
    </row>
    <row r="205" spans="1:20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10">
        <f t="shared" si="12"/>
        <v>42752.25</v>
      </c>
      <c r="M205" s="10">
        <f t="shared" si="13"/>
        <v>42754.25</v>
      </c>
      <c r="N205" t="b">
        <v>0</v>
      </c>
      <c r="O205" t="b">
        <v>0</v>
      </c>
      <c r="P205" t="s">
        <v>33</v>
      </c>
      <c r="Q205" s="5">
        <f t="shared" si="14"/>
        <v>1.3440792216817234</v>
      </c>
      <c r="R205" s="6">
        <f t="shared" si="15"/>
        <v>42.999777678968428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10">
        <f t="shared" si="12"/>
        <v>40636.208333333336</v>
      </c>
      <c r="M206" s="10">
        <f t="shared" si="13"/>
        <v>40646.208333333336</v>
      </c>
      <c r="N206" t="b">
        <v>0</v>
      </c>
      <c r="O206" t="b">
        <v>0</v>
      </c>
      <c r="P206" t="s">
        <v>159</v>
      </c>
      <c r="Q206" s="5">
        <f t="shared" si="14"/>
        <v>3.372E-2</v>
      </c>
      <c r="R206" s="6">
        <f t="shared" si="15"/>
        <v>63.225000000000001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10">
        <f t="shared" si="12"/>
        <v>43390.208333333328</v>
      </c>
      <c r="M207" s="10">
        <f t="shared" si="13"/>
        <v>43402.208333333328</v>
      </c>
      <c r="N207" t="b">
        <v>1</v>
      </c>
      <c r="O207" t="b">
        <v>0</v>
      </c>
      <c r="P207" t="s">
        <v>33</v>
      </c>
      <c r="Q207" s="5">
        <f t="shared" si="14"/>
        <v>4.3184615384615386</v>
      </c>
      <c r="R207" s="6">
        <f t="shared" si="15"/>
        <v>70.174999999999997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10">
        <f t="shared" si="12"/>
        <v>40236.25</v>
      </c>
      <c r="M208" s="10">
        <f t="shared" si="13"/>
        <v>40245.25</v>
      </c>
      <c r="N208" t="b">
        <v>0</v>
      </c>
      <c r="O208" t="b">
        <v>0</v>
      </c>
      <c r="P208" t="s">
        <v>119</v>
      </c>
      <c r="Q208" s="5">
        <f t="shared" si="14"/>
        <v>0.38844444444444443</v>
      </c>
      <c r="R208" s="6">
        <f t="shared" si="15"/>
        <v>61.333333333333336</v>
      </c>
      <c r="S208" t="s">
        <v>2047</v>
      </c>
      <c r="T208" t="s">
        <v>2053</v>
      </c>
    </row>
    <row r="209" spans="1:20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10">
        <f t="shared" si="12"/>
        <v>43340.208333333328</v>
      </c>
      <c r="M209" s="10">
        <f t="shared" si="13"/>
        <v>43360.208333333328</v>
      </c>
      <c r="N209" t="b">
        <v>0</v>
      </c>
      <c r="O209" t="b">
        <v>1</v>
      </c>
      <c r="P209" t="s">
        <v>23</v>
      </c>
      <c r="Q209" s="5">
        <f t="shared" si="14"/>
        <v>4.2569999999999997</v>
      </c>
      <c r="R209" s="6">
        <f t="shared" si="15"/>
        <v>99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10">
        <f t="shared" si="12"/>
        <v>43048.25</v>
      </c>
      <c r="M210" s="10">
        <f t="shared" si="13"/>
        <v>43072.25</v>
      </c>
      <c r="N210" t="b">
        <v>0</v>
      </c>
      <c r="O210" t="b">
        <v>0</v>
      </c>
      <c r="P210" t="s">
        <v>42</v>
      </c>
      <c r="Q210" s="5">
        <f t="shared" si="14"/>
        <v>1.0112239715591671</v>
      </c>
      <c r="R210" s="6">
        <f t="shared" si="15"/>
        <v>96.984900146127615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10">
        <f t="shared" si="12"/>
        <v>42496.208333333328</v>
      </c>
      <c r="M211" s="10">
        <f t="shared" si="13"/>
        <v>42503.208333333328</v>
      </c>
      <c r="N211" t="b">
        <v>0</v>
      </c>
      <c r="O211" t="b">
        <v>0</v>
      </c>
      <c r="P211" t="s">
        <v>42</v>
      </c>
      <c r="Q211" s="5">
        <f t="shared" si="14"/>
        <v>0.21188688946015424</v>
      </c>
      <c r="R211" s="6">
        <f t="shared" si="15"/>
        <v>51.004950495049506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10">
        <f t="shared" si="12"/>
        <v>42797.25</v>
      </c>
      <c r="M212" s="10">
        <f t="shared" si="13"/>
        <v>42824.208333333328</v>
      </c>
      <c r="N212" t="b">
        <v>0</v>
      </c>
      <c r="O212" t="b">
        <v>0</v>
      </c>
      <c r="P212" t="s">
        <v>474</v>
      </c>
      <c r="Q212" s="5">
        <f t="shared" si="14"/>
        <v>0.67425531914893622</v>
      </c>
      <c r="R212" s="6">
        <f t="shared" si="15"/>
        <v>28.044247787610619</v>
      </c>
      <c r="S212" t="s">
        <v>2041</v>
      </c>
      <c r="T212" t="s">
        <v>2063</v>
      </c>
    </row>
    <row r="213" spans="1:20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10">
        <f t="shared" si="12"/>
        <v>41513.208333333336</v>
      </c>
      <c r="M213" s="10">
        <f t="shared" si="13"/>
        <v>41537.208333333336</v>
      </c>
      <c r="N213" t="b">
        <v>0</v>
      </c>
      <c r="O213" t="b">
        <v>0</v>
      </c>
      <c r="P213" t="s">
        <v>33</v>
      </c>
      <c r="Q213" s="5">
        <f t="shared" si="14"/>
        <v>0.9492337164750958</v>
      </c>
      <c r="R213" s="6">
        <f t="shared" si="15"/>
        <v>60.984615384615381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10">
        <f t="shared" si="12"/>
        <v>43814.25</v>
      </c>
      <c r="M214" s="10">
        <f t="shared" si="13"/>
        <v>43860.25</v>
      </c>
      <c r="N214" t="b">
        <v>0</v>
      </c>
      <c r="O214" t="b">
        <v>0</v>
      </c>
      <c r="P214" t="s">
        <v>33</v>
      </c>
      <c r="Q214" s="5">
        <f t="shared" si="14"/>
        <v>1.5185185185185186</v>
      </c>
      <c r="R214" s="6">
        <f t="shared" si="15"/>
        <v>73.214285714285708</v>
      </c>
      <c r="S214" t="s">
        <v>2039</v>
      </c>
      <c r="T214" t="s">
        <v>2040</v>
      </c>
    </row>
    <row r="215" spans="1:20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10">
        <f t="shared" si="12"/>
        <v>40488.208333333336</v>
      </c>
      <c r="M215" s="10">
        <f t="shared" si="13"/>
        <v>40496.25</v>
      </c>
      <c r="N215" t="b">
        <v>0</v>
      </c>
      <c r="O215" t="b">
        <v>1</v>
      </c>
      <c r="P215" t="s">
        <v>60</v>
      </c>
      <c r="Q215" s="5">
        <f t="shared" si="14"/>
        <v>1.9516382252559727</v>
      </c>
      <c r="R215" s="6">
        <f t="shared" si="15"/>
        <v>39.997435299603637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10">
        <f t="shared" si="12"/>
        <v>40409.208333333336</v>
      </c>
      <c r="M216" s="10">
        <f t="shared" si="13"/>
        <v>40415.208333333336</v>
      </c>
      <c r="N216" t="b">
        <v>0</v>
      </c>
      <c r="O216" t="b">
        <v>0</v>
      </c>
      <c r="P216" t="s">
        <v>23</v>
      </c>
      <c r="Q216" s="5">
        <f t="shared" si="14"/>
        <v>10.231428571428571</v>
      </c>
      <c r="R216" s="6">
        <f t="shared" si="15"/>
        <v>86.812121212121212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10">
        <f t="shared" si="12"/>
        <v>43509.25</v>
      </c>
      <c r="M217" s="10">
        <f t="shared" si="13"/>
        <v>43511.25</v>
      </c>
      <c r="N217" t="b">
        <v>0</v>
      </c>
      <c r="O217" t="b">
        <v>0</v>
      </c>
      <c r="P217" t="s">
        <v>33</v>
      </c>
      <c r="Q217" s="5">
        <f t="shared" si="14"/>
        <v>3.8418367346938778E-2</v>
      </c>
      <c r="R217" s="6">
        <f t="shared" si="15"/>
        <v>42.125874125874127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10">
        <f t="shared" si="12"/>
        <v>40869.25</v>
      </c>
      <c r="M218" s="10">
        <f t="shared" si="13"/>
        <v>40871.25</v>
      </c>
      <c r="N218" t="b">
        <v>0</v>
      </c>
      <c r="O218" t="b">
        <v>0</v>
      </c>
      <c r="P218" t="s">
        <v>33</v>
      </c>
      <c r="Q218" s="5">
        <f t="shared" si="14"/>
        <v>1.5507066557107643</v>
      </c>
      <c r="R218" s="6">
        <f t="shared" si="15"/>
        <v>103.97851239669421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10">
        <f t="shared" si="12"/>
        <v>43583.208333333328</v>
      </c>
      <c r="M219" s="10">
        <f t="shared" si="13"/>
        <v>43592.208333333328</v>
      </c>
      <c r="N219" t="b">
        <v>0</v>
      </c>
      <c r="O219" t="b">
        <v>0</v>
      </c>
      <c r="P219" t="s">
        <v>474</v>
      </c>
      <c r="Q219" s="5">
        <f t="shared" si="14"/>
        <v>0.44753477588871715</v>
      </c>
      <c r="R219" s="6">
        <f t="shared" si="15"/>
        <v>62.003211991434689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10">
        <f t="shared" si="12"/>
        <v>40858.25</v>
      </c>
      <c r="M220" s="10">
        <f t="shared" si="13"/>
        <v>40892.25</v>
      </c>
      <c r="N220" t="b">
        <v>0</v>
      </c>
      <c r="O220" t="b">
        <v>1</v>
      </c>
      <c r="P220" t="s">
        <v>100</v>
      </c>
      <c r="Q220" s="5">
        <f t="shared" si="14"/>
        <v>2.1594736842105262</v>
      </c>
      <c r="R220" s="6">
        <f t="shared" si="15"/>
        <v>31.005037783375315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10">
        <f t="shared" si="12"/>
        <v>41137.208333333336</v>
      </c>
      <c r="M221" s="10">
        <f t="shared" si="13"/>
        <v>41149.208333333336</v>
      </c>
      <c r="N221" t="b">
        <v>0</v>
      </c>
      <c r="O221" t="b">
        <v>0</v>
      </c>
      <c r="P221" t="s">
        <v>71</v>
      </c>
      <c r="Q221" s="5">
        <f t="shared" si="14"/>
        <v>3.3212709832134291</v>
      </c>
      <c r="R221" s="6">
        <f t="shared" si="15"/>
        <v>89.991552956465242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10">
        <f t="shared" si="12"/>
        <v>40725.208333333336</v>
      </c>
      <c r="M222" s="10">
        <f t="shared" si="13"/>
        <v>40743.208333333336</v>
      </c>
      <c r="N222" t="b">
        <v>1</v>
      </c>
      <c r="O222" t="b">
        <v>0</v>
      </c>
      <c r="P222" t="s">
        <v>33</v>
      </c>
      <c r="Q222" s="5">
        <f t="shared" si="14"/>
        <v>8.4430379746835441E-2</v>
      </c>
      <c r="R222" s="6">
        <f t="shared" si="15"/>
        <v>39.235294117647058</v>
      </c>
      <c r="S222" t="s">
        <v>2039</v>
      </c>
      <c r="T222" t="s">
        <v>2040</v>
      </c>
    </row>
    <row r="223" spans="1:20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10">
        <f t="shared" si="12"/>
        <v>41081.208333333336</v>
      </c>
      <c r="M223" s="10">
        <f t="shared" si="13"/>
        <v>41083.208333333336</v>
      </c>
      <c r="N223" t="b">
        <v>1</v>
      </c>
      <c r="O223" t="b">
        <v>0</v>
      </c>
      <c r="P223" t="s">
        <v>17</v>
      </c>
      <c r="Q223" s="5">
        <f t="shared" si="14"/>
        <v>0.9862551440329218</v>
      </c>
      <c r="R223" s="6">
        <f t="shared" si="15"/>
        <v>54.993116108306566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10">
        <f t="shared" si="12"/>
        <v>41914.208333333336</v>
      </c>
      <c r="M224" s="10">
        <f t="shared" si="13"/>
        <v>41915.208333333336</v>
      </c>
      <c r="N224" t="b">
        <v>0</v>
      </c>
      <c r="O224" t="b">
        <v>0</v>
      </c>
      <c r="P224" t="s">
        <v>122</v>
      </c>
      <c r="Q224" s="5">
        <f t="shared" si="14"/>
        <v>1.3797916666666667</v>
      </c>
      <c r="R224" s="6">
        <f t="shared" si="15"/>
        <v>47.992753623188406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10">
        <f t="shared" si="12"/>
        <v>42445.208333333328</v>
      </c>
      <c r="M225" s="10">
        <f t="shared" si="13"/>
        <v>42459.208333333328</v>
      </c>
      <c r="N225" t="b">
        <v>0</v>
      </c>
      <c r="O225" t="b">
        <v>0</v>
      </c>
      <c r="P225" t="s">
        <v>33</v>
      </c>
      <c r="Q225" s="5">
        <f t="shared" si="14"/>
        <v>0.93810996563573879</v>
      </c>
      <c r="R225" s="6">
        <f t="shared" si="15"/>
        <v>87.966702470461868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10">
        <f t="shared" si="12"/>
        <v>41906.208333333336</v>
      </c>
      <c r="M226" s="10">
        <f t="shared" si="13"/>
        <v>41951.25</v>
      </c>
      <c r="N226" t="b">
        <v>0</v>
      </c>
      <c r="O226" t="b">
        <v>0</v>
      </c>
      <c r="P226" t="s">
        <v>474</v>
      </c>
      <c r="Q226" s="5">
        <f t="shared" si="14"/>
        <v>4.0363930885529156</v>
      </c>
      <c r="R226" s="6">
        <f t="shared" si="15"/>
        <v>51.999165275459099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10">
        <f t="shared" si="12"/>
        <v>41762.208333333336</v>
      </c>
      <c r="M227" s="10">
        <f t="shared" si="13"/>
        <v>41762.208333333336</v>
      </c>
      <c r="N227" t="b">
        <v>1</v>
      </c>
      <c r="O227" t="b">
        <v>0</v>
      </c>
      <c r="P227" t="s">
        <v>23</v>
      </c>
      <c r="Q227" s="5">
        <f t="shared" si="14"/>
        <v>2.6017404129793511</v>
      </c>
      <c r="R227" s="6">
        <f t="shared" si="15"/>
        <v>29.999659863945578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10">
        <f t="shared" si="12"/>
        <v>40276.208333333336</v>
      </c>
      <c r="M228" s="10">
        <f t="shared" si="13"/>
        <v>40313.208333333336</v>
      </c>
      <c r="N228" t="b">
        <v>0</v>
      </c>
      <c r="O228" t="b">
        <v>0</v>
      </c>
      <c r="P228" t="s">
        <v>122</v>
      </c>
      <c r="Q228" s="5">
        <f t="shared" si="14"/>
        <v>3.6663333333333332</v>
      </c>
      <c r="R228" s="6">
        <f t="shared" si="15"/>
        <v>98.205357142857139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10">
        <f t="shared" si="12"/>
        <v>42139.208333333328</v>
      </c>
      <c r="M229" s="10">
        <f t="shared" si="13"/>
        <v>42145.208333333328</v>
      </c>
      <c r="N229" t="b">
        <v>0</v>
      </c>
      <c r="O229" t="b">
        <v>0</v>
      </c>
      <c r="P229" t="s">
        <v>292</v>
      </c>
      <c r="Q229" s="5">
        <f t="shared" si="14"/>
        <v>1.687208538587849</v>
      </c>
      <c r="R229" s="6">
        <f t="shared" si="15"/>
        <v>108.96182396606575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10">
        <f t="shared" si="12"/>
        <v>42613.208333333328</v>
      </c>
      <c r="M230" s="10">
        <f t="shared" si="13"/>
        <v>42638.208333333328</v>
      </c>
      <c r="N230" t="b">
        <v>0</v>
      </c>
      <c r="O230" t="b">
        <v>0</v>
      </c>
      <c r="P230" t="s">
        <v>71</v>
      </c>
      <c r="Q230" s="5">
        <f t="shared" si="14"/>
        <v>1.1990717911530093</v>
      </c>
      <c r="R230" s="6">
        <f t="shared" si="15"/>
        <v>66.998379254457049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10">
        <f t="shared" si="12"/>
        <v>42887.208333333328</v>
      </c>
      <c r="M231" s="10">
        <f t="shared" si="13"/>
        <v>42935.208333333328</v>
      </c>
      <c r="N231" t="b">
        <v>0</v>
      </c>
      <c r="O231" t="b">
        <v>1</v>
      </c>
      <c r="P231" t="s">
        <v>292</v>
      </c>
      <c r="Q231" s="5">
        <f t="shared" si="14"/>
        <v>1.936892523364486</v>
      </c>
      <c r="R231" s="6">
        <f t="shared" si="15"/>
        <v>64.99333594668758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10">
        <f t="shared" si="12"/>
        <v>43805.25</v>
      </c>
      <c r="M232" s="10">
        <f t="shared" si="13"/>
        <v>43805.25</v>
      </c>
      <c r="N232" t="b">
        <v>0</v>
      </c>
      <c r="O232" t="b">
        <v>0</v>
      </c>
      <c r="P232" t="s">
        <v>89</v>
      </c>
      <c r="Q232" s="5">
        <f t="shared" si="14"/>
        <v>4.2016666666666671</v>
      </c>
      <c r="R232" s="6">
        <f t="shared" si="15"/>
        <v>99.841584158415841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10">
        <f t="shared" si="12"/>
        <v>41415.208333333336</v>
      </c>
      <c r="M233" s="10">
        <f t="shared" si="13"/>
        <v>41473.208333333336</v>
      </c>
      <c r="N233" t="b">
        <v>0</v>
      </c>
      <c r="O233" t="b">
        <v>0</v>
      </c>
      <c r="P233" t="s">
        <v>33</v>
      </c>
      <c r="Q233" s="5">
        <f t="shared" si="14"/>
        <v>0.76708333333333334</v>
      </c>
      <c r="R233" s="6">
        <f t="shared" si="15"/>
        <v>82.432835820895519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10">
        <f t="shared" si="12"/>
        <v>42576.208333333328</v>
      </c>
      <c r="M234" s="10">
        <f t="shared" si="13"/>
        <v>42577.208333333328</v>
      </c>
      <c r="N234" t="b">
        <v>0</v>
      </c>
      <c r="O234" t="b">
        <v>0</v>
      </c>
      <c r="P234" t="s">
        <v>33</v>
      </c>
      <c r="Q234" s="5">
        <f t="shared" si="14"/>
        <v>1.7126470588235294</v>
      </c>
      <c r="R234" s="6">
        <f t="shared" si="15"/>
        <v>63.293478260869563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10">
        <f t="shared" si="12"/>
        <v>40706.208333333336</v>
      </c>
      <c r="M235" s="10">
        <f t="shared" si="13"/>
        <v>40722.208333333336</v>
      </c>
      <c r="N235" t="b">
        <v>0</v>
      </c>
      <c r="O235" t="b">
        <v>0</v>
      </c>
      <c r="P235" t="s">
        <v>71</v>
      </c>
      <c r="Q235" s="5">
        <f t="shared" si="14"/>
        <v>1.5789473684210527</v>
      </c>
      <c r="R235" s="6">
        <f t="shared" si="15"/>
        <v>96.774193548387103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10">
        <f t="shared" si="12"/>
        <v>42969.208333333328</v>
      </c>
      <c r="M236" s="10">
        <f t="shared" si="13"/>
        <v>42976.208333333328</v>
      </c>
      <c r="N236" t="b">
        <v>0</v>
      </c>
      <c r="O236" t="b">
        <v>1</v>
      </c>
      <c r="P236" t="s">
        <v>89</v>
      </c>
      <c r="Q236" s="5">
        <f t="shared" si="14"/>
        <v>1.0908</v>
      </c>
      <c r="R236" s="6">
        <f t="shared" si="15"/>
        <v>54.906040268456373</v>
      </c>
      <c r="S236" t="s">
        <v>2050</v>
      </c>
      <c r="T236" t="s">
        <v>2051</v>
      </c>
    </row>
    <row r="237" spans="1:20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10">
        <f t="shared" si="12"/>
        <v>42779.25</v>
      </c>
      <c r="M237" s="10">
        <f t="shared" si="13"/>
        <v>42784.25</v>
      </c>
      <c r="N237" t="b">
        <v>0</v>
      </c>
      <c r="O237" t="b">
        <v>0</v>
      </c>
      <c r="P237" t="s">
        <v>71</v>
      </c>
      <c r="Q237" s="5">
        <f t="shared" si="14"/>
        <v>0.41732558139534881</v>
      </c>
      <c r="R237" s="6">
        <f t="shared" si="15"/>
        <v>39.010869565217391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10">
        <f t="shared" si="12"/>
        <v>43641.208333333328</v>
      </c>
      <c r="M238" s="10">
        <f t="shared" si="13"/>
        <v>43648.208333333328</v>
      </c>
      <c r="N238" t="b">
        <v>0</v>
      </c>
      <c r="O238" t="b">
        <v>1</v>
      </c>
      <c r="P238" t="s">
        <v>23</v>
      </c>
      <c r="Q238" s="5">
        <f t="shared" si="14"/>
        <v>0.10944303797468355</v>
      </c>
      <c r="R238" s="6">
        <f t="shared" si="15"/>
        <v>75.84210526315789</v>
      </c>
      <c r="S238" t="s">
        <v>2035</v>
      </c>
      <c r="T238" t="s">
        <v>2036</v>
      </c>
    </row>
    <row r="239" spans="1:20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10">
        <f t="shared" si="12"/>
        <v>41754.208333333336</v>
      </c>
      <c r="M239" s="10">
        <f t="shared" si="13"/>
        <v>41756.208333333336</v>
      </c>
      <c r="N239" t="b">
        <v>0</v>
      </c>
      <c r="O239" t="b">
        <v>0</v>
      </c>
      <c r="P239" t="s">
        <v>71</v>
      </c>
      <c r="Q239" s="5">
        <f t="shared" si="14"/>
        <v>1.593763440860215</v>
      </c>
      <c r="R239" s="6">
        <f t="shared" si="15"/>
        <v>45.051671732522799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10">
        <f t="shared" si="12"/>
        <v>43083.25</v>
      </c>
      <c r="M240" s="10">
        <f t="shared" si="13"/>
        <v>43108.25</v>
      </c>
      <c r="N240" t="b">
        <v>0</v>
      </c>
      <c r="O240" t="b">
        <v>1</v>
      </c>
      <c r="P240" t="s">
        <v>33</v>
      </c>
      <c r="Q240" s="5">
        <f t="shared" si="14"/>
        <v>4.2241666666666671</v>
      </c>
      <c r="R240" s="6">
        <f t="shared" si="15"/>
        <v>104.51546391752578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10">
        <f t="shared" si="12"/>
        <v>42245.208333333328</v>
      </c>
      <c r="M241" s="10">
        <f t="shared" si="13"/>
        <v>42249.208333333328</v>
      </c>
      <c r="N241" t="b">
        <v>0</v>
      </c>
      <c r="O241" t="b">
        <v>0</v>
      </c>
      <c r="P241" t="s">
        <v>65</v>
      </c>
      <c r="Q241" s="5">
        <f t="shared" si="14"/>
        <v>0.97718749999999999</v>
      </c>
      <c r="R241" s="6">
        <f t="shared" si="15"/>
        <v>76.268292682926827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10">
        <f t="shared" si="12"/>
        <v>40396.208333333336</v>
      </c>
      <c r="M242" s="10">
        <f t="shared" si="13"/>
        <v>40397.208333333336</v>
      </c>
      <c r="N242" t="b">
        <v>0</v>
      </c>
      <c r="O242" t="b">
        <v>0</v>
      </c>
      <c r="P242" t="s">
        <v>33</v>
      </c>
      <c r="Q242" s="5">
        <f t="shared" si="14"/>
        <v>4.1878911564625847</v>
      </c>
      <c r="R242" s="6">
        <f t="shared" si="15"/>
        <v>69.015695067264573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10">
        <f t="shared" si="12"/>
        <v>41742.208333333336</v>
      </c>
      <c r="M243" s="10">
        <f t="shared" si="13"/>
        <v>41752.208333333336</v>
      </c>
      <c r="N243" t="b">
        <v>0</v>
      </c>
      <c r="O243" t="b">
        <v>1</v>
      </c>
      <c r="P243" t="s">
        <v>68</v>
      </c>
      <c r="Q243" s="5">
        <f t="shared" si="14"/>
        <v>1.0191632047477746</v>
      </c>
      <c r="R243" s="6">
        <f t="shared" si="15"/>
        <v>101.97684085510689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10">
        <f t="shared" si="12"/>
        <v>42865.208333333328</v>
      </c>
      <c r="M244" s="10">
        <f t="shared" si="13"/>
        <v>42875.208333333328</v>
      </c>
      <c r="N244" t="b">
        <v>0</v>
      </c>
      <c r="O244" t="b">
        <v>1</v>
      </c>
      <c r="P244" t="s">
        <v>23</v>
      </c>
      <c r="Q244" s="5">
        <f t="shared" si="14"/>
        <v>1.2772619047619047</v>
      </c>
      <c r="R244" s="6">
        <f t="shared" si="15"/>
        <v>42.915999999999997</v>
      </c>
      <c r="S244" t="s">
        <v>2035</v>
      </c>
      <c r="T244" t="s">
        <v>2036</v>
      </c>
    </row>
    <row r="245" spans="1:20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10">
        <f t="shared" si="12"/>
        <v>43163.25</v>
      </c>
      <c r="M245" s="10">
        <f t="shared" si="13"/>
        <v>43166.25</v>
      </c>
      <c r="N245" t="b">
        <v>0</v>
      </c>
      <c r="O245" t="b">
        <v>0</v>
      </c>
      <c r="P245" t="s">
        <v>33</v>
      </c>
      <c r="Q245" s="5">
        <f t="shared" si="14"/>
        <v>4.4521739130434783</v>
      </c>
      <c r="R245" s="6">
        <f t="shared" si="15"/>
        <v>43.025210084033617</v>
      </c>
      <c r="S245" t="s">
        <v>2039</v>
      </c>
      <c r="T245" t="s">
        <v>2040</v>
      </c>
    </row>
    <row r="246" spans="1:20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10">
        <f t="shared" si="12"/>
        <v>41834.208333333336</v>
      </c>
      <c r="M246" s="10">
        <f t="shared" si="13"/>
        <v>41886.208333333336</v>
      </c>
      <c r="N246" t="b">
        <v>0</v>
      </c>
      <c r="O246" t="b">
        <v>0</v>
      </c>
      <c r="P246" t="s">
        <v>33</v>
      </c>
      <c r="Q246" s="5">
        <f t="shared" si="14"/>
        <v>5.6971428571428575</v>
      </c>
      <c r="R246" s="6">
        <f t="shared" si="15"/>
        <v>75.245283018867923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10">
        <f t="shared" si="12"/>
        <v>41736.208333333336</v>
      </c>
      <c r="M247" s="10">
        <f t="shared" si="13"/>
        <v>41737.208333333336</v>
      </c>
      <c r="N247" t="b">
        <v>0</v>
      </c>
      <c r="O247" t="b">
        <v>0</v>
      </c>
      <c r="P247" t="s">
        <v>33</v>
      </c>
      <c r="Q247" s="5">
        <f t="shared" si="14"/>
        <v>5.0934482758620687</v>
      </c>
      <c r="R247" s="6">
        <f t="shared" si="15"/>
        <v>69.023364485981304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10">
        <f t="shared" si="12"/>
        <v>41491.208333333336</v>
      </c>
      <c r="M248" s="10">
        <f t="shared" si="13"/>
        <v>41495.208333333336</v>
      </c>
      <c r="N248" t="b">
        <v>0</v>
      </c>
      <c r="O248" t="b">
        <v>0</v>
      </c>
      <c r="P248" t="s">
        <v>28</v>
      </c>
      <c r="Q248" s="5">
        <f t="shared" si="14"/>
        <v>3.2553333333333332</v>
      </c>
      <c r="R248" s="6">
        <f t="shared" si="15"/>
        <v>65.986486486486484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10">
        <f t="shared" si="12"/>
        <v>42726.25</v>
      </c>
      <c r="M249" s="10">
        <f t="shared" si="13"/>
        <v>42741.25</v>
      </c>
      <c r="N249" t="b">
        <v>0</v>
      </c>
      <c r="O249" t="b">
        <v>1</v>
      </c>
      <c r="P249" t="s">
        <v>119</v>
      </c>
      <c r="Q249" s="5">
        <f t="shared" si="14"/>
        <v>9.3261616161616168</v>
      </c>
      <c r="R249" s="6">
        <f t="shared" si="15"/>
        <v>98.013800424628457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10">
        <f t="shared" si="12"/>
        <v>42004.25</v>
      </c>
      <c r="M250" s="10">
        <f t="shared" si="13"/>
        <v>42009.25</v>
      </c>
      <c r="N250" t="b">
        <v>0</v>
      </c>
      <c r="O250" t="b">
        <v>0</v>
      </c>
      <c r="P250" t="s">
        <v>292</v>
      </c>
      <c r="Q250" s="5">
        <f t="shared" si="14"/>
        <v>2.1133870967741935</v>
      </c>
      <c r="R250" s="6">
        <f t="shared" si="15"/>
        <v>60.105504587155963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10">
        <f t="shared" si="12"/>
        <v>42006.25</v>
      </c>
      <c r="M251" s="10">
        <f t="shared" si="13"/>
        <v>42013.25</v>
      </c>
      <c r="N251" t="b">
        <v>0</v>
      </c>
      <c r="O251" t="b">
        <v>0</v>
      </c>
      <c r="P251" t="s">
        <v>206</v>
      </c>
      <c r="Q251" s="5">
        <f t="shared" si="14"/>
        <v>2.7332520325203253</v>
      </c>
      <c r="R251" s="6">
        <f t="shared" si="15"/>
        <v>26.000773395204948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10">
        <f t="shared" si="12"/>
        <v>40203.25</v>
      </c>
      <c r="M252" s="10">
        <f t="shared" si="13"/>
        <v>40238.25</v>
      </c>
      <c r="N252" t="b">
        <v>0</v>
      </c>
      <c r="O252" t="b">
        <v>0</v>
      </c>
      <c r="P252" t="s">
        <v>23</v>
      </c>
      <c r="Q252" s="5">
        <f t="shared" si="14"/>
        <v>0.03</v>
      </c>
      <c r="R252" s="6">
        <f t="shared" si="15"/>
        <v>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10">
        <f t="shared" si="12"/>
        <v>41252.25</v>
      </c>
      <c r="M253" s="10">
        <f t="shared" si="13"/>
        <v>41254.25</v>
      </c>
      <c r="N253" t="b">
        <v>0</v>
      </c>
      <c r="O253" t="b">
        <v>0</v>
      </c>
      <c r="P253" t="s">
        <v>33</v>
      </c>
      <c r="Q253" s="5">
        <f t="shared" si="14"/>
        <v>0.54084507042253516</v>
      </c>
      <c r="R253" s="6">
        <f t="shared" si="15"/>
        <v>38.019801980198018</v>
      </c>
      <c r="S253" t="s">
        <v>2039</v>
      </c>
      <c r="T253" t="s">
        <v>2040</v>
      </c>
    </row>
    <row r="254" spans="1:20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10">
        <f t="shared" si="12"/>
        <v>41572.208333333336</v>
      </c>
      <c r="M254" s="10">
        <f t="shared" si="13"/>
        <v>41577.208333333336</v>
      </c>
      <c r="N254" t="b">
        <v>0</v>
      </c>
      <c r="O254" t="b">
        <v>0</v>
      </c>
      <c r="P254" t="s">
        <v>33</v>
      </c>
      <c r="Q254" s="5">
        <f t="shared" si="14"/>
        <v>6.2629999999999999</v>
      </c>
      <c r="R254" s="6">
        <f t="shared" si="15"/>
        <v>106.15254237288136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0">
        <f t="shared" si="12"/>
        <v>40641.208333333336</v>
      </c>
      <c r="M255" s="10">
        <f t="shared" si="13"/>
        <v>40653.208333333336</v>
      </c>
      <c r="N255" t="b">
        <v>0</v>
      </c>
      <c r="O255" t="b">
        <v>0</v>
      </c>
      <c r="P255" t="s">
        <v>53</v>
      </c>
      <c r="Q255" s="5">
        <f t="shared" si="14"/>
        <v>0.8902139917695473</v>
      </c>
      <c r="R255" s="6">
        <f t="shared" si="15"/>
        <v>81.019475655430711</v>
      </c>
      <c r="S255" t="s">
        <v>2041</v>
      </c>
      <c r="T255" t="s">
        <v>2044</v>
      </c>
    </row>
    <row r="256" spans="1:20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10">
        <f t="shared" si="12"/>
        <v>42787.25</v>
      </c>
      <c r="M256" s="10">
        <f t="shared" si="13"/>
        <v>42789.25</v>
      </c>
      <c r="N256" t="b">
        <v>0</v>
      </c>
      <c r="O256" t="b">
        <v>0</v>
      </c>
      <c r="P256" t="s">
        <v>68</v>
      </c>
      <c r="Q256" s="5">
        <f t="shared" si="14"/>
        <v>1.8489130434782608</v>
      </c>
      <c r="R256" s="6">
        <f t="shared" si="15"/>
        <v>96.647727272727266</v>
      </c>
      <c r="S256" t="s">
        <v>2047</v>
      </c>
      <c r="T256" t="s">
        <v>2048</v>
      </c>
    </row>
    <row r="257" spans="1:20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10">
        <f t="shared" si="12"/>
        <v>40590.25</v>
      </c>
      <c r="M257" s="10">
        <f t="shared" si="13"/>
        <v>40595.25</v>
      </c>
      <c r="N257" t="b">
        <v>0</v>
      </c>
      <c r="O257" t="b">
        <v>1</v>
      </c>
      <c r="P257" t="s">
        <v>23</v>
      </c>
      <c r="Q257" s="5">
        <f t="shared" si="14"/>
        <v>1.2016770186335404</v>
      </c>
      <c r="R257" s="6">
        <f t="shared" si="15"/>
        <v>57.003535651149086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10">
        <f t="shared" si="12"/>
        <v>42393.25</v>
      </c>
      <c r="M258" s="10">
        <f t="shared" si="13"/>
        <v>42430.25</v>
      </c>
      <c r="N258" t="b">
        <v>0</v>
      </c>
      <c r="O258" t="b">
        <v>0</v>
      </c>
      <c r="P258" t="s">
        <v>23</v>
      </c>
      <c r="Q258" s="5">
        <f t="shared" si="14"/>
        <v>0.23390243902439026</v>
      </c>
      <c r="R258" s="6">
        <f t="shared" si="15"/>
        <v>63.93333333333333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10">
        <f t="shared" ref="L259:L322" si="16">(((J259/60)/60)/24)+DATE(1970,1,1)</f>
        <v>41338.25</v>
      </c>
      <c r="M259" s="10">
        <f t="shared" ref="M259:M322" si="17">(((K259/60)/60)/24)+DATE(1970,1,1)</f>
        <v>41352.208333333336</v>
      </c>
      <c r="N259" t="b">
        <v>0</v>
      </c>
      <c r="O259" t="b">
        <v>0</v>
      </c>
      <c r="P259" t="s">
        <v>33</v>
      </c>
      <c r="Q259" s="5">
        <f t="shared" ref="Q259:Q322" si="18">E259/D259</f>
        <v>1.46</v>
      </c>
      <c r="R259" s="6">
        <f t="shared" ref="R259:R322" si="19">E259/G259</f>
        <v>90.456521739130437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10">
        <f t="shared" si="16"/>
        <v>42712.25</v>
      </c>
      <c r="M260" s="10">
        <f t="shared" si="17"/>
        <v>42732.25</v>
      </c>
      <c r="N260" t="b">
        <v>0</v>
      </c>
      <c r="O260" t="b">
        <v>1</v>
      </c>
      <c r="P260" t="s">
        <v>33</v>
      </c>
      <c r="Q260" s="5">
        <f t="shared" si="18"/>
        <v>2.6848000000000001</v>
      </c>
      <c r="R260" s="6">
        <f t="shared" si="19"/>
        <v>72.172043010752688</v>
      </c>
      <c r="S260" t="s">
        <v>2039</v>
      </c>
      <c r="T260" t="s">
        <v>2040</v>
      </c>
    </row>
    <row r="261" spans="1:20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10">
        <f t="shared" si="16"/>
        <v>41251.25</v>
      </c>
      <c r="M261" s="10">
        <f t="shared" si="17"/>
        <v>41270.25</v>
      </c>
      <c r="N261" t="b">
        <v>1</v>
      </c>
      <c r="O261" t="b">
        <v>0</v>
      </c>
      <c r="P261" t="s">
        <v>122</v>
      </c>
      <c r="Q261" s="5">
        <f t="shared" si="18"/>
        <v>5.9749999999999996</v>
      </c>
      <c r="R261" s="6">
        <f t="shared" si="19"/>
        <v>77.934782608695656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10">
        <f t="shared" si="16"/>
        <v>41180.208333333336</v>
      </c>
      <c r="M262" s="10">
        <f t="shared" si="17"/>
        <v>41192.208333333336</v>
      </c>
      <c r="N262" t="b">
        <v>0</v>
      </c>
      <c r="O262" t="b">
        <v>0</v>
      </c>
      <c r="P262" t="s">
        <v>23</v>
      </c>
      <c r="Q262" s="5">
        <f t="shared" si="18"/>
        <v>1.5769841269841269</v>
      </c>
      <c r="R262" s="6">
        <f t="shared" si="19"/>
        <v>38.065134099616856</v>
      </c>
      <c r="S262" t="s">
        <v>2035</v>
      </c>
      <c r="T262" t="s">
        <v>2036</v>
      </c>
    </row>
    <row r="263" spans="1:20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10">
        <f t="shared" si="16"/>
        <v>40415.208333333336</v>
      </c>
      <c r="M263" s="10">
        <f t="shared" si="17"/>
        <v>40419.208333333336</v>
      </c>
      <c r="N263" t="b">
        <v>0</v>
      </c>
      <c r="O263" t="b">
        <v>1</v>
      </c>
      <c r="P263" t="s">
        <v>23</v>
      </c>
      <c r="Q263" s="5">
        <f t="shared" si="18"/>
        <v>0.31201660735468567</v>
      </c>
      <c r="R263" s="6">
        <f t="shared" si="19"/>
        <v>57.936123348017624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10">
        <f t="shared" si="16"/>
        <v>40638.208333333336</v>
      </c>
      <c r="M264" s="10">
        <f t="shared" si="17"/>
        <v>40664.208333333336</v>
      </c>
      <c r="N264" t="b">
        <v>0</v>
      </c>
      <c r="O264" t="b">
        <v>1</v>
      </c>
      <c r="P264" t="s">
        <v>60</v>
      </c>
      <c r="Q264" s="5">
        <f t="shared" si="18"/>
        <v>3.1341176470588237</v>
      </c>
      <c r="R264" s="6">
        <f t="shared" si="19"/>
        <v>49.794392523364486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10">
        <f t="shared" si="16"/>
        <v>40187.25</v>
      </c>
      <c r="M265" s="10">
        <f t="shared" si="17"/>
        <v>40187.25</v>
      </c>
      <c r="N265" t="b">
        <v>0</v>
      </c>
      <c r="O265" t="b">
        <v>0</v>
      </c>
      <c r="P265" t="s">
        <v>122</v>
      </c>
      <c r="Q265" s="5">
        <f t="shared" si="18"/>
        <v>3.7089655172413791</v>
      </c>
      <c r="R265" s="6">
        <f t="shared" si="19"/>
        <v>54.050251256281406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10">
        <f t="shared" si="16"/>
        <v>41317.25</v>
      </c>
      <c r="M266" s="10">
        <f t="shared" si="17"/>
        <v>41333.25</v>
      </c>
      <c r="N266" t="b">
        <v>0</v>
      </c>
      <c r="O266" t="b">
        <v>0</v>
      </c>
      <c r="P266" t="s">
        <v>33</v>
      </c>
      <c r="Q266" s="5">
        <f t="shared" si="18"/>
        <v>3.6266447368421053</v>
      </c>
      <c r="R266" s="6">
        <f t="shared" si="19"/>
        <v>30.002721335268504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10">
        <f t="shared" si="16"/>
        <v>42372.25</v>
      </c>
      <c r="M267" s="10">
        <f t="shared" si="17"/>
        <v>42416.25</v>
      </c>
      <c r="N267" t="b">
        <v>0</v>
      </c>
      <c r="O267" t="b">
        <v>0</v>
      </c>
      <c r="P267" t="s">
        <v>33</v>
      </c>
      <c r="Q267" s="5">
        <f t="shared" si="18"/>
        <v>1.2308163265306122</v>
      </c>
      <c r="R267" s="6">
        <f t="shared" si="19"/>
        <v>70.127906976744185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10">
        <f t="shared" si="16"/>
        <v>41950.25</v>
      </c>
      <c r="M268" s="10">
        <f t="shared" si="17"/>
        <v>41983.25</v>
      </c>
      <c r="N268" t="b">
        <v>0</v>
      </c>
      <c r="O268" t="b">
        <v>1</v>
      </c>
      <c r="P268" t="s">
        <v>159</v>
      </c>
      <c r="Q268" s="5">
        <f t="shared" si="18"/>
        <v>0.76766756032171579</v>
      </c>
      <c r="R268" s="6">
        <f t="shared" si="19"/>
        <v>26.996228786926462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10">
        <f t="shared" si="16"/>
        <v>41206.208333333336</v>
      </c>
      <c r="M269" s="10">
        <f t="shared" si="17"/>
        <v>41222.25</v>
      </c>
      <c r="N269" t="b">
        <v>0</v>
      </c>
      <c r="O269" t="b">
        <v>0</v>
      </c>
      <c r="P269" t="s">
        <v>33</v>
      </c>
      <c r="Q269" s="5">
        <f t="shared" si="18"/>
        <v>2.3362012987012988</v>
      </c>
      <c r="R269" s="6">
        <f t="shared" si="19"/>
        <v>51.990606936416185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10">
        <f t="shared" si="16"/>
        <v>41186.208333333336</v>
      </c>
      <c r="M270" s="10">
        <f t="shared" si="17"/>
        <v>41232.25</v>
      </c>
      <c r="N270" t="b">
        <v>0</v>
      </c>
      <c r="O270" t="b">
        <v>0</v>
      </c>
      <c r="P270" t="s">
        <v>42</v>
      </c>
      <c r="Q270" s="5">
        <f t="shared" si="18"/>
        <v>1.8053333333333332</v>
      </c>
      <c r="R270" s="6">
        <f t="shared" si="19"/>
        <v>56.416666666666664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10">
        <f t="shared" si="16"/>
        <v>43496.25</v>
      </c>
      <c r="M271" s="10">
        <f t="shared" si="17"/>
        <v>43517.25</v>
      </c>
      <c r="N271" t="b">
        <v>0</v>
      </c>
      <c r="O271" t="b">
        <v>0</v>
      </c>
      <c r="P271" t="s">
        <v>269</v>
      </c>
      <c r="Q271" s="5">
        <f t="shared" si="18"/>
        <v>2.5262857142857142</v>
      </c>
      <c r="R271" s="6">
        <f t="shared" si="19"/>
        <v>101.63218390804597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10">
        <f t="shared" si="16"/>
        <v>40514.25</v>
      </c>
      <c r="M272" s="10">
        <f t="shared" si="17"/>
        <v>40516.25</v>
      </c>
      <c r="N272" t="b">
        <v>0</v>
      </c>
      <c r="O272" t="b">
        <v>0</v>
      </c>
      <c r="P272" t="s">
        <v>89</v>
      </c>
      <c r="Q272" s="5">
        <f t="shared" si="18"/>
        <v>0.27176538240368026</v>
      </c>
      <c r="R272" s="6">
        <f t="shared" si="19"/>
        <v>25.005291005291006</v>
      </c>
      <c r="S272" t="s">
        <v>2050</v>
      </c>
      <c r="T272" t="s">
        <v>2051</v>
      </c>
    </row>
    <row r="273" spans="1:20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10">
        <f t="shared" si="16"/>
        <v>42345.25</v>
      </c>
      <c r="M273" s="10">
        <f t="shared" si="17"/>
        <v>42376.25</v>
      </c>
      <c r="N273" t="b">
        <v>0</v>
      </c>
      <c r="O273" t="b">
        <v>0</v>
      </c>
      <c r="P273" t="s">
        <v>122</v>
      </c>
      <c r="Q273" s="5">
        <f t="shared" si="18"/>
        <v>1.2706571242680547E-2</v>
      </c>
      <c r="R273" s="6">
        <f t="shared" si="19"/>
        <v>32.016393442622949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10">
        <f t="shared" si="16"/>
        <v>43656.208333333328</v>
      </c>
      <c r="M274" s="10">
        <f t="shared" si="17"/>
        <v>43681.208333333328</v>
      </c>
      <c r="N274" t="b">
        <v>0</v>
      </c>
      <c r="O274" t="b">
        <v>1</v>
      </c>
      <c r="P274" t="s">
        <v>33</v>
      </c>
      <c r="Q274" s="5">
        <f t="shared" si="18"/>
        <v>3.0400978473581213</v>
      </c>
      <c r="R274" s="6">
        <f t="shared" si="19"/>
        <v>82.021647307286173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0">
        <f t="shared" si="16"/>
        <v>42995.208333333328</v>
      </c>
      <c r="M275" s="10">
        <f t="shared" si="17"/>
        <v>42998.208333333328</v>
      </c>
      <c r="N275" t="b">
        <v>0</v>
      </c>
      <c r="O275" t="b">
        <v>0</v>
      </c>
      <c r="P275" t="s">
        <v>33</v>
      </c>
      <c r="Q275" s="5">
        <f t="shared" si="18"/>
        <v>1.3723076923076922</v>
      </c>
      <c r="R275" s="6">
        <f t="shared" si="19"/>
        <v>37.957446808510639</v>
      </c>
      <c r="S275" t="s">
        <v>2039</v>
      </c>
      <c r="T275" t="s">
        <v>2040</v>
      </c>
    </row>
    <row r="276" spans="1:20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10">
        <f t="shared" si="16"/>
        <v>43045.25</v>
      </c>
      <c r="M276" s="10">
        <f t="shared" si="17"/>
        <v>43050.25</v>
      </c>
      <c r="N276" t="b">
        <v>0</v>
      </c>
      <c r="O276" t="b">
        <v>0</v>
      </c>
      <c r="P276" t="s">
        <v>33</v>
      </c>
      <c r="Q276" s="5">
        <f t="shared" si="18"/>
        <v>0.32208333333333333</v>
      </c>
      <c r="R276" s="6">
        <f t="shared" si="19"/>
        <v>51.533333333333331</v>
      </c>
      <c r="S276" t="s">
        <v>2039</v>
      </c>
      <c r="T276" t="s">
        <v>2040</v>
      </c>
    </row>
    <row r="277" spans="1:20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10">
        <f t="shared" si="16"/>
        <v>43561.208333333328</v>
      </c>
      <c r="M277" s="10">
        <f t="shared" si="17"/>
        <v>43569.208333333328</v>
      </c>
      <c r="N277" t="b">
        <v>0</v>
      </c>
      <c r="O277" t="b">
        <v>0</v>
      </c>
      <c r="P277" t="s">
        <v>206</v>
      </c>
      <c r="Q277" s="5">
        <f t="shared" si="18"/>
        <v>2.4151282051282053</v>
      </c>
      <c r="R277" s="6">
        <f t="shared" si="19"/>
        <v>81.198275862068968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10">
        <f t="shared" si="16"/>
        <v>41018.208333333336</v>
      </c>
      <c r="M278" s="10">
        <f t="shared" si="17"/>
        <v>41023.208333333336</v>
      </c>
      <c r="N278" t="b">
        <v>0</v>
      </c>
      <c r="O278" t="b">
        <v>1</v>
      </c>
      <c r="P278" t="s">
        <v>89</v>
      </c>
      <c r="Q278" s="5">
        <f t="shared" si="18"/>
        <v>0.96799999999999997</v>
      </c>
      <c r="R278" s="6">
        <f t="shared" si="19"/>
        <v>40.030075187969928</v>
      </c>
      <c r="S278" t="s">
        <v>2050</v>
      </c>
      <c r="T278" t="s">
        <v>2051</v>
      </c>
    </row>
    <row r="279" spans="1:20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10">
        <f t="shared" si="16"/>
        <v>40378.208333333336</v>
      </c>
      <c r="M279" s="10">
        <f t="shared" si="17"/>
        <v>40380.208333333336</v>
      </c>
      <c r="N279" t="b">
        <v>0</v>
      </c>
      <c r="O279" t="b">
        <v>0</v>
      </c>
      <c r="P279" t="s">
        <v>33</v>
      </c>
      <c r="Q279" s="5">
        <f t="shared" si="18"/>
        <v>10.664285714285715</v>
      </c>
      <c r="R279" s="6">
        <f t="shared" si="19"/>
        <v>89.939759036144579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10">
        <f t="shared" si="16"/>
        <v>41239.25</v>
      </c>
      <c r="M280" s="10">
        <f t="shared" si="17"/>
        <v>41264.25</v>
      </c>
      <c r="N280" t="b">
        <v>0</v>
      </c>
      <c r="O280" t="b">
        <v>0</v>
      </c>
      <c r="P280" t="s">
        <v>28</v>
      </c>
      <c r="Q280" s="5">
        <f t="shared" si="18"/>
        <v>3.2588888888888889</v>
      </c>
      <c r="R280" s="6">
        <f t="shared" si="19"/>
        <v>96.692307692307693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10">
        <f t="shared" si="16"/>
        <v>43346.208333333328</v>
      </c>
      <c r="M281" s="10">
        <f t="shared" si="17"/>
        <v>43349.208333333328</v>
      </c>
      <c r="N281" t="b">
        <v>0</v>
      </c>
      <c r="O281" t="b">
        <v>0</v>
      </c>
      <c r="P281" t="s">
        <v>33</v>
      </c>
      <c r="Q281" s="5">
        <f t="shared" si="18"/>
        <v>1.7070000000000001</v>
      </c>
      <c r="R281" s="6">
        <f t="shared" si="19"/>
        <v>25.010989010989011</v>
      </c>
      <c r="S281" t="s">
        <v>2039</v>
      </c>
      <c r="T281" t="s">
        <v>2040</v>
      </c>
    </row>
    <row r="282" spans="1:20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10">
        <f t="shared" si="16"/>
        <v>43060.25</v>
      </c>
      <c r="M282" s="10">
        <f t="shared" si="17"/>
        <v>43066.25</v>
      </c>
      <c r="N282" t="b">
        <v>0</v>
      </c>
      <c r="O282" t="b">
        <v>0</v>
      </c>
      <c r="P282" t="s">
        <v>71</v>
      </c>
      <c r="Q282" s="5">
        <f t="shared" si="18"/>
        <v>5.8144</v>
      </c>
      <c r="R282" s="6">
        <f t="shared" si="19"/>
        <v>36.987277353689571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10">
        <f t="shared" si="16"/>
        <v>40979.25</v>
      </c>
      <c r="M283" s="10">
        <f t="shared" si="17"/>
        <v>41000.208333333336</v>
      </c>
      <c r="N283" t="b">
        <v>0</v>
      </c>
      <c r="O283" t="b">
        <v>1</v>
      </c>
      <c r="P283" t="s">
        <v>33</v>
      </c>
      <c r="Q283" s="5">
        <f t="shared" si="18"/>
        <v>0.91520972644376897</v>
      </c>
      <c r="R283" s="6">
        <f t="shared" si="19"/>
        <v>73.012609117361791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10">
        <f t="shared" si="16"/>
        <v>42701.25</v>
      </c>
      <c r="M284" s="10">
        <f t="shared" si="17"/>
        <v>42707.25</v>
      </c>
      <c r="N284" t="b">
        <v>0</v>
      </c>
      <c r="O284" t="b">
        <v>1</v>
      </c>
      <c r="P284" t="s">
        <v>269</v>
      </c>
      <c r="Q284" s="5">
        <f t="shared" si="18"/>
        <v>1.0804761904761904</v>
      </c>
      <c r="R284" s="6">
        <f t="shared" si="19"/>
        <v>68.240601503759393</v>
      </c>
      <c r="S284" t="s">
        <v>2041</v>
      </c>
      <c r="T284" t="s">
        <v>2060</v>
      </c>
    </row>
    <row r="285" spans="1:20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10">
        <f t="shared" si="16"/>
        <v>42520.208333333328</v>
      </c>
      <c r="M285" s="10">
        <f t="shared" si="17"/>
        <v>42525.208333333328</v>
      </c>
      <c r="N285" t="b">
        <v>0</v>
      </c>
      <c r="O285" t="b">
        <v>0</v>
      </c>
      <c r="P285" t="s">
        <v>23</v>
      </c>
      <c r="Q285" s="5">
        <f t="shared" si="18"/>
        <v>0.18728395061728395</v>
      </c>
      <c r="R285" s="6">
        <f t="shared" si="19"/>
        <v>52.310344827586206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10">
        <f t="shared" si="16"/>
        <v>41030.208333333336</v>
      </c>
      <c r="M286" s="10">
        <f t="shared" si="17"/>
        <v>41035.208333333336</v>
      </c>
      <c r="N286" t="b">
        <v>0</v>
      </c>
      <c r="O286" t="b">
        <v>0</v>
      </c>
      <c r="P286" t="s">
        <v>28</v>
      </c>
      <c r="Q286" s="5">
        <f t="shared" si="18"/>
        <v>0.83193877551020412</v>
      </c>
      <c r="R286" s="6">
        <f t="shared" si="19"/>
        <v>61.765151515151516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10">
        <f t="shared" si="16"/>
        <v>42623.208333333328</v>
      </c>
      <c r="M287" s="10">
        <f t="shared" si="17"/>
        <v>42661.208333333328</v>
      </c>
      <c r="N287" t="b">
        <v>0</v>
      </c>
      <c r="O287" t="b">
        <v>0</v>
      </c>
      <c r="P287" t="s">
        <v>33</v>
      </c>
      <c r="Q287" s="5">
        <f t="shared" si="18"/>
        <v>7.0633333333333335</v>
      </c>
      <c r="R287" s="6">
        <f t="shared" si="19"/>
        <v>25.027559055118111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10">
        <f t="shared" si="16"/>
        <v>42697.25</v>
      </c>
      <c r="M288" s="10">
        <f t="shared" si="17"/>
        <v>42704.25</v>
      </c>
      <c r="N288" t="b">
        <v>0</v>
      </c>
      <c r="O288" t="b">
        <v>0</v>
      </c>
      <c r="P288" t="s">
        <v>33</v>
      </c>
      <c r="Q288" s="5">
        <f t="shared" si="18"/>
        <v>0.17446030330062445</v>
      </c>
      <c r="R288" s="6">
        <f t="shared" si="19"/>
        <v>106.28804347826087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10">
        <f t="shared" si="16"/>
        <v>42122.208333333328</v>
      </c>
      <c r="M289" s="10">
        <f t="shared" si="17"/>
        <v>42122.208333333328</v>
      </c>
      <c r="N289" t="b">
        <v>0</v>
      </c>
      <c r="O289" t="b">
        <v>0</v>
      </c>
      <c r="P289" t="s">
        <v>50</v>
      </c>
      <c r="Q289" s="5">
        <f t="shared" si="18"/>
        <v>2.0973015873015872</v>
      </c>
      <c r="R289" s="6">
        <f t="shared" si="19"/>
        <v>75.07386363636364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10">
        <f t="shared" si="16"/>
        <v>40982.208333333336</v>
      </c>
      <c r="M290" s="10">
        <f t="shared" si="17"/>
        <v>40983.208333333336</v>
      </c>
      <c r="N290" t="b">
        <v>0</v>
      </c>
      <c r="O290" t="b">
        <v>1</v>
      </c>
      <c r="P290" t="s">
        <v>148</v>
      </c>
      <c r="Q290" s="5">
        <f t="shared" si="18"/>
        <v>0.97785714285714287</v>
      </c>
      <c r="R290" s="6">
        <f t="shared" si="19"/>
        <v>39.970802919708028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0">
        <f t="shared" si="16"/>
        <v>42219.208333333328</v>
      </c>
      <c r="M291" s="10">
        <f t="shared" si="17"/>
        <v>42222.208333333328</v>
      </c>
      <c r="N291" t="b">
        <v>0</v>
      </c>
      <c r="O291" t="b">
        <v>0</v>
      </c>
      <c r="P291" t="s">
        <v>33</v>
      </c>
      <c r="Q291" s="5">
        <f t="shared" si="18"/>
        <v>16.842500000000001</v>
      </c>
      <c r="R291" s="6">
        <f t="shared" si="19"/>
        <v>39.982195845697326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10">
        <f t="shared" si="16"/>
        <v>41404.208333333336</v>
      </c>
      <c r="M292" s="10">
        <f t="shared" si="17"/>
        <v>41436.208333333336</v>
      </c>
      <c r="N292" t="b">
        <v>0</v>
      </c>
      <c r="O292" t="b">
        <v>1</v>
      </c>
      <c r="P292" t="s">
        <v>42</v>
      </c>
      <c r="Q292" s="5">
        <f t="shared" si="18"/>
        <v>0.54402135231316728</v>
      </c>
      <c r="R292" s="6">
        <f t="shared" si="19"/>
        <v>101.01541850220265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10">
        <f t="shared" si="16"/>
        <v>40831.208333333336</v>
      </c>
      <c r="M293" s="10">
        <f t="shared" si="17"/>
        <v>40835.208333333336</v>
      </c>
      <c r="N293" t="b">
        <v>1</v>
      </c>
      <c r="O293" t="b">
        <v>0</v>
      </c>
      <c r="P293" t="s">
        <v>28</v>
      </c>
      <c r="Q293" s="5">
        <f t="shared" si="18"/>
        <v>4.5661111111111108</v>
      </c>
      <c r="R293" s="6">
        <f t="shared" si="19"/>
        <v>76.813084112149539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10">
        <f t="shared" si="16"/>
        <v>40984.208333333336</v>
      </c>
      <c r="M294" s="10">
        <f t="shared" si="17"/>
        <v>41002.208333333336</v>
      </c>
      <c r="N294" t="b">
        <v>0</v>
      </c>
      <c r="O294" t="b">
        <v>0</v>
      </c>
      <c r="P294" t="s">
        <v>17</v>
      </c>
      <c r="Q294" s="5">
        <f t="shared" si="18"/>
        <v>9.8219178082191785E-2</v>
      </c>
      <c r="R294" s="6">
        <f t="shared" si="19"/>
        <v>71.7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10">
        <f t="shared" si="16"/>
        <v>40456.208333333336</v>
      </c>
      <c r="M295" s="10">
        <f t="shared" si="17"/>
        <v>40465.208333333336</v>
      </c>
      <c r="N295" t="b">
        <v>0</v>
      </c>
      <c r="O295" t="b">
        <v>0</v>
      </c>
      <c r="P295" t="s">
        <v>33</v>
      </c>
      <c r="Q295" s="5">
        <f t="shared" si="18"/>
        <v>0.16384615384615384</v>
      </c>
      <c r="R295" s="6">
        <f t="shared" si="19"/>
        <v>33.28125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10">
        <f t="shared" si="16"/>
        <v>43399.208333333328</v>
      </c>
      <c r="M296" s="10">
        <f t="shared" si="17"/>
        <v>43411.25</v>
      </c>
      <c r="N296" t="b">
        <v>0</v>
      </c>
      <c r="O296" t="b">
        <v>0</v>
      </c>
      <c r="P296" t="s">
        <v>33</v>
      </c>
      <c r="Q296" s="5">
        <f t="shared" si="18"/>
        <v>13.396666666666667</v>
      </c>
      <c r="R296" s="6">
        <f t="shared" si="19"/>
        <v>43.923497267759565</v>
      </c>
      <c r="S296" t="s">
        <v>2039</v>
      </c>
      <c r="T296" t="s">
        <v>2040</v>
      </c>
    </row>
    <row r="297" spans="1:20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10">
        <f t="shared" si="16"/>
        <v>41562.208333333336</v>
      </c>
      <c r="M297" s="10">
        <f t="shared" si="17"/>
        <v>41587.25</v>
      </c>
      <c r="N297" t="b">
        <v>0</v>
      </c>
      <c r="O297" t="b">
        <v>0</v>
      </c>
      <c r="P297" t="s">
        <v>33</v>
      </c>
      <c r="Q297" s="5">
        <f t="shared" si="18"/>
        <v>0.35650077760497667</v>
      </c>
      <c r="R297" s="6">
        <f t="shared" si="19"/>
        <v>36.004712041884815</v>
      </c>
      <c r="S297" t="s">
        <v>2039</v>
      </c>
      <c r="T297" t="s">
        <v>2040</v>
      </c>
    </row>
    <row r="298" spans="1:20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10">
        <f t="shared" si="16"/>
        <v>43493.25</v>
      </c>
      <c r="M298" s="10">
        <f t="shared" si="17"/>
        <v>43515.25</v>
      </c>
      <c r="N298" t="b">
        <v>0</v>
      </c>
      <c r="O298" t="b">
        <v>0</v>
      </c>
      <c r="P298" t="s">
        <v>33</v>
      </c>
      <c r="Q298" s="5">
        <f t="shared" si="18"/>
        <v>0.54950819672131146</v>
      </c>
      <c r="R298" s="6">
        <f t="shared" si="19"/>
        <v>88.21052631578948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10">
        <f t="shared" si="16"/>
        <v>41653.25</v>
      </c>
      <c r="M299" s="10">
        <f t="shared" si="17"/>
        <v>41662.25</v>
      </c>
      <c r="N299" t="b">
        <v>0</v>
      </c>
      <c r="O299" t="b">
        <v>1</v>
      </c>
      <c r="P299" t="s">
        <v>33</v>
      </c>
      <c r="Q299" s="5">
        <f t="shared" si="18"/>
        <v>0.94236111111111109</v>
      </c>
      <c r="R299" s="6">
        <f t="shared" si="19"/>
        <v>65.240384615384613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10">
        <f t="shared" si="16"/>
        <v>42426.25</v>
      </c>
      <c r="M300" s="10">
        <f t="shared" si="17"/>
        <v>42444.208333333328</v>
      </c>
      <c r="N300" t="b">
        <v>0</v>
      </c>
      <c r="O300" t="b">
        <v>1</v>
      </c>
      <c r="P300" t="s">
        <v>23</v>
      </c>
      <c r="Q300" s="5">
        <f t="shared" si="18"/>
        <v>1.4391428571428571</v>
      </c>
      <c r="R300" s="6">
        <f t="shared" si="19"/>
        <v>69.958333333333329</v>
      </c>
      <c r="S300" t="s">
        <v>2035</v>
      </c>
      <c r="T300" t="s">
        <v>2036</v>
      </c>
    </row>
    <row r="301" spans="1:20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10">
        <f t="shared" si="16"/>
        <v>42432.25</v>
      </c>
      <c r="M301" s="10">
        <f t="shared" si="17"/>
        <v>42488.208333333328</v>
      </c>
      <c r="N301" t="b">
        <v>0</v>
      </c>
      <c r="O301" t="b">
        <v>0</v>
      </c>
      <c r="P301" t="s">
        <v>17</v>
      </c>
      <c r="Q301" s="5">
        <f t="shared" si="18"/>
        <v>0.51421052631578945</v>
      </c>
      <c r="R301" s="6">
        <f t="shared" si="19"/>
        <v>39.877551020408163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10">
        <f t="shared" si="16"/>
        <v>42977.208333333328</v>
      </c>
      <c r="M302" s="10">
        <f t="shared" si="17"/>
        <v>42978.208333333328</v>
      </c>
      <c r="N302" t="b">
        <v>0</v>
      </c>
      <c r="O302" t="b">
        <v>1</v>
      </c>
      <c r="P302" t="s">
        <v>68</v>
      </c>
      <c r="Q302" s="5">
        <f t="shared" si="18"/>
        <v>0.05</v>
      </c>
      <c r="R302" s="6">
        <f t="shared" si="19"/>
        <v>5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10">
        <f t="shared" si="16"/>
        <v>42061.25</v>
      </c>
      <c r="M303" s="10">
        <f t="shared" si="17"/>
        <v>42078.208333333328</v>
      </c>
      <c r="N303" t="b">
        <v>0</v>
      </c>
      <c r="O303" t="b">
        <v>0</v>
      </c>
      <c r="P303" t="s">
        <v>42</v>
      </c>
      <c r="Q303" s="5">
        <f t="shared" si="18"/>
        <v>13.446666666666667</v>
      </c>
      <c r="R303" s="6">
        <f t="shared" si="19"/>
        <v>41.023728813559323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10">
        <f t="shared" si="16"/>
        <v>43345.208333333328</v>
      </c>
      <c r="M304" s="10">
        <f t="shared" si="17"/>
        <v>43359.208333333328</v>
      </c>
      <c r="N304" t="b">
        <v>0</v>
      </c>
      <c r="O304" t="b">
        <v>0</v>
      </c>
      <c r="P304" t="s">
        <v>33</v>
      </c>
      <c r="Q304" s="5">
        <f t="shared" si="18"/>
        <v>0.31844940867279897</v>
      </c>
      <c r="R304" s="6">
        <f t="shared" si="19"/>
        <v>98.914285714285711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10">
        <f t="shared" si="16"/>
        <v>42376.25</v>
      </c>
      <c r="M305" s="10">
        <f t="shared" si="17"/>
        <v>42381.25</v>
      </c>
      <c r="N305" t="b">
        <v>0</v>
      </c>
      <c r="O305" t="b">
        <v>0</v>
      </c>
      <c r="P305" t="s">
        <v>60</v>
      </c>
      <c r="Q305" s="5">
        <f t="shared" si="18"/>
        <v>0.82617647058823529</v>
      </c>
      <c r="R305" s="6">
        <f t="shared" si="19"/>
        <v>87.78125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10">
        <f t="shared" si="16"/>
        <v>42589.208333333328</v>
      </c>
      <c r="M306" s="10">
        <f t="shared" si="17"/>
        <v>42630.208333333328</v>
      </c>
      <c r="N306" t="b">
        <v>0</v>
      </c>
      <c r="O306" t="b">
        <v>0</v>
      </c>
      <c r="P306" t="s">
        <v>42</v>
      </c>
      <c r="Q306" s="5">
        <f t="shared" si="18"/>
        <v>5.4614285714285717</v>
      </c>
      <c r="R306" s="6">
        <f t="shared" si="19"/>
        <v>80.767605633802816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10">
        <f t="shared" si="16"/>
        <v>42448.208333333328</v>
      </c>
      <c r="M307" s="10">
        <f t="shared" si="17"/>
        <v>42489.208333333328</v>
      </c>
      <c r="N307" t="b">
        <v>0</v>
      </c>
      <c r="O307" t="b">
        <v>0</v>
      </c>
      <c r="P307" t="s">
        <v>33</v>
      </c>
      <c r="Q307" s="5">
        <f t="shared" si="18"/>
        <v>2.8621428571428571</v>
      </c>
      <c r="R307" s="6">
        <f t="shared" si="19"/>
        <v>94.28235294117647</v>
      </c>
      <c r="S307" t="s">
        <v>2039</v>
      </c>
      <c r="T307" t="s">
        <v>2040</v>
      </c>
    </row>
    <row r="308" spans="1:20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10">
        <f t="shared" si="16"/>
        <v>42930.208333333328</v>
      </c>
      <c r="M308" s="10">
        <f t="shared" si="17"/>
        <v>42933.208333333328</v>
      </c>
      <c r="N308" t="b">
        <v>0</v>
      </c>
      <c r="O308" t="b">
        <v>1</v>
      </c>
      <c r="P308" t="s">
        <v>33</v>
      </c>
      <c r="Q308" s="5">
        <f t="shared" si="18"/>
        <v>7.9076923076923072E-2</v>
      </c>
      <c r="R308" s="6">
        <f t="shared" si="19"/>
        <v>73.428571428571431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10">
        <f t="shared" si="16"/>
        <v>41066.208333333336</v>
      </c>
      <c r="M309" s="10">
        <f t="shared" si="17"/>
        <v>41086.208333333336</v>
      </c>
      <c r="N309" t="b">
        <v>0</v>
      </c>
      <c r="O309" t="b">
        <v>1</v>
      </c>
      <c r="P309" t="s">
        <v>119</v>
      </c>
      <c r="Q309" s="5">
        <f t="shared" si="18"/>
        <v>1.3213677811550153</v>
      </c>
      <c r="R309" s="6">
        <f t="shared" si="19"/>
        <v>65.968133535660087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10">
        <f t="shared" si="16"/>
        <v>40651.208333333336</v>
      </c>
      <c r="M310" s="10">
        <f t="shared" si="17"/>
        <v>40652.208333333336</v>
      </c>
      <c r="N310" t="b">
        <v>0</v>
      </c>
      <c r="O310" t="b">
        <v>0</v>
      </c>
      <c r="P310" t="s">
        <v>33</v>
      </c>
      <c r="Q310" s="5">
        <f t="shared" si="18"/>
        <v>0.74077834179357027</v>
      </c>
      <c r="R310" s="6">
        <f t="shared" si="19"/>
        <v>109.04109589041096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10">
        <f t="shared" si="16"/>
        <v>40807.208333333336</v>
      </c>
      <c r="M311" s="10">
        <f t="shared" si="17"/>
        <v>40827.208333333336</v>
      </c>
      <c r="N311" t="b">
        <v>0</v>
      </c>
      <c r="O311" t="b">
        <v>1</v>
      </c>
      <c r="P311" t="s">
        <v>60</v>
      </c>
      <c r="Q311" s="5">
        <f t="shared" si="18"/>
        <v>0.75292682926829269</v>
      </c>
      <c r="R311" s="6">
        <f t="shared" si="19"/>
        <v>41.16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10">
        <f t="shared" si="16"/>
        <v>40277.208333333336</v>
      </c>
      <c r="M312" s="10">
        <f t="shared" si="17"/>
        <v>40293.208333333336</v>
      </c>
      <c r="N312" t="b">
        <v>0</v>
      </c>
      <c r="O312" t="b">
        <v>0</v>
      </c>
      <c r="P312" t="s">
        <v>89</v>
      </c>
      <c r="Q312" s="5">
        <f t="shared" si="18"/>
        <v>0.20333333333333334</v>
      </c>
      <c r="R312" s="6">
        <f t="shared" si="19"/>
        <v>99.125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10">
        <f t="shared" si="16"/>
        <v>40590.25</v>
      </c>
      <c r="M313" s="10">
        <f t="shared" si="17"/>
        <v>40602.25</v>
      </c>
      <c r="N313" t="b">
        <v>0</v>
      </c>
      <c r="O313" t="b">
        <v>0</v>
      </c>
      <c r="P313" t="s">
        <v>33</v>
      </c>
      <c r="Q313" s="5">
        <f t="shared" si="18"/>
        <v>2.0336507936507937</v>
      </c>
      <c r="R313" s="6">
        <f t="shared" si="19"/>
        <v>105.88429752066116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10">
        <f t="shared" si="16"/>
        <v>41572.208333333336</v>
      </c>
      <c r="M314" s="10">
        <f t="shared" si="17"/>
        <v>41579.208333333336</v>
      </c>
      <c r="N314" t="b">
        <v>0</v>
      </c>
      <c r="O314" t="b">
        <v>0</v>
      </c>
      <c r="P314" t="s">
        <v>33</v>
      </c>
      <c r="Q314" s="5">
        <f t="shared" si="18"/>
        <v>3.1022842639593908</v>
      </c>
      <c r="R314" s="6">
        <f t="shared" si="19"/>
        <v>48.996525921966864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10">
        <f t="shared" si="16"/>
        <v>40966.25</v>
      </c>
      <c r="M315" s="10">
        <f t="shared" si="17"/>
        <v>40968.25</v>
      </c>
      <c r="N315" t="b">
        <v>0</v>
      </c>
      <c r="O315" t="b">
        <v>0</v>
      </c>
      <c r="P315" t="s">
        <v>23</v>
      </c>
      <c r="Q315" s="5">
        <f t="shared" si="18"/>
        <v>3.9531818181818181</v>
      </c>
      <c r="R315" s="6">
        <f t="shared" si="19"/>
        <v>39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10">
        <f t="shared" si="16"/>
        <v>43536.208333333328</v>
      </c>
      <c r="M316" s="10">
        <f t="shared" si="17"/>
        <v>43541.208333333328</v>
      </c>
      <c r="N316" t="b">
        <v>0</v>
      </c>
      <c r="O316" t="b">
        <v>1</v>
      </c>
      <c r="P316" t="s">
        <v>42</v>
      </c>
      <c r="Q316" s="5">
        <f t="shared" si="18"/>
        <v>2.9471428571428571</v>
      </c>
      <c r="R316" s="6">
        <f t="shared" si="19"/>
        <v>31.022556390977442</v>
      </c>
      <c r="S316" t="s">
        <v>2041</v>
      </c>
      <c r="T316" t="s">
        <v>2042</v>
      </c>
    </row>
    <row r="317" spans="1:20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10">
        <f t="shared" si="16"/>
        <v>41783.208333333336</v>
      </c>
      <c r="M317" s="10">
        <f t="shared" si="17"/>
        <v>41812.208333333336</v>
      </c>
      <c r="N317" t="b">
        <v>0</v>
      </c>
      <c r="O317" t="b">
        <v>0</v>
      </c>
      <c r="P317" t="s">
        <v>33</v>
      </c>
      <c r="Q317" s="5">
        <f t="shared" si="18"/>
        <v>0.33894736842105261</v>
      </c>
      <c r="R317" s="6">
        <f t="shared" si="19"/>
        <v>103.87096774193549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10">
        <f t="shared" si="16"/>
        <v>43788.25</v>
      </c>
      <c r="M318" s="10">
        <f t="shared" si="17"/>
        <v>43789.25</v>
      </c>
      <c r="N318" t="b">
        <v>0</v>
      </c>
      <c r="O318" t="b">
        <v>1</v>
      </c>
      <c r="P318" t="s">
        <v>17</v>
      </c>
      <c r="Q318" s="5">
        <f t="shared" si="18"/>
        <v>0.66677083333333331</v>
      </c>
      <c r="R318" s="6">
        <f t="shared" si="19"/>
        <v>59.268518518518519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10">
        <f t="shared" si="16"/>
        <v>42869.208333333328</v>
      </c>
      <c r="M319" s="10">
        <f t="shared" si="17"/>
        <v>42882.208333333328</v>
      </c>
      <c r="N319" t="b">
        <v>0</v>
      </c>
      <c r="O319" t="b">
        <v>0</v>
      </c>
      <c r="P319" t="s">
        <v>33</v>
      </c>
      <c r="Q319" s="5">
        <f t="shared" si="18"/>
        <v>0.19227272727272726</v>
      </c>
      <c r="R319" s="6">
        <f t="shared" si="19"/>
        <v>42.3</v>
      </c>
      <c r="S319" t="s">
        <v>2039</v>
      </c>
      <c r="T319" t="s">
        <v>2040</v>
      </c>
    </row>
    <row r="320" spans="1:20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10">
        <f t="shared" si="16"/>
        <v>41684.25</v>
      </c>
      <c r="M320" s="10">
        <f t="shared" si="17"/>
        <v>41686.25</v>
      </c>
      <c r="N320" t="b">
        <v>0</v>
      </c>
      <c r="O320" t="b">
        <v>0</v>
      </c>
      <c r="P320" t="s">
        <v>23</v>
      </c>
      <c r="Q320" s="5">
        <f t="shared" si="18"/>
        <v>0.15842105263157893</v>
      </c>
      <c r="R320" s="6">
        <f t="shared" si="19"/>
        <v>53.117647058823529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10">
        <f t="shared" si="16"/>
        <v>40402.208333333336</v>
      </c>
      <c r="M321" s="10">
        <f t="shared" si="17"/>
        <v>40426.208333333336</v>
      </c>
      <c r="N321" t="b">
        <v>0</v>
      </c>
      <c r="O321" t="b">
        <v>0</v>
      </c>
      <c r="P321" t="s">
        <v>28</v>
      </c>
      <c r="Q321" s="5">
        <f t="shared" si="18"/>
        <v>0.38702380952380955</v>
      </c>
      <c r="R321" s="6">
        <f t="shared" si="19"/>
        <v>50.796875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10">
        <f t="shared" si="16"/>
        <v>40673.208333333336</v>
      </c>
      <c r="M322" s="10">
        <f t="shared" si="17"/>
        <v>40682.208333333336</v>
      </c>
      <c r="N322" t="b">
        <v>0</v>
      </c>
      <c r="O322" t="b">
        <v>0</v>
      </c>
      <c r="P322" t="s">
        <v>119</v>
      </c>
      <c r="Q322" s="5">
        <f t="shared" si="18"/>
        <v>9.5876777251184833E-2</v>
      </c>
      <c r="R322" s="6">
        <f t="shared" si="19"/>
        <v>101.15</v>
      </c>
      <c r="S322" t="s">
        <v>2047</v>
      </c>
      <c r="T322" t="s">
        <v>2053</v>
      </c>
    </row>
    <row r="323" spans="1:20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10">
        <f t="shared" ref="L323:L386" si="20">(((J323/60)/60)/24)+DATE(1970,1,1)</f>
        <v>40634.208333333336</v>
      </c>
      <c r="M323" s="10">
        <f t="shared" ref="M323:M386" si="21">(((K323/60)/60)/24)+DATE(1970,1,1)</f>
        <v>40642.208333333336</v>
      </c>
      <c r="N323" t="b">
        <v>0</v>
      </c>
      <c r="O323" t="b">
        <v>0</v>
      </c>
      <c r="P323" t="s">
        <v>100</v>
      </c>
      <c r="Q323" s="5">
        <f t="shared" ref="Q323:Q386" si="22">E323/D323</f>
        <v>0.94144366197183094</v>
      </c>
      <c r="R323" s="6">
        <f t="shared" ref="R323:R386" si="23">E323/G323</f>
        <v>65.000810372771468</v>
      </c>
      <c r="S323" t="s">
        <v>2041</v>
      </c>
      <c r="T323" t="s">
        <v>2052</v>
      </c>
    </row>
    <row r="324" spans="1:20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10">
        <f t="shared" si="20"/>
        <v>40507.25</v>
      </c>
      <c r="M324" s="10">
        <f t="shared" si="21"/>
        <v>40520.25</v>
      </c>
      <c r="N324" t="b">
        <v>0</v>
      </c>
      <c r="O324" t="b">
        <v>0</v>
      </c>
      <c r="P324" t="s">
        <v>33</v>
      </c>
      <c r="Q324" s="5">
        <f t="shared" si="22"/>
        <v>1.6656234096692113</v>
      </c>
      <c r="R324" s="6">
        <f t="shared" si="23"/>
        <v>37.998645510835914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10">
        <f t="shared" si="20"/>
        <v>41725.208333333336</v>
      </c>
      <c r="M325" s="10">
        <f t="shared" si="21"/>
        <v>41727.208333333336</v>
      </c>
      <c r="N325" t="b">
        <v>0</v>
      </c>
      <c r="O325" t="b">
        <v>0</v>
      </c>
      <c r="P325" t="s">
        <v>42</v>
      </c>
      <c r="Q325" s="5">
        <f t="shared" si="22"/>
        <v>0.24134831460674158</v>
      </c>
      <c r="R325" s="6">
        <f t="shared" si="23"/>
        <v>82.615384615384613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10">
        <f t="shared" si="20"/>
        <v>42176.208333333328</v>
      </c>
      <c r="M326" s="10">
        <f t="shared" si="21"/>
        <v>42188.208333333328</v>
      </c>
      <c r="N326" t="b">
        <v>0</v>
      </c>
      <c r="O326" t="b">
        <v>1</v>
      </c>
      <c r="P326" t="s">
        <v>33</v>
      </c>
      <c r="Q326" s="5">
        <f t="shared" si="22"/>
        <v>1.6405633802816901</v>
      </c>
      <c r="R326" s="6">
        <f t="shared" si="23"/>
        <v>37.941368078175898</v>
      </c>
      <c r="S326" t="s">
        <v>2039</v>
      </c>
      <c r="T326" t="s">
        <v>2040</v>
      </c>
    </row>
    <row r="327" spans="1:20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10">
        <f t="shared" si="20"/>
        <v>43267.208333333328</v>
      </c>
      <c r="M327" s="10">
        <f t="shared" si="21"/>
        <v>43290.208333333328</v>
      </c>
      <c r="N327" t="b">
        <v>0</v>
      </c>
      <c r="O327" t="b">
        <v>1</v>
      </c>
      <c r="P327" t="s">
        <v>33</v>
      </c>
      <c r="Q327" s="5">
        <f t="shared" si="22"/>
        <v>0.90723076923076929</v>
      </c>
      <c r="R327" s="6">
        <f t="shared" si="23"/>
        <v>80.780821917808225</v>
      </c>
      <c r="S327" t="s">
        <v>2039</v>
      </c>
      <c r="T327" t="s">
        <v>2040</v>
      </c>
    </row>
    <row r="328" spans="1:20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10">
        <f t="shared" si="20"/>
        <v>42364.25</v>
      </c>
      <c r="M328" s="10">
        <f t="shared" si="21"/>
        <v>42370.25</v>
      </c>
      <c r="N328" t="b">
        <v>0</v>
      </c>
      <c r="O328" t="b">
        <v>0</v>
      </c>
      <c r="P328" t="s">
        <v>71</v>
      </c>
      <c r="Q328" s="5">
        <f t="shared" si="22"/>
        <v>0.46194444444444444</v>
      </c>
      <c r="R328" s="6">
        <f t="shared" si="23"/>
        <v>25.984375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10">
        <f t="shared" si="20"/>
        <v>43705.208333333328</v>
      </c>
      <c r="M329" s="10">
        <f t="shared" si="21"/>
        <v>43709.208333333328</v>
      </c>
      <c r="N329" t="b">
        <v>0</v>
      </c>
      <c r="O329" t="b">
        <v>1</v>
      </c>
      <c r="P329" t="s">
        <v>33</v>
      </c>
      <c r="Q329" s="5">
        <f t="shared" si="22"/>
        <v>0.38538461538461538</v>
      </c>
      <c r="R329" s="6">
        <f t="shared" si="23"/>
        <v>30.363636363636363</v>
      </c>
      <c r="S329" t="s">
        <v>2039</v>
      </c>
      <c r="T329" t="s">
        <v>2040</v>
      </c>
    </row>
    <row r="330" spans="1:20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10">
        <f t="shared" si="20"/>
        <v>43434.25</v>
      </c>
      <c r="M330" s="10">
        <f t="shared" si="21"/>
        <v>43445.25</v>
      </c>
      <c r="N330" t="b">
        <v>0</v>
      </c>
      <c r="O330" t="b">
        <v>0</v>
      </c>
      <c r="P330" t="s">
        <v>23</v>
      </c>
      <c r="Q330" s="5">
        <f t="shared" si="22"/>
        <v>1.3356231003039514</v>
      </c>
      <c r="R330" s="6">
        <f t="shared" si="23"/>
        <v>54.004916018025398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10">
        <f t="shared" si="20"/>
        <v>42716.25</v>
      </c>
      <c r="M331" s="10">
        <f t="shared" si="21"/>
        <v>42727.25</v>
      </c>
      <c r="N331" t="b">
        <v>0</v>
      </c>
      <c r="O331" t="b">
        <v>0</v>
      </c>
      <c r="P331" t="s">
        <v>89</v>
      </c>
      <c r="Q331" s="5">
        <f t="shared" si="22"/>
        <v>0.22896588486140726</v>
      </c>
      <c r="R331" s="6">
        <f t="shared" si="23"/>
        <v>101.78672985781991</v>
      </c>
      <c r="S331" t="s">
        <v>2050</v>
      </c>
      <c r="T331" t="s">
        <v>2051</v>
      </c>
    </row>
    <row r="332" spans="1:20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10">
        <f t="shared" si="20"/>
        <v>43077.25</v>
      </c>
      <c r="M332" s="10">
        <f t="shared" si="21"/>
        <v>43078.25</v>
      </c>
      <c r="N332" t="b">
        <v>0</v>
      </c>
      <c r="O332" t="b">
        <v>0</v>
      </c>
      <c r="P332" t="s">
        <v>42</v>
      </c>
      <c r="Q332" s="5">
        <f t="shared" si="22"/>
        <v>1.8495548961424333</v>
      </c>
      <c r="R332" s="6">
        <f t="shared" si="23"/>
        <v>45.003610108303249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10">
        <f t="shared" si="20"/>
        <v>40896.25</v>
      </c>
      <c r="M333" s="10">
        <f t="shared" si="21"/>
        <v>40897.25</v>
      </c>
      <c r="N333" t="b">
        <v>0</v>
      </c>
      <c r="O333" t="b">
        <v>0</v>
      </c>
      <c r="P333" t="s">
        <v>17</v>
      </c>
      <c r="Q333" s="5">
        <f t="shared" si="22"/>
        <v>4.4372727272727275</v>
      </c>
      <c r="R333" s="6">
        <f t="shared" si="23"/>
        <v>77.068421052631578</v>
      </c>
      <c r="S333" t="s">
        <v>2033</v>
      </c>
      <c r="T333" t="s">
        <v>2034</v>
      </c>
    </row>
    <row r="334" spans="1:20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10">
        <f t="shared" si="20"/>
        <v>41361.208333333336</v>
      </c>
      <c r="M334" s="10">
        <f t="shared" si="21"/>
        <v>41362.208333333336</v>
      </c>
      <c r="N334" t="b">
        <v>0</v>
      </c>
      <c r="O334" t="b">
        <v>0</v>
      </c>
      <c r="P334" t="s">
        <v>65</v>
      </c>
      <c r="Q334" s="5">
        <f t="shared" si="22"/>
        <v>1.999806763285024</v>
      </c>
      <c r="R334" s="6">
        <f t="shared" si="23"/>
        <v>88.076595744680844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10">
        <f t="shared" si="20"/>
        <v>43424.25</v>
      </c>
      <c r="M335" s="10">
        <f t="shared" si="21"/>
        <v>43452.25</v>
      </c>
      <c r="N335" t="b">
        <v>0</v>
      </c>
      <c r="O335" t="b">
        <v>0</v>
      </c>
      <c r="P335" t="s">
        <v>33</v>
      </c>
      <c r="Q335" s="5">
        <f t="shared" si="22"/>
        <v>1.2395833333333333</v>
      </c>
      <c r="R335" s="6">
        <f t="shared" si="23"/>
        <v>47.035573122529641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10">
        <f t="shared" si="20"/>
        <v>43110.25</v>
      </c>
      <c r="M336" s="10">
        <f t="shared" si="21"/>
        <v>43117.25</v>
      </c>
      <c r="N336" t="b">
        <v>0</v>
      </c>
      <c r="O336" t="b">
        <v>0</v>
      </c>
      <c r="P336" t="s">
        <v>23</v>
      </c>
      <c r="Q336" s="5">
        <f t="shared" si="22"/>
        <v>1.8661329305135952</v>
      </c>
      <c r="R336" s="6">
        <f t="shared" si="23"/>
        <v>110.99550763701707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10">
        <f t="shared" si="20"/>
        <v>43784.25</v>
      </c>
      <c r="M337" s="10">
        <f t="shared" si="21"/>
        <v>43797.25</v>
      </c>
      <c r="N337" t="b">
        <v>0</v>
      </c>
      <c r="O337" t="b">
        <v>0</v>
      </c>
      <c r="P337" t="s">
        <v>23</v>
      </c>
      <c r="Q337" s="5">
        <f t="shared" si="22"/>
        <v>1.1428538550057536</v>
      </c>
      <c r="R337" s="6">
        <f t="shared" si="23"/>
        <v>87.003066141042481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10">
        <f t="shared" si="20"/>
        <v>40527.25</v>
      </c>
      <c r="M338" s="10">
        <f t="shared" si="21"/>
        <v>40528.25</v>
      </c>
      <c r="N338" t="b">
        <v>0</v>
      </c>
      <c r="O338" t="b">
        <v>1</v>
      </c>
      <c r="P338" t="s">
        <v>23</v>
      </c>
      <c r="Q338" s="5">
        <f t="shared" si="22"/>
        <v>0.97032531824611035</v>
      </c>
      <c r="R338" s="6">
        <f t="shared" si="23"/>
        <v>63.994402985074629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10">
        <f t="shared" si="20"/>
        <v>43780.25</v>
      </c>
      <c r="M339" s="10">
        <f t="shared" si="21"/>
        <v>43781.25</v>
      </c>
      <c r="N339" t="b">
        <v>0</v>
      </c>
      <c r="O339" t="b">
        <v>0</v>
      </c>
      <c r="P339" t="s">
        <v>33</v>
      </c>
      <c r="Q339" s="5">
        <f t="shared" si="22"/>
        <v>1.2281904761904763</v>
      </c>
      <c r="R339" s="6">
        <f t="shared" si="23"/>
        <v>105.9945205479452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10">
        <f t="shared" si="20"/>
        <v>40821.208333333336</v>
      </c>
      <c r="M340" s="10">
        <f t="shared" si="21"/>
        <v>40851.208333333336</v>
      </c>
      <c r="N340" t="b">
        <v>0</v>
      </c>
      <c r="O340" t="b">
        <v>0</v>
      </c>
      <c r="P340" t="s">
        <v>33</v>
      </c>
      <c r="Q340" s="5">
        <f t="shared" si="22"/>
        <v>1.7914326647564469</v>
      </c>
      <c r="R340" s="6">
        <f t="shared" si="23"/>
        <v>73.989349112426041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0">
        <f t="shared" si="20"/>
        <v>42949.208333333328</v>
      </c>
      <c r="M341" s="10">
        <f t="shared" si="21"/>
        <v>42963.208333333328</v>
      </c>
      <c r="N341" t="b">
        <v>0</v>
      </c>
      <c r="O341" t="b">
        <v>0</v>
      </c>
      <c r="P341" t="s">
        <v>33</v>
      </c>
      <c r="Q341" s="5">
        <f t="shared" si="22"/>
        <v>0.79951577402787966</v>
      </c>
      <c r="R341" s="6">
        <f t="shared" si="23"/>
        <v>84.02004626060139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10">
        <f t="shared" si="20"/>
        <v>40889.25</v>
      </c>
      <c r="M342" s="10">
        <f t="shared" si="21"/>
        <v>40890.25</v>
      </c>
      <c r="N342" t="b">
        <v>0</v>
      </c>
      <c r="O342" t="b">
        <v>0</v>
      </c>
      <c r="P342" t="s">
        <v>122</v>
      </c>
      <c r="Q342" s="5">
        <f t="shared" si="22"/>
        <v>0.94242587601078165</v>
      </c>
      <c r="R342" s="6">
        <f t="shared" si="23"/>
        <v>88.966921119592882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10">
        <f t="shared" si="20"/>
        <v>42244.208333333328</v>
      </c>
      <c r="M343" s="10">
        <f t="shared" si="21"/>
        <v>42251.208333333328</v>
      </c>
      <c r="N343" t="b">
        <v>0</v>
      </c>
      <c r="O343" t="b">
        <v>0</v>
      </c>
      <c r="P343" t="s">
        <v>60</v>
      </c>
      <c r="Q343" s="5">
        <f t="shared" si="22"/>
        <v>0.84669291338582675</v>
      </c>
      <c r="R343" s="6">
        <f t="shared" si="23"/>
        <v>76.990453460620529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10">
        <f t="shared" si="20"/>
        <v>41475.208333333336</v>
      </c>
      <c r="M344" s="10">
        <f t="shared" si="21"/>
        <v>41487.208333333336</v>
      </c>
      <c r="N344" t="b">
        <v>0</v>
      </c>
      <c r="O344" t="b">
        <v>0</v>
      </c>
      <c r="P344" t="s">
        <v>33</v>
      </c>
      <c r="Q344" s="5">
        <f t="shared" si="22"/>
        <v>0.66521920668058454</v>
      </c>
      <c r="R344" s="6">
        <f t="shared" si="23"/>
        <v>97.146341463414629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10">
        <f t="shared" si="20"/>
        <v>41597.25</v>
      </c>
      <c r="M345" s="10">
        <f t="shared" si="21"/>
        <v>41650.25</v>
      </c>
      <c r="N345" t="b">
        <v>0</v>
      </c>
      <c r="O345" t="b">
        <v>0</v>
      </c>
      <c r="P345" t="s">
        <v>33</v>
      </c>
      <c r="Q345" s="5">
        <f t="shared" si="22"/>
        <v>0.53922222222222227</v>
      </c>
      <c r="R345" s="6">
        <f t="shared" si="23"/>
        <v>33.013605442176868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10">
        <f t="shared" si="20"/>
        <v>43122.25</v>
      </c>
      <c r="M346" s="10">
        <f t="shared" si="21"/>
        <v>43162.25</v>
      </c>
      <c r="N346" t="b">
        <v>0</v>
      </c>
      <c r="O346" t="b">
        <v>0</v>
      </c>
      <c r="P346" t="s">
        <v>89</v>
      </c>
      <c r="Q346" s="5">
        <f t="shared" si="22"/>
        <v>0.41983299595141699</v>
      </c>
      <c r="R346" s="6">
        <f t="shared" si="23"/>
        <v>99.950602409638549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10">
        <f t="shared" si="20"/>
        <v>42194.208333333328</v>
      </c>
      <c r="M347" s="10">
        <f t="shared" si="21"/>
        <v>42195.208333333328</v>
      </c>
      <c r="N347" t="b">
        <v>0</v>
      </c>
      <c r="O347" t="b">
        <v>0</v>
      </c>
      <c r="P347" t="s">
        <v>53</v>
      </c>
      <c r="Q347" s="5">
        <f t="shared" si="22"/>
        <v>0.14694796954314721</v>
      </c>
      <c r="R347" s="6">
        <f t="shared" si="23"/>
        <v>69.966767371601208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10">
        <f t="shared" si="20"/>
        <v>42971.208333333328</v>
      </c>
      <c r="M348" s="10">
        <f t="shared" si="21"/>
        <v>43026.208333333328</v>
      </c>
      <c r="N348" t="b">
        <v>0</v>
      </c>
      <c r="O348" t="b">
        <v>1</v>
      </c>
      <c r="P348" t="s">
        <v>60</v>
      </c>
      <c r="Q348" s="5">
        <f t="shared" si="22"/>
        <v>0.34475</v>
      </c>
      <c r="R348" s="6">
        <f t="shared" si="23"/>
        <v>110.32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10">
        <f t="shared" si="20"/>
        <v>42046.25</v>
      </c>
      <c r="M349" s="10">
        <f t="shared" si="21"/>
        <v>42070.25</v>
      </c>
      <c r="N349" t="b">
        <v>0</v>
      </c>
      <c r="O349" t="b">
        <v>0</v>
      </c>
      <c r="P349" t="s">
        <v>28</v>
      </c>
      <c r="Q349" s="5">
        <f t="shared" si="22"/>
        <v>14.007777777777777</v>
      </c>
      <c r="R349" s="6">
        <f t="shared" si="23"/>
        <v>66.005235602094245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10">
        <f t="shared" si="20"/>
        <v>42782.25</v>
      </c>
      <c r="M350" s="10">
        <f t="shared" si="21"/>
        <v>42795.25</v>
      </c>
      <c r="N350" t="b">
        <v>0</v>
      </c>
      <c r="O350" t="b">
        <v>0</v>
      </c>
      <c r="P350" t="s">
        <v>17</v>
      </c>
      <c r="Q350" s="5">
        <f t="shared" si="22"/>
        <v>0.71770351758793971</v>
      </c>
      <c r="R350" s="6">
        <f t="shared" si="23"/>
        <v>41.005742176284812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10">
        <f t="shared" si="20"/>
        <v>42930.208333333328</v>
      </c>
      <c r="M351" s="10">
        <f t="shared" si="21"/>
        <v>42960.208333333328</v>
      </c>
      <c r="N351" t="b">
        <v>0</v>
      </c>
      <c r="O351" t="b">
        <v>0</v>
      </c>
      <c r="P351" t="s">
        <v>33</v>
      </c>
      <c r="Q351" s="5">
        <f t="shared" si="22"/>
        <v>0.53074115044247783</v>
      </c>
      <c r="R351" s="6">
        <f t="shared" si="23"/>
        <v>103.96316359696641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10">
        <f t="shared" si="20"/>
        <v>42144.208333333328</v>
      </c>
      <c r="M352" s="10">
        <f t="shared" si="21"/>
        <v>42162.208333333328</v>
      </c>
      <c r="N352" t="b">
        <v>0</v>
      </c>
      <c r="O352" t="b">
        <v>1</v>
      </c>
      <c r="P352" t="s">
        <v>159</v>
      </c>
      <c r="Q352" s="5">
        <f t="shared" si="22"/>
        <v>0.05</v>
      </c>
      <c r="R352" s="6">
        <f t="shared" si="23"/>
        <v>5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10">
        <f t="shared" si="20"/>
        <v>42240.208333333328</v>
      </c>
      <c r="M353" s="10">
        <f t="shared" si="21"/>
        <v>42254.208333333328</v>
      </c>
      <c r="N353" t="b">
        <v>0</v>
      </c>
      <c r="O353" t="b">
        <v>0</v>
      </c>
      <c r="P353" t="s">
        <v>23</v>
      </c>
      <c r="Q353" s="5">
        <f t="shared" si="22"/>
        <v>1.2770715249662619</v>
      </c>
      <c r="R353" s="6">
        <f t="shared" si="23"/>
        <v>47.009935419771487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0">
        <f t="shared" si="20"/>
        <v>42315.25</v>
      </c>
      <c r="M354" s="10">
        <f t="shared" si="21"/>
        <v>42323.25</v>
      </c>
      <c r="N354" t="b">
        <v>0</v>
      </c>
      <c r="O354" t="b">
        <v>0</v>
      </c>
      <c r="P354" t="s">
        <v>33</v>
      </c>
      <c r="Q354" s="5">
        <f t="shared" si="22"/>
        <v>0.34892857142857142</v>
      </c>
      <c r="R354" s="6">
        <f t="shared" si="23"/>
        <v>29.606060606060606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10">
        <f t="shared" si="20"/>
        <v>43651.208333333328</v>
      </c>
      <c r="M355" s="10">
        <f t="shared" si="21"/>
        <v>43652.208333333328</v>
      </c>
      <c r="N355" t="b">
        <v>0</v>
      </c>
      <c r="O355" t="b">
        <v>0</v>
      </c>
      <c r="P355" t="s">
        <v>33</v>
      </c>
      <c r="Q355" s="5">
        <f t="shared" si="22"/>
        <v>4.105982142857143</v>
      </c>
      <c r="R355" s="6">
        <f t="shared" si="23"/>
        <v>81.010569583088667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10">
        <f t="shared" si="20"/>
        <v>41520.208333333336</v>
      </c>
      <c r="M356" s="10">
        <f t="shared" si="21"/>
        <v>41527.208333333336</v>
      </c>
      <c r="N356" t="b">
        <v>0</v>
      </c>
      <c r="O356" t="b">
        <v>0</v>
      </c>
      <c r="P356" t="s">
        <v>42</v>
      </c>
      <c r="Q356" s="5">
        <f t="shared" si="22"/>
        <v>1.2373770491803278</v>
      </c>
      <c r="R356" s="6">
        <f t="shared" si="23"/>
        <v>94.35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10">
        <f t="shared" si="20"/>
        <v>42757.25</v>
      </c>
      <c r="M357" s="10">
        <f t="shared" si="21"/>
        <v>42797.25</v>
      </c>
      <c r="N357" t="b">
        <v>0</v>
      </c>
      <c r="O357" t="b">
        <v>0</v>
      </c>
      <c r="P357" t="s">
        <v>65</v>
      </c>
      <c r="Q357" s="5">
        <f t="shared" si="22"/>
        <v>0.58973684210526311</v>
      </c>
      <c r="R357" s="6">
        <f t="shared" si="23"/>
        <v>26.058139534883722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10">
        <f t="shared" si="20"/>
        <v>40922.25</v>
      </c>
      <c r="M358" s="10">
        <f t="shared" si="21"/>
        <v>40931.25</v>
      </c>
      <c r="N358" t="b">
        <v>0</v>
      </c>
      <c r="O358" t="b">
        <v>0</v>
      </c>
      <c r="P358" t="s">
        <v>33</v>
      </c>
      <c r="Q358" s="5">
        <f t="shared" si="22"/>
        <v>0.36892473118279567</v>
      </c>
      <c r="R358" s="6">
        <f t="shared" si="23"/>
        <v>85.775000000000006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10">
        <f t="shared" si="20"/>
        <v>42250.208333333328</v>
      </c>
      <c r="M359" s="10">
        <f t="shared" si="21"/>
        <v>42275.208333333328</v>
      </c>
      <c r="N359" t="b">
        <v>0</v>
      </c>
      <c r="O359" t="b">
        <v>0</v>
      </c>
      <c r="P359" t="s">
        <v>89</v>
      </c>
      <c r="Q359" s="5">
        <f t="shared" si="22"/>
        <v>1.8491304347826087</v>
      </c>
      <c r="R359" s="6">
        <f t="shared" si="23"/>
        <v>103.73170731707317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0">
        <f t="shared" si="20"/>
        <v>43322.208333333328</v>
      </c>
      <c r="M360" s="10">
        <f t="shared" si="21"/>
        <v>43325.208333333328</v>
      </c>
      <c r="N360" t="b">
        <v>1</v>
      </c>
      <c r="O360" t="b">
        <v>0</v>
      </c>
      <c r="P360" t="s">
        <v>122</v>
      </c>
      <c r="Q360" s="5">
        <f t="shared" si="22"/>
        <v>0.11814432989690722</v>
      </c>
      <c r="R360" s="6">
        <f t="shared" si="23"/>
        <v>49.826086956521742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10">
        <f t="shared" si="20"/>
        <v>40782.208333333336</v>
      </c>
      <c r="M361" s="10">
        <f t="shared" si="21"/>
        <v>40789.208333333336</v>
      </c>
      <c r="N361" t="b">
        <v>0</v>
      </c>
      <c r="O361" t="b">
        <v>0</v>
      </c>
      <c r="P361" t="s">
        <v>71</v>
      </c>
      <c r="Q361" s="5">
        <f t="shared" si="22"/>
        <v>2.9870000000000001</v>
      </c>
      <c r="R361" s="6">
        <f t="shared" si="23"/>
        <v>63.893048128342244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10">
        <f t="shared" si="20"/>
        <v>40544.25</v>
      </c>
      <c r="M362" s="10">
        <f t="shared" si="21"/>
        <v>40558.25</v>
      </c>
      <c r="N362" t="b">
        <v>0</v>
      </c>
      <c r="O362" t="b">
        <v>1</v>
      </c>
      <c r="P362" t="s">
        <v>33</v>
      </c>
      <c r="Q362" s="5">
        <f t="shared" si="22"/>
        <v>2.2635175879396985</v>
      </c>
      <c r="R362" s="6">
        <f t="shared" si="23"/>
        <v>47.002434782608695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10">
        <f t="shared" si="20"/>
        <v>43015.208333333328</v>
      </c>
      <c r="M363" s="10">
        <f t="shared" si="21"/>
        <v>43039.208333333328</v>
      </c>
      <c r="N363" t="b">
        <v>0</v>
      </c>
      <c r="O363" t="b">
        <v>0</v>
      </c>
      <c r="P363" t="s">
        <v>33</v>
      </c>
      <c r="Q363" s="5">
        <f t="shared" si="22"/>
        <v>1.7356363636363636</v>
      </c>
      <c r="R363" s="6">
        <f t="shared" si="23"/>
        <v>108.47727272727273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10">
        <f t="shared" si="20"/>
        <v>40570.25</v>
      </c>
      <c r="M364" s="10">
        <f t="shared" si="21"/>
        <v>40608.25</v>
      </c>
      <c r="N364" t="b">
        <v>0</v>
      </c>
      <c r="O364" t="b">
        <v>0</v>
      </c>
      <c r="P364" t="s">
        <v>23</v>
      </c>
      <c r="Q364" s="5">
        <f t="shared" si="22"/>
        <v>3.7175675675675675</v>
      </c>
      <c r="R364" s="6">
        <f t="shared" si="23"/>
        <v>72.015706806282722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10">
        <f t="shared" si="20"/>
        <v>40904.25</v>
      </c>
      <c r="M365" s="10">
        <f t="shared" si="21"/>
        <v>40905.25</v>
      </c>
      <c r="N365" t="b">
        <v>0</v>
      </c>
      <c r="O365" t="b">
        <v>0</v>
      </c>
      <c r="P365" t="s">
        <v>23</v>
      </c>
      <c r="Q365" s="5">
        <f t="shared" si="22"/>
        <v>1.601923076923077</v>
      </c>
      <c r="R365" s="6">
        <f t="shared" si="23"/>
        <v>59.928057553956833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10">
        <f t="shared" si="20"/>
        <v>43164.25</v>
      </c>
      <c r="M366" s="10">
        <f t="shared" si="21"/>
        <v>43194.208333333328</v>
      </c>
      <c r="N366" t="b">
        <v>0</v>
      </c>
      <c r="O366" t="b">
        <v>0</v>
      </c>
      <c r="P366" t="s">
        <v>60</v>
      </c>
      <c r="Q366" s="5">
        <f t="shared" si="22"/>
        <v>16.163333333333334</v>
      </c>
      <c r="R366" s="6">
        <f t="shared" si="23"/>
        <v>78.209677419354833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10">
        <f t="shared" si="20"/>
        <v>42733.25</v>
      </c>
      <c r="M367" s="10">
        <f t="shared" si="21"/>
        <v>42760.25</v>
      </c>
      <c r="N367" t="b">
        <v>0</v>
      </c>
      <c r="O367" t="b">
        <v>0</v>
      </c>
      <c r="P367" t="s">
        <v>33</v>
      </c>
      <c r="Q367" s="5">
        <f t="shared" si="22"/>
        <v>7.3343749999999996</v>
      </c>
      <c r="R367" s="6">
        <f t="shared" si="23"/>
        <v>104.77678571428571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10">
        <f t="shared" si="20"/>
        <v>40546.25</v>
      </c>
      <c r="M368" s="10">
        <f t="shared" si="21"/>
        <v>40547.25</v>
      </c>
      <c r="N368" t="b">
        <v>0</v>
      </c>
      <c r="O368" t="b">
        <v>1</v>
      </c>
      <c r="P368" t="s">
        <v>33</v>
      </c>
      <c r="Q368" s="5">
        <f t="shared" si="22"/>
        <v>5.9211111111111112</v>
      </c>
      <c r="R368" s="6">
        <f t="shared" si="23"/>
        <v>105.52475247524752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10">
        <f t="shared" si="20"/>
        <v>41930.208333333336</v>
      </c>
      <c r="M369" s="10">
        <f t="shared" si="21"/>
        <v>41954.25</v>
      </c>
      <c r="N369" t="b">
        <v>0</v>
      </c>
      <c r="O369" t="b">
        <v>1</v>
      </c>
      <c r="P369" t="s">
        <v>33</v>
      </c>
      <c r="Q369" s="5">
        <f t="shared" si="22"/>
        <v>0.18888888888888888</v>
      </c>
      <c r="R369" s="6">
        <f t="shared" si="23"/>
        <v>24.933333333333334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10">
        <f t="shared" si="20"/>
        <v>40464.208333333336</v>
      </c>
      <c r="M370" s="10">
        <f t="shared" si="21"/>
        <v>40487.208333333336</v>
      </c>
      <c r="N370" t="b">
        <v>0</v>
      </c>
      <c r="O370" t="b">
        <v>1</v>
      </c>
      <c r="P370" t="s">
        <v>42</v>
      </c>
      <c r="Q370" s="5">
        <f t="shared" si="22"/>
        <v>2.7680769230769231</v>
      </c>
      <c r="R370" s="6">
        <f t="shared" si="23"/>
        <v>69.873786407766985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10">
        <f t="shared" si="20"/>
        <v>41308.25</v>
      </c>
      <c r="M371" s="10">
        <f t="shared" si="21"/>
        <v>41347.208333333336</v>
      </c>
      <c r="N371" t="b">
        <v>0</v>
      </c>
      <c r="O371" t="b">
        <v>1</v>
      </c>
      <c r="P371" t="s">
        <v>269</v>
      </c>
      <c r="Q371" s="5">
        <f t="shared" si="22"/>
        <v>2.730185185185185</v>
      </c>
      <c r="R371" s="6">
        <f t="shared" si="23"/>
        <v>95.733766233766232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10">
        <f t="shared" si="20"/>
        <v>43570.208333333328</v>
      </c>
      <c r="M372" s="10">
        <f t="shared" si="21"/>
        <v>43576.208333333328</v>
      </c>
      <c r="N372" t="b">
        <v>0</v>
      </c>
      <c r="O372" t="b">
        <v>0</v>
      </c>
      <c r="P372" t="s">
        <v>33</v>
      </c>
      <c r="Q372" s="5">
        <f t="shared" si="22"/>
        <v>1.593633125556545</v>
      </c>
      <c r="R372" s="6">
        <f t="shared" si="23"/>
        <v>29.997485752598056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10">
        <f t="shared" si="20"/>
        <v>42043.25</v>
      </c>
      <c r="M373" s="10">
        <f t="shared" si="21"/>
        <v>42094.208333333328</v>
      </c>
      <c r="N373" t="b">
        <v>0</v>
      </c>
      <c r="O373" t="b">
        <v>0</v>
      </c>
      <c r="P373" t="s">
        <v>33</v>
      </c>
      <c r="Q373" s="5">
        <f t="shared" si="22"/>
        <v>0.67869978858350954</v>
      </c>
      <c r="R373" s="6">
        <f t="shared" si="23"/>
        <v>59.011948529411768</v>
      </c>
      <c r="S373" t="s">
        <v>2039</v>
      </c>
      <c r="T373" t="s">
        <v>2040</v>
      </c>
    </row>
    <row r="374" spans="1:20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10">
        <f t="shared" si="20"/>
        <v>42012.25</v>
      </c>
      <c r="M374" s="10">
        <f t="shared" si="21"/>
        <v>42032.25</v>
      </c>
      <c r="N374" t="b">
        <v>0</v>
      </c>
      <c r="O374" t="b">
        <v>1</v>
      </c>
      <c r="P374" t="s">
        <v>42</v>
      </c>
      <c r="Q374" s="5">
        <f t="shared" si="22"/>
        <v>15.915555555555555</v>
      </c>
      <c r="R374" s="6">
        <f t="shared" si="23"/>
        <v>84.757396449704146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10">
        <f t="shared" si="20"/>
        <v>42964.208333333328</v>
      </c>
      <c r="M375" s="10">
        <f t="shared" si="21"/>
        <v>42972.208333333328</v>
      </c>
      <c r="N375" t="b">
        <v>0</v>
      </c>
      <c r="O375" t="b">
        <v>0</v>
      </c>
      <c r="P375" t="s">
        <v>33</v>
      </c>
      <c r="Q375" s="5">
        <f t="shared" si="22"/>
        <v>7.3018222222222224</v>
      </c>
      <c r="R375" s="6">
        <f t="shared" si="23"/>
        <v>78.010921177587846</v>
      </c>
      <c r="S375" t="s">
        <v>2039</v>
      </c>
      <c r="T375" t="s">
        <v>2040</v>
      </c>
    </row>
    <row r="376" spans="1:20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10">
        <f t="shared" si="20"/>
        <v>43476.25</v>
      </c>
      <c r="M376" s="10">
        <f t="shared" si="21"/>
        <v>43481.25</v>
      </c>
      <c r="N376" t="b">
        <v>0</v>
      </c>
      <c r="O376" t="b">
        <v>1</v>
      </c>
      <c r="P376" t="s">
        <v>42</v>
      </c>
      <c r="Q376" s="5">
        <f t="shared" si="22"/>
        <v>0.13185782556750297</v>
      </c>
      <c r="R376" s="6">
        <f t="shared" si="23"/>
        <v>50.05215419501134</v>
      </c>
      <c r="S376" t="s">
        <v>2041</v>
      </c>
      <c r="T376" t="s">
        <v>2042</v>
      </c>
    </row>
    <row r="377" spans="1:20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10">
        <f t="shared" si="20"/>
        <v>42293.208333333328</v>
      </c>
      <c r="M377" s="10">
        <f t="shared" si="21"/>
        <v>42350.25</v>
      </c>
      <c r="N377" t="b">
        <v>0</v>
      </c>
      <c r="O377" t="b">
        <v>0</v>
      </c>
      <c r="P377" t="s">
        <v>60</v>
      </c>
      <c r="Q377" s="5">
        <f t="shared" si="22"/>
        <v>0.54777777777777781</v>
      </c>
      <c r="R377" s="6">
        <f t="shared" si="23"/>
        <v>59.16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10">
        <f t="shared" si="20"/>
        <v>41826.208333333336</v>
      </c>
      <c r="M378" s="10">
        <f t="shared" si="21"/>
        <v>41832.208333333336</v>
      </c>
      <c r="N378" t="b">
        <v>0</v>
      </c>
      <c r="O378" t="b">
        <v>0</v>
      </c>
      <c r="P378" t="s">
        <v>23</v>
      </c>
      <c r="Q378" s="5">
        <f t="shared" si="22"/>
        <v>3.6102941176470589</v>
      </c>
      <c r="R378" s="6">
        <f t="shared" si="23"/>
        <v>93.702290076335885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10">
        <f t="shared" si="20"/>
        <v>43760.208333333328</v>
      </c>
      <c r="M379" s="10">
        <f t="shared" si="21"/>
        <v>43774.25</v>
      </c>
      <c r="N379" t="b">
        <v>0</v>
      </c>
      <c r="O379" t="b">
        <v>0</v>
      </c>
      <c r="P379" t="s">
        <v>33</v>
      </c>
      <c r="Q379" s="5">
        <f t="shared" si="22"/>
        <v>0.10257545271629778</v>
      </c>
      <c r="R379" s="6">
        <f t="shared" si="23"/>
        <v>40.14173228346457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10">
        <f t="shared" si="20"/>
        <v>43241.208333333328</v>
      </c>
      <c r="M380" s="10">
        <f t="shared" si="21"/>
        <v>43279.208333333328</v>
      </c>
      <c r="N380" t="b">
        <v>0</v>
      </c>
      <c r="O380" t="b">
        <v>0</v>
      </c>
      <c r="P380" t="s">
        <v>42</v>
      </c>
      <c r="Q380" s="5">
        <f t="shared" si="22"/>
        <v>0.13962962962962963</v>
      </c>
      <c r="R380" s="6">
        <f t="shared" si="23"/>
        <v>70.090140845070422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10">
        <f t="shared" si="20"/>
        <v>40843.208333333336</v>
      </c>
      <c r="M381" s="10">
        <f t="shared" si="21"/>
        <v>40857.25</v>
      </c>
      <c r="N381" t="b">
        <v>0</v>
      </c>
      <c r="O381" t="b">
        <v>0</v>
      </c>
      <c r="P381" t="s">
        <v>33</v>
      </c>
      <c r="Q381" s="5">
        <f t="shared" si="22"/>
        <v>0.40444444444444444</v>
      </c>
      <c r="R381" s="6">
        <f t="shared" si="23"/>
        <v>66.181818181818187</v>
      </c>
      <c r="S381" t="s">
        <v>2039</v>
      </c>
      <c r="T381" t="s">
        <v>2040</v>
      </c>
    </row>
    <row r="382" spans="1:20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10">
        <f t="shared" si="20"/>
        <v>41448.208333333336</v>
      </c>
      <c r="M382" s="10">
        <f t="shared" si="21"/>
        <v>41453.208333333336</v>
      </c>
      <c r="N382" t="b">
        <v>0</v>
      </c>
      <c r="O382" t="b">
        <v>0</v>
      </c>
      <c r="P382" t="s">
        <v>33</v>
      </c>
      <c r="Q382" s="5">
        <f t="shared" si="22"/>
        <v>1.6032</v>
      </c>
      <c r="R382" s="6">
        <f t="shared" si="23"/>
        <v>47.714285714285715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10">
        <f t="shared" si="20"/>
        <v>42163.208333333328</v>
      </c>
      <c r="M383" s="10">
        <f t="shared" si="21"/>
        <v>42209.208333333328</v>
      </c>
      <c r="N383" t="b">
        <v>0</v>
      </c>
      <c r="O383" t="b">
        <v>0</v>
      </c>
      <c r="P383" t="s">
        <v>33</v>
      </c>
      <c r="Q383" s="5">
        <f t="shared" si="22"/>
        <v>1.8394339622641509</v>
      </c>
      <c r="R383" s="6">
        <f t="shared" si="23"/>
        <v>62.896774193548389</v>
      </c>
      <c r="S383" t="s">
        <v>2039</v>
      </c>
      <c r="T383" t="s">
        <v>2040</v>
      </c>
    </row>
    <row r="384" spans="1:20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10">
        <f t="shared" si="20"/>
        <v>43024.208333333328</v>
      </c>
      <c r="M384" s="10">
        <f t="shared" si="21"/>
        <v>43043.208333333328</v>
      </c>
      <c r="N384" t="b">
        <v>0</v>
      </c>
      <c r="O384" t="b">
        <v>0</v>
      </c>
      <c r="P384" t="s">
        <v>122</v>
      </c>
      <c r="Q384" s="5">
        <f t="shared" si="22"/>
        <v>0.63769230769230767</v>
      </c>
      <c r="R384" s="6">
        <f t="shared" si="23"/>
        <v>86.611940298507463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10">
        <f t="shared" si="20"/>
        <v>43509.25</v>
      </c>
      <c r="M385" s="10">
        <f t="shared" si="21"/>
        <v>43515.25</v>
      </c>
      <c r="N385" t="b">
        <v>0</v>
      </c>
      <c r="O385" t="b">
        <v>1</v>
      </c>
      <c r="P385" t="s">
        <v>17</v>
      </c>
      <c r="Q385" s="5">
        <f t="shared" si="22"/>
        <v>2.2538095238095237</v>
      </c>
      <c r="R385" s="6">
        <f t="shared" si="23"/>
        <v>75.126984126984127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10">
        <f t="shared" si="20"/>
        <v>42776.25</v>
      </c>
      <c r="M386" s="10">
        <f t="shared" si="21"/>
        <v>42803.25</v>
      </c>
      <c r="N386" t="b">
        <v>1</v>
      </c>
      <c r="O386" t="b">
        <v>1</v>
      </c>
      <c r="P386" t="s">
        <v>42</v>
      </c>
      <c r="Q386" s="5">
        <f t="shared" si="22"/>
        <v>1.7200961538461539</v>
      </c>
      <c r="R386" s="6">
        <f t="shared" si="23"/>
        <v>41.004167534903104</v>
      </c>
      <c r="S386" t="s">
        <v>2041</v>
      </c>
      <c r="T386" t="s">
        <v>2042</v>
      </c>
    </row>
    <row r="387" spans="1:20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10">
        <f t="shared" ref="L387:L450" si="24">(((J387/60)/60)/24)+DATE(1970,1,1)</f>
        <v>43553.208333333328</v>
      </c>
      <c r="M387" s="10">
        <f t="shared" ref="M387:M450" si="25">(((K387/60)/60)/24)+DATE(1970,1,1)</f>
        <v>43585.208333333328</v>
      </c>
      <c r="N387" t="b">
        <v>0</v>
      </c>
      <c r="O387" t="b">
        <v>0</v>
      </c>
      <c r="P387" t="s">
        <v>68</v>
      </c>
      <c r="Q387" s="5">
        <f t="shared" ref="Q387:Q450" si="26">E387/D387</f>
        <v>1.4616709511568124</v>
      </c>
      <c r="R387" s="6">
        <f t="shared" ref="R387:R450" si="27">E387/G387</f>
        <v>50.007915567282325</v>
      </c>
      <c r="S387" t="s">
        <v>2047</v>
      </c>
      <c r="T387" t="s">
        <v>2048</v>
      </c>
    </row>
    <row r="388" spans="1:20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10">
        <f t="shared" si="24"/>
        <v>40355.208333333336</v>
      </c>
      <c r="M388" s="10">
        <f t="shared" si="25"/>
        <v>40367.208333333336</v>
      </c>
      <c r="N388" t="b">
        <v>0</v>
      </c>
      <c r="O388" t="b">
        <v>0</v>
      </c>
      <c r="P388" t="s">
        <v>33</v>
      </c>
      <c r="Q388" s="5">
        <f t="shared" si="26"/>
        <v>0.76423616236162362</v>
      </c>
      <c r="R388" s="6">
        <f t="shared" si="27"/>
        <v>96.960674157303373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10">
        <f t="shared" si="24"/>
        <v>41072.208333333336</v>
      </c>
      <c r="M389" s="10">
        <f t="shared" si="25"/>
        <v>41077.208333333336</v>
      </c>
      <c r="N389" t="b">
        <v>0</v>
      </c>
      <c r="O389" t="b">
        <v>0</v>
      </c>
      <c r="P389" t="s">
        <v>65</v>
      </c>
      <c r="Q389" s="5">
        <f t="shared" si="26"/>
        <v>0.39261467889908258</v>
      </c>
      <c r="R389" s="6">
        <f t="shared" si="27"/>
        <v>100.93160377358491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10">
        <f t="shared" si="24"/>
        <v>40912.25</v>
      </c>
      <c r="M390" s="10">
        <f t="shared" si="25"/>
        <v>40914.25</v>
      </c>
      <c r="N390" t="b">
        <v>0</v>
      </c>
      <c r="O390" t="b">
        <v>0</v>
      </c>
      <c r="P390" t="s">
        <v>60</v>
      </c>
      <c r="Q390" s="5">
        <f t="shared" si="26"/>
        <v>0.11270034843205574</v>
      </c>
      <c r="R390" s="6">
        <f t="shared" si="27"/>
        <v>89.227586206896547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10">
        <f t="shared" si="24"/>
        <v>40479.208333333336</v>
      </c>
      <c r="M391" s="10">
        <f t="shared" si="25"/>
        <v>40506.25</v>
      </c>
      <c r="N391" t="b">
        <v>0</v>
      </c>
      <c r="O391" t="b">
        <v>0</v>
      </c>
      <c r="P391" t="s">
        <v>33</v>
      </c>
      <c r="Q391" s="5">
        <f t="shared" si="26"/>
        <v>1.2211084337349398</v>
      </c>
      <c r="R391" s="6">
        <f t="shared" si="27"/>
        <v>87.979166666666671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10">
        <f t="shared" si="24"/>
        <v>41530.208333333336</v>
      </c>
      <c r="M392" s="10">
        <f t="shared" si="25"/>
        <v>41545.208333333336</v>
      </c>
      <c r="N392" t="b">
        <v>0</v>
      </c>
      <c r="O392" t="b">
        <v>0</v>
      </c>
      <c r="P392" t="s">
        <v>122</v>
      </c>
      <c r="Q392" s="5">
        <f t="shared" si="26"/>
        <v>1.8654166666666667</v>
      </c>
      <c r="R392" s="6">
        <f t="shared" si="27"/>
        <v>89.54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10">
        <f t="shared" si="24"/>
        <v>41653.25</v>
      </c>
      <c r="M393" s="10">
        <f t="shared" si="25"/>
        <v>41655.25</v>
      </c>
      <c r="N393" t="b">
        <v>0</v>
      </c>
      <c r="O393" t="b">
        <v>0</v>
      </c>
      <c r="P393" t="s">
        <v>68</v>
      </c>
      <c r="Q393" s="5">
        <f t="shared" si="26"/>
        <v>7.27317880794702E-2</v>
      </c>
      <c r="R393" s="6">
        <f t="shared" si="27"/>
        <v>29.09271523178808</v>
      </c>
      <c r="S393" t="s">
        <v>2047</v>
      </c>
      <c r="T393" t="s">
        <v>2048</v>
      </c>
    </row>
    <row r="394" spans="1:20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10">
        <f t="shared" si="24"/>
        <v>40549.25</v>
      </c>
      <c r="M394" s="10">
        <f t="shared" si="25"/>
        <v>40551.25</v>
      </c>
      <c r="N394" t="b">
        <v>0</v>
      </c>
      <c r="O394" t="b">
        <v>0</v>
      </c>
      <c r="P394" t="s">
        <v>65</v>
      </c>
      <c r="Q394" s="5">
        <f t="shared" si="26"/>
        <v>0.65642371234207963</v>
      </c>
      <c r="R394" s="6">
        <f t="shared" si="27"/>
        <v>42.006218905472636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0">
        <f t="shared" si="24"/>
        <v>42933.208333333328</v>
      </c>
      <c r="M395" s="10">
        <f t="shared" si="25"/>
        <v>42934.208333333328</v>
      </c>
      <c r="N395" t="b">
        <v>0</v>
      </c>
      <c r="O395" t="b">
        <v>0</v>
      </c>
      <c r="P395" t="s">
        <v>159</v>
      </c>
      <c r="Q395" s="5">
        <f t="shared" si="26"/>
        <v>2.2896178343949045</v>
      </c>
      <c r="R395" s="6">
        <f t="shared" si="27"/>
        <v>47.004903563255965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10">
        <f t="shared" si="24"/>
        <v>41484.208333333336</v>
      </c>
      <c r="M396" s="10">
        <f t="shared" si="25"/>
        <v>41494.208333333336</v>
      </c>
      <c r="N396" t="b">
        <v>0</v>
      </c>
      <c r="O396" t="b">
        <v>1</v>
      </c>
      <c r="P396" t="s">
        <v>42</v>
      </c>
      <c r="Q396" s="5">
        <f t="shared" si="26"/>
        <v>4.6937499999999996</v>
      </c>
      <c r="R396" s="6">
        <f t="shared" si="27"/>
        <v>110.44117647058823</v>
      </c>
      <c r="S396" t="s">
        <v>2041</v>
      </c>
      <c r="T396" t="s">
        <v>2042</v>
      </c>
    </row>
    <row r="397" spans="1:20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10">
        <f t="shared" si="24"/>
        <v>40885.25</v>
      </c>
      <c r="M397" s="10">
        <f t="shared" si="25"/>
        <v>40886.25</v>
      </c>
      <c r="N397" t="b">
        <v>1</v>
      </c>
      <c r="O397" t="b">
        <v>0</v>
      </c>
      <c r="P397" t="s">
        <v>33</v>
      </c>
      <c r="Q397" s="5">
        <f t="shared" si="26"/>
        <v>1.3011267605633803</v>
      </c>
      <c r="R397" s="6">
        <f t="shared" si="27"/>
        <v>41.990909090909092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10">
        <f t="shared" si="24"/>
        <v>43378.208333333328</v>
      </c>
      <c r="M398" s="10">
        <f t="shared" si="25"/>
        <v>43386.208333333328</v>
      </c>
      <c r="N398" t="b">
        <v>0</v>
      </c>
      <c r="O398" t="b">
        <v>0</v>
      </c>
      <c r="P398" t="s">
        <v>53</v>
      </c>
      <c r="Q398" s="5">
        <f t="shared" si="26"/>
        <v>1.6705422993492407</v>
      </c>
      <c r="R398" s="6">
        <f t="shared" si="27"/>
        <v>48.012468827930178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10">
        <f t="shared" si="24"/>
        <v>41417.208333333336</v>
      </c>
      <c r="M399" s="10">
        <f t="shared" si="25"/>
        <v>41423.208333333336</v>
      </c>
      <c r="N399" t="b">
        <v>0</v>
      </c>
      <c r="O399" t="b">
        <v>0</v>
      </c>
      <c r="P399" t="s">
        <v>23</v>
      </c>
      <c r="Q399" s="5">
        <f t="shared" si="26"/>
        <v>1.738641975308642</v>
      </c>
      <c r="R399" s="6">
        <f t="shared" si="27"/>
        <v>31.019823788546255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10">
        <f t="shared" si="24"/>
        <v>43228.208333333328</v>
      </c>
      <c r="M400" s="10">
        <f t="shared" si="25"/>
        <v>43230.208333333328</v>
      </c>
      <c r="N400" t="b">
        <v>0</v>
      </c>
      <c r="O400" t="b">
        <v>1</v>
      </c>
      <c r="P400" t="s">
        <v>71</v>
      </c>
      <c r="Q400" s="5">
        <f t="shared" si="26"/>
        <v>7.1776470588235295</v>
      </c>
      <c r="R400" s="6">
        <f t="shared" si="27"/>
        <v>99.203252032520325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10">
        <f t="shared" si="24"/>
        <v>40576.25</v>
      </c>
      <c r="M401" s="10">
        <f t="shared" si="25"/>
        <v>40583.25</v>
      </c>
      <c r="N401" t="b">
        <v>0</v>
      </c>
      <c r="O401" t="b">
        <v>0</v>
      </c>
      <c r="P401" t="s">
        <v>60</v>
      </c>
      <c r="Q401" s="5">
        <f t="shared" si="26"/>
        <v>0.63850976361767731</v>
      </c>
      <c r="R401" s="6">
        <f t="shared" si="27"/>
        <v>66.022316684378325</v>
      </c>
      <c r="S401" t="s">
        <v>2035</v>
      </c>
      <c r="T401" t="s">
        <v>2045</v>
      </c>
    </row>
    <row r="402" spans="1:20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10">
        <f t="shared" si="24"/>
        <v>41502.208333333336</v>
      </c>
      <c r="M402" s="10">
        <f t="shared" si="25"/>
        <v>41524.208333333336</v>
      </c>
      <c r="N402" t="b">
        <v>0</v>
      </c>
      <c r="O402" t="b">
        <v>1</v>
      </c>
      <c r="P402" t="s">
        <v>122</v>
      </c>
      <c r="Q402" s="5">
        <f t="shared" si="26"/>
        <v>0.02</v>
      </c>
      <c r="R402" s="6">
        <f t="shared" si="27"/>
        <v>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10">
        <f t="shared" si="24"/>
        <v>43765.208333333328</v>
      </c>
      <c r="M403" s="10">
        <f t="shared" si="25"/>
        <v>43765.208333333328</v>
      </c>
      <c r="N403" t="b">
        <v>0</v>
      </c>
      <c r="O403" t="b">
        <v>0</v>
      </c>
      <c r="P403" t="s">
        <v>33</v>
      </c>
      <c r="Q403" s="5">
        <f t="shared" si="26"/>
        <v>15.302222222222222</v>
      </c>
      <c r="R403" s="6">
        <f t="shared" si="27"/>
        <v>46.060200668896321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10">
        <f t="shared" si="24"/>
        <v>40914.25</v>
      </c>
      <c r="M404" s="10">
        <f t="shared" si="25"/>
        <v>40961.25</v>
      </c>
      <c r="N404" t="b">
        <v>0</v>
      </c>
      <c r="O404" t="b">
        <v>1</v>
      </c>
      <c r="P404" t="s">
        <v>100</v>
      </c>
      <c r="Q404" s="5">
        <f t="shared" si="26"/>
        <v>0.40356164383561643</v>
      </c>
      <c r="R404" s="6">
        <f t="shared" si="27"/>
        <v>73.650000000000006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0">
        <f t="shared" si="24"/>
        <v>40310.208333333336</v>
      </c>
      <c r="M405" s="10">
        <f t="shared" si="25"/>
        <v>40346.208333333336</v>
      </c>
      <c r="N405" t="b">
        <v>0</v>
      </c>
      <c r="O405" t="b">
        <v>1</v>
      </c>
      <c r="P405" t="s">
        <v>33</v>
      </c>
      <c r="Q405" s="5">
        <f t="shared" si="26"/>
        <v>0.86220633299284988</v>
      </c>
      <c r="R405" s="6">
        <f t="shared" si="27"/>
        <v>55.99336650082919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10">
        <f t="shared" si="24"/>
        <v>43053.25</v>
      </c>
      <c r="M406" s="10">
        <f t="shared" si="25"/>
        <v>43056.25</v>
      </c>
      <c r="N406" t="b">
        <v>0</v>
      </c>
      <c r="O406" t="b">
        <v>0</v>
      </c>
      <c r="P406" t="s">
        <v>33</v>
      </c>
      <c r="Q406" s="5">
        <f t="shared" si="26"/>
        <v>3.1558486707566464</v>
      </c>
      <c r="R406" s="6">
        <f t="shared" si="27"/>
        <v>68.985695127402778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10">
        <f t="shared" si="24"/>
        <v>43255.208333333328</v>
      </c>
      <c r="M407" s="10">
        <f t="shared" si="25"/>
        <v>43305.208333333328</v>
      </c>
      <c r="N407" t="b">
        <v>0</v>
      </c>
      <c r="O407" t="b">
        <v>0</v>
      </c>
      <c r="P407" t="s">
        <v>33</v>
      </c>
      <c r="Q407" s="5">
        <f t="shared" si="26"/>
        <v>0.89618243243243245</v>
      </c>
      <c r="R407" s="6">
        <f t="shared" si="27"/>
        <v>60.981609195402299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10">
        <f t="shared" si="24"/>
        <v>41304.25</v>
      </c>
      <c r="M408" s="10">
        <f t="shared" si="25"/>
        <v>41316.25</v>
      </c>
      <c r="N408" t="b">
        <v>1</v>
      </c>
      <c r="O408" t="b">
        <v>0</v>
      </c>
      <c r="P408" t="s">
        <v>42</v>
      </c>
      <c r="Q408" s="5">
        <f t="shared" si="26"/>
        <v>1.8214503816793892</v>
      </c>
      <c r="R408" s="6">
        <f t="shared" si="27"/>
        <v>110.98139534883721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10">
        <f t="shared" si="24"/>
        <v>43751.208333333328</v>
      </c>
      <c r="M409" s="10">
        <f t="shared" si="25"/>
        <v>43758.208333333328</v>
      </c>
      <c r="N409" t="b">
        <v>0</v>
      </c>
      <c r="O409" t="b">
        <v>0</v>
      </c>
      <c r="P409" t="s">
        <v>33</v>
      </c>
      <c r="Q409" s="5">
        <f t="shared" si="26"/>
        <v>3.5588235294117645</v>
      </c>
      <c r="R409" s="6">
        <f t="shared" si="27"/>
        <v>25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0">
        <f t="shared" si="24"/>
        <v>42541.208333333328</v>
      </c>
      <c r="M410" s="10">
        <f t="shared" si="25"/>
        <v>42561.208333333328</v>
      </c>
      <c r="N410" t="b">
        <v>0</v>
      </c>
      <c r="O410" t="b">
        <v>0</v>
      </c>
      <c r="P410" t="s">
        <v>42</v>
      </c>
      <c r="Q410" s="5">
        <f t="shared" si="26"/>
        <v>1.3183695652173912</v>
      </c>
      <c r="R410" s="6">
        <f t="shared" si="27"/>
        <v>78.759740259740255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10">
        <f t="shared" si="24"/>
        <v>42843.208333333328</v>
      </c>
      <c r="M411" s="10">
        <f t="shared" si="25"/>
        <v>42847.208333333328</v>
      </c>
      <c r="N411" t="b">
        <v>0</v>
      </c>
      <c r="O411" t="b">
        <v>0</v>
      </c>
      <c r="P411" t="s">
        <v>23</v>
      </c>
      <c r="Q411" s="5">
        <f t="shared" si="26"/>
        <v>0.46315634218289087</v>
      </c>
      <c r="R411" s="6">
        <f t="shared" si="27"/>
        <v>87.960784313725483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10">
        <f t="shared" si="24"/>
        <v>42122.208333333328</v>
      </c>
      <c r="M412" s="10">
        <f t="shared" si="25"/>
        <v>42122.208333333328</v>
      </c>
      <c r="N412" t="b">
        <v>0</v>
      </c>
      <c r="O412" t="b">
        <v>0</v>
      </c>
      <c r="P412" t="s">
        <v>292</v>
      </c>
      <c r="Q412" s="5">
        <f t="shared" si="26"/>
        <v>0.36132726089785294</v>
      </c>
      <c r="R412" s="6">
        <f t="shared" si="27"/>
        <v>49.987398739873989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10">
        <f t="shared" si="24"/>
        <v>42884.208333333328</v>
      </c>
      <c r="M413" s="10">
        <f t="shared" si="25"/>
        <v>42886.208333333328</v>
      </c>
      <c r="N413" t="b">
        <v>0</v>
      </c>
      <c r="O413" t="b">
        <v>0</v>
      </c>
      <c r="P413" t="s">
        <v>33</v>
      </c>
      <c r="Q413" s="5">
        <f t="shared" si="26"/>
        <v>1.0462820512820512</v>
      </c>
      <c r="R413" s="6">
        <f t="shared" si="27"/>
        <v>99.524390243902445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10">
        <f t="shared" si="24"/>
        <v>41642.25</v>
      </c>
      <c r="M414" s="10">
        <f t="shared" si="25"/>
        <v>41652.25</v>
      </c>
      <c r="N414" t="b">
        <v>0</v>
      </c>
      <c r="O414" t="b">
        <v>0</v>
      </c>
      <c r="P414" t="s">
        <v>119</v>
      </c>
      <c r="Q414" s="5">
        <f t="shared" si="26"/>
        <v>6.6885714285714286</v>
      </c>
      <c r="R414" s="6">
        <f t="shared" si="27"/>
        <v>104.82089552238806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10">
        <f t="shared" si="24"/>
        <v>43431.25</v>
      </c>
      <c r="M415" s="10">
        <f t="shared" si="25"/>
        <v>43458.25</v>
      </c>
      <c r="N415" t="b">
        <v>0</v>
      </c>
      <c r="O415" t="b">
        <v>0</v>
      </c>
      <c r="P415" t="s">
        <v>71</v>
      </c>
      <c r="Q415" s="5">
        <f t="shared" si="26"/>
        <v>0.62072823218997364</v>
      </c>
      <c r="R415" s="6">
        <f t="shared" si="27"/>
        <v>108.01469237832875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10">
        <f t="shared" si="24"/>
        <v>40288.208333333336</v>
      </c>
      <c r="M416" s="10">
        <f t="shared" si="25"/>
        <v>40296.208333333336</v>
      </c>
      <c r="N416" t="b">
        <v>0</v>
      </c>
      <c r="O416" t="b">
        <v>1</v>
      </c>
      <c r="P416" t="s">
        <v>17</v>
      </c>
      <c r="Q416" s="5">
        <f t="shared" si="26"/>
        <v>0.84699787460148779</v>
      </c>
      <c r="R416" s="6">
        <f t="shared" si="27"/>
        <v>28.998544660724033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10">
        <f t="shared" si="24"/>
        <v>40921.25</v>
      </c>
      <c r="M417" s="10">
        <f t="shared" si="25"/>
        <v>40938.25</v>
      </c>
      <c r="N417" t="b">
        <v>0</v>
      </c>
      <c r="O417" t="b">
        <v>0</v>
      </c>
      <c r="P417" t="s">
        <v>33</v>
      </c>
      <c r="Q417" s="5">
        <f t="shared" si="26"/>
        <v>0.11059030837004405</v>
      </c>
      <c r="R417" s="6">
        <f t="shared" si="27"/>
        <v>30.028708133971293</v>
      </c>
      <c r="S417" t="s">
        <v>2039</v>
      </c>
      <c r="T417" t="s">
        <v>2040</v>
      </c>
    </row>
    <row r="418" spans="1:20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10">
        <f t="shared" si="24"/>
        <v>40560.25</v>
      </c>
      <c r="M418" s="10">
        <f t="shared" si="25"/>
        <v>40569.25</v>
      </c>
      <c r="N418" t="b">
        <v>0</v>
      </c>
      <c r="O418" t="b">
        <v>1</v>
      </c>
      <c r="P418" t="s">
        <v>42</v>
      </c>
      <c r="Q418" s="5">
        <f t="shared" si="26"/>
        <v>0.43838781575037145</v>
      </c>
      <c r="R418" s="6">
        <f t="shared" si="27"/>
        <v>41.005559416261292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10">
        <f t="shared" si="24"/>
        <v>43407.208333333328</v>
      </c>
      <c r="M419" s="10">
        <f t="shared" si="25"/>
        <v>43431.25</v>
      </c>
      <c r="N419" t="b">
        <v>0</v>
      </c>
      <c r="O419" t="b">
        <v>0</v>
      </c>
      <c r="P419" t="s">
        <v>33</v>
      </c>
      <c r="Q419" s="5">
        <f t="shared" si="26"/>
        <v>0.55470588235294116</v>
      </c>
      <c r="R419" s="6">
        <f t="shared" si="27"/>
        <v>62.866666666666667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0">
        <f t="shared" si="24"/>
        <v>41035.208333333336</v>
      </c>
      <c r="M420" s="10">
        <f t="shared" si="25"/>
        <v>41036.208333333336</v>
      </c>
      <c r="N420" t="b">
        <v>0</v>
      </c>
      <c r="O420" t="b">
        <v>0</v>
      </c>
      <c r="P420" t="s">
        <v>42</v>
      </c>
      <c r="Q420" s="5">
        <f t="shared" si="26"/>
        <v>0.57399511301160655</v>
      </c>
      <c r="R420" s="6">
        <f t="shared" si="27"/>
        <v>47.005002501250623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10">
        <f t="shared" si="24"/>
        <v>40899.25</v>
      </c>
      <c r="M421" s="10">
        <f t="shared" si="25"/>
        <v>40905.25</v>
      </c>
      <c r="N421" t="b">
        <v>0</v>
      </c>
      <c r="O421" t="b">
        <v>0</v>
      </c>
      <c r="P421" t="s">
        <v>28</v>
      </c>
      <c r="Q421" s="5">
        <f t="shared" si="26"/>
        <v>1.2343497363796134</v>
      </c>
      <c r="R421" s="6">
        <f t="shared" si="27"/>
        <v>26.997693638285604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10">
        <f t="shared" si="24"/>
        <v>42911.208333333328</v>
      </c>
      <c r="M422" s="10">
        <f t="shared" si="25"/>
        <v>42925.208333333328</v>
      </c>
      <c r="N422" t="b">
        <v>0</v>
      </c>
      <c r="O422" t="b">
        <v>0</v>
      </c>
      <c r="P422" t="s">
        <v>33</v>
      </c>
      <c r="Q422" s="5">
        <f t="shared" si="26"/>
        <v>1.2846</v>
      </c>
      <c r="R422" s="6">
        <f t="shared" si="27"/>
        <v>68.329787234042556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10">
        <f t="shared" si="24"/>
        <v>42915.208333333328</v>
      </c>
      <c r="M423" s="10">
        <f t="shared" si="25"/>
        <v>42945.208333333328</v>
      </c>
      <c r="N423" t="b">
        <v>0</v>
      </c>
      <c r="O423" t="b">
        <v>1</v>
      </c>
      <c r="P423" t="s">
        <v>65</v>
      </c>
      <c r="Q423" s="5">
        <f t="shared" si="26"/>
        <v>0.63989361702127656</v>
      </c>
      <c r="R423" s="6">
        <f t="shared" si="27"/>
        <v>50.974576271186443</v>
      </c>
      <c r="S423" t="s">
        <v>2037</v>
      </c>
      <c r="T423" t="s">
        <v>2046</v>
      </c>
    </row>
    <row r="424" spans="1:20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10">
        <f t="shared" si="24"/>
        <v>40285.208333333336</v>
      </c>
      <c r="M424" s="10">
        <f t="shared" si="25"/>
        <v>40305.208333333336</v>
      </c>
      <c r="N424" t="b">
        <v>0</v>
      </c>
      <c r="O424" t="b">
        <v>1</v>
      </c>
      <c r="P424" t="s">
        <v>33</v>
      </c>
      <c r="Q424" s="5">
        <f t="shared" si="26"/>
        <v>1.2729885057471264</v>
      </c>
      <c r="R424" s="6">
        <f t="shared" si="27"/>
        <v>54.024390243902438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10">
        <f t="shared" si="24"/>
        <v>40808.208333333336</v>
      </c>
      <c r="M425" s="10">
        <f t="shared" si="25"/>
        <v>40810.208333333336</v>
      </c>
      <c r="N425" t="b">
        <v>0</v>
      </c>
      <c r="O425" t="b">
        <v>1</v>
      </c>
      <c r="P425" t="s">
        <v>17</v>
      </c>
      <c r="Q425" s="5">
        <f t="shared" si="26"/>
        <v>0.10638024357239513</v>
      </c>
      <c r="R425" s="6">
        <f t="shared" si="27"/>
        <v>97.055555555555557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10">
        <f t="shared" si="24"/>
        <v>43208.208333333328</v>
      </c>
      <c r="M426" s="10">
        <f t="shared" si="25"/>
        <v>43214.208333333328</v>
      </c>
      <c r="N426" t="b">
        <v>0</v>
      </c>
      <c r="O426" t="b">
        <v>0</v>
      </c>
      <c r="P426" t="s">
        <v>60</v>
      </c>
      <c r="Q426" s="5">
        <f t="shared" si="26"/>
        <v>0.40470588235294119</v>
      </c>
      <c r="R426" s="6">
        <f t="shared" si="27"/>
        <v>24.867469879518072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10">
        <f t="shared" si="24"/>
        <v>42213.208333333328</v>
      </c>
      <c r="M427" s="10">
        <f t="shared" si="25"/>
        <v>42219.208333333328</v>
      </c>
      <c r="N427" t="b">
        <v>0</v>
      </c>
      <c r="O427" t="b">
        <v>0</v>
      </c>
      <c r="P427" t="s">
        <v>122</v>
      </c>
      <c r="Q427" s="5">
        <f t="shared" si="26"/>
        <v>2.8766666666666665</v>
      </c>
      <c r="R427" s="6">
        <f t="shared" si="27"/>
        <v>84.423913043478265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10">
        <f t="shared" si="24"/>
        <v>41332.25</v>
      </c>
      <c r="M428" s="10">
        <f t="shared" si="25"/>
        <v>41339.25</v>
      </c>
      <c r="N428" t="b">
        <v>0</v>
      </c>
      <c r="O428" t="b">
        <v>0</v>
      </c>
      <c r="P428" t="s">
        <v>33</v>
      </c>
      <c r="Q428" s="5">
        <f t="shared" si="26"/>
        <v>5.7294444444444448</v>
      </c>
      <c r="R428" s="6">
        <f t="shared" si="27"/>
        <v>47.091324200913242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10">
        <f t="shared" si="24"/>
        <v>41895.208333333336</v>
      </c>
      <c r="M429" s="10">
        <f t="shared" si="25"/>
        <v>41927.208333333336</v>
      </c>
      <c r="N429" t="b">
        <v>0</v>
      </c>
      <c r="O429" t="b">
        <v>1</v>
      </c>
      <c r="P429" t="s">
        <v>33</v>
      </c>
      <c r="Q429" s="5">
        <f t="shared" si="26"/>
        <v>1.1290429799426933</v>
      </c>
      <c r="R429" s="6">
        <f t="shared" si="27"/>
        <v>77.996041171813147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10">
        <f t="shared" si="24"/>
        <v>40585.25</v>
      </c>
      <c r="M430" s="10">
        <f t="shared" si="25"/>
        <v>40592.25</v>
      </c>
      <c r="N430" t="b">
        <v>0</v>
      </c>
      <c r="O430" t="b">
        <v>0</v>
      </c>
      <c r="P430" t="s">
        <v>71</v>
      </c>
      <c r="Q430" s="5">
        <f t="shared" si="26"/>
        <v>0.46387573964497042</v>
      </c>
      <c r="R430" s="6">
        <f t="shared" si="27"/>
        <v>62.967871485943775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10">
        <f t="shared" si="24"/>
        <v>41680.25</v>
      </c>
      <c r="M431" s="10">
        <f t="shared" si="25"/>
        <v>41708.208333333336</v>
      </c>
      <c r="N431" t="b">
        <v>0</v>
      </c>
      <c r="O431" t="b">
        <v>1</v>
      </c>
      <c r="P431" t="s">
        <v>122</v>
      </c>
      <c r="Q431" s="5">
        <f t="shared" si="26"/>
        <v>0.90675916230366493</v>
      </c>
      <c r="R431" s="6">
        <f t="shared" si="27"/>
        <v>81.006080449017773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10">
        <f t="shared" si="24"/>
        <v>43737.208333333328</v>
      </c>
      <c r="M432" s="10">
        <f t="shared" si="25"/>
        <v>43771.208333333328</v>
      </c>
      <c r="N432" t="b">
        <v>0</v>
      </c>
      <c r="O432" t="b">
        <v>0</v>
      </c>
      <c r="P432" t="s">
        <v>33</v>
      </c>
      <c r="Q432" s="5">
        <f t="shared" si="26"/>
        <v>0.67740740740740746</v>
      </c>
      <c r="R432" s="6">
        <f t="shared" si="27"/>
        <v>65.321428571428569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10">
        <f t="shared" si="24"/>
        <v>43273.208333333328</v>
      </c>
      <c r="M433" s="10">
        <f t="shared" si="25"/>
        <v>43290.208333333328</v>
      </c>
      <c r="N433" t="b">
        <v>1</v>
      </c>
      <c r="O433" t="b">
        <v>0</v>
      </c>
      <c r="P433" t="s">
        <v>33</v>
      </c>
      <c r="Q433" s="5">
        <f t="shared" si="26"/>
        <v>1.9249019607843136</v>
      </c>
      <c r="R433" s="6">
        <f t="shared" si="27"/>
        <v>104.43617021276596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10">
        <f t="shared" si="24"/>
        <v>41761.208333333336</v>
      </c>
      <c r="M434" s="10">
        <f t="shared" si="25"/>
        <v>41781.208333333336</v>
      </c>
      <c r="N434" t="b">
        <v>0</v>
      </c>
      <c r="O434" t="b">
        <v>0</v>
      </c>
      <c r="P434" t="s">
        <v>33</v>
      </c>
      <c r="Q434" s="5">
        <f t="shared" si="26"/>
        <v>0.82714285714285718</v>
      </c>
      <c r="R434" s="6">
        <f t="shared" si="27"/>
        <v>69.989010989010993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10">
        <f t="shared" si="24"/>
        <v>41603.25</v>
      </c>
      <c r="M435" s="10">
        <f t="shared" si="25"/>
        <v>41619.25</v>
      </c>
      <c r="N435" t="b">
        <v>0</v>
      </c>
      <c r="O435" t="b">
        <v>1</v>
      </c>
      <c r="P435" t="s">
        <v>42</v>
      </c>
      <c r="Q435" s="5">
        <f t="shared" si="26"/>
        <v>0.54163920922570019</v>
      </c>
      <c r="R435" s="6">
        <f t="shared" si="27"/>
        <v>83.023989898989896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0">
        <f t="shared" si="24"/>
        <v>42705.25</v>
      </c>
      <c r="M436" s="10">
        <f t="shared" si="25"/>
        <v>42719.25</v>
      </c>
      <c r="N436" t="b">
        <v>1</v>
      </c>
      <c r="O436" t="b">
        <v>0</v>
      </c>
      <c r="P436" t="s">
        <v>33</v>
      </c>
      <c r="Q436" s="5">
        <f t="shared" si="26"/>
        <v>0.16722222222222222</v>
      </c>
      <c r="R436" s="6">
        <f t="shared" si="27"/>
        <v>90.3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10">
        <f t="shared" si="24"/>
        <v>41988.25</v>
      </c>
      <c r="M437" s="10">
        <f t="shared" si="25"/>
        <v>42000.25</v>
      </c>
      <c r="N437" t="b">
        <v>0</v>
      </c>
      <c r="O437" t="b">
        <v>1</v>
      </c>
      <c r="P437" t="s">
        <v>33</v>
      </c>
      <c r="Q437" s="5">
        <f t="shared" si="26"/>
        <v>1.168766404199475</v>
      </c>
      <c r="R437" s="6">
        <f t="shared" si="27"/>
        <v>103.98131932282546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10">
        <f t="shared" si="24"/>
        <v>43575.208333333328</v>
      </c>
      <c r="M438" s="10">
        <f t="shared" si="25"/>
        <v>43576.208333333328</v>
      </c>
      <c r="N438" t="b">
        <v>0</v>
      </c>
      <c r="O438" t="b">
        <v>0</v>
      </c>
      <c r="P438" t="s">
        <v>159</v>
      </c>
      <c r="Q438" s="5">
        <f t="shared" si="26"/>
        <v>10.521538461538462</v>
      </c>
      <c r="R438" s="6">
        <f t="shared" si="27"/>
        <v>54.931726907630519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10">
        <f t="shared" si="24"/>
        <v>42260.208333333328</v>
      </c>
      <c r="M439" s="10">
        <f t="shared" si="25"/>
        <v>42263.208333333328</v>
      </c>
      <c r="N439" t="b">
        <v>0</v>
      </c>
      <c r="O439" t="b">
        <v>1</v>
      </c>
      <c r="P439" t="s">
        <v>71</v>
      </c>
      <c r="Q439" s="5">
        <f t="shared" si="26"/>
        <v>1.2307407407407407</v>
      </c>
      <c r="R439" s="6">
        <f t="shared" si="27"/>
        <v>51.921875</v>
      </c>
      <c r="S439" t="s">
        <v>2041</v>
      </c>
      <c r="T439" t="s">
        <v>2049</v>
      </c>
    </row>
    <row r="440" spans="1:20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10">
        <f t="shared" si="24"/>
        <v>41337.25</v>
      </c>
      <c r="M440" s="10">
        <f t="shared" si="25"/>
        <v>41367.208333333336</v>
      </c>
      <c r="N440" t="b">
        <v>0</v>
      </c>
      <c r="O440" t="b">
        <v>0</v>
      </c>
      <c r="P440" t="s">
        <v>33</v>
      </c>
      <c r="Q440" s="5">
        <f t="shared" si="26"/>
        <v>1.7863855421686747</v>
      </c>
      <c r="R440" s="6">
        <f t="shared" si="27"/>
        <v>60.02834008097166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10">
        <f t="shared" si="24"/>
        <v>42680.208333333328</v>
      </c>
      <c r="M441" s="10">
        <f t="shared" si="25"/>
        <v>42687.25</v>
      </c>
      <c r="N441" t="b">
        <v>0</v>
      </c>
      <c r="O441" t="b">
        <v>0</v>
      </c>
      <c r="P441" t="s">
        <v>474</v>
      </c>
      <c r="Q441" s="5">
        <f t="shared" si="26"/>
        <v>3.5528169014084505</v>
      </c>
      <c r="R441" s="6">
        <f t="shared" si="27"/>
        <v>44.003488879197555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10">
        <f t="shared" si="24"/>
        <v>42916.208333333328</v>
      </c>
      <c r="M442" s="10">
        <f t="shared" si="25"/>
        <v>42926.208333333328</v>
      </c>
      <c r="N442" t="b">
        <v>0</v>
      </c>
      <c r="O442" t="b">
        <v>0</v>
      </c>
      <c r="P442" t="s">
        <v>269</v>
      </c>
      <c r="Q442" s="5">
        <f t="shared" si="26"/>
        <v>1.6190634146341463</v>
      </c>
      <c r="R442" s="6">
        <f t="shared" si="27"/>
        <v>53.003513254551258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10">
        <f t="shared" si="24"/>
        <v>41025.208333333336</v>
      </c>
      <c r="M443" s="10">
        <f t="shared" si="25"/>
        <v>41053.208333333336</v>
      </c>
      <c r="N443" t="b">
        <v>0</v>
      </c>
      <c r="O443" t="b">
        <v>0</v>
      </c>
      <c r="P443" t="s">
        <v>65</v>
      </c>
      <c r="Q443" s="5">
        <f t="shared" si="26"/>
        <v>0.24914285714285714</v>
      </c>
      <c r="R443" s="6">
        <f t="shared" si="27"/>
        <v>54.5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10">
        <f t="shared" si="24"/>
        <v>42980.208333333328</v>
      </c>
      <c r="M444" s="10">
        <f t="shared" si="25"/>
        <v>42996.208333333328</v>
      </c>
      <c r="N444" t="b">
        <v>0</v>
      </c>
      <c r="O444" t="b">
        <v>0</v>
      </c>
      <c r="P444" t="s">
        <v>33</v>
      </c>
      <c r="Q444" s="5">
        <f t="shared" si="26"/>
        <v>1.9872222222222222</v>
      </c>
      <c r="R444" s="6">
        <f t="shared" si="27"/>
        <v>75.04195804195804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10">
        <f t="shared" si="24"/>
        <v>40451.208333333336</v>
      </c>
      <c r="M445" s="10">
        <f t="shared" si="25"/>
        <v>40470.208333333336</v>
      </c>
      <c r="N445" t="b">
        <v>0</v>
      </c>
      <c r="O445" t="b">
        <v>0</v>
      </c>
      <c r="P445" t="s">
        <v>33</v>
      </c>
      <c r="Q445" s="5">
        <f t="shared" si="26"/>
        <v>0.34752688172043011</v>
      </c>
      <c r="R445" s="6">
        <f t="shared" si="27"/>
        <v>35.911111111111111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10">
        <f t="shared" si="24"/>
        <v>40748.208333333336</v>
      </c>
      <c r="M446" s="10">
        <f t="shared" si="25"/>
        <v>40750.208333333336</v>
      </c>
      <c r="N446" t="b">
        <v>0</v>
      </c>
      <c r="O446" t="b">
        <v>1</v>
      </c>
      <c r="P446" t="s">
        <v>60</v>
      </c>
      <c r="Q446" s="5">
        <f t="shared" si="26"/>
        <v>1.7641935483870967</v>
      </c>
      <c r="R446" s="6">
        <f t="shared" si="27"/>
        <v>36.952702702702702</v>
      </c>
      <c r="S446" t="s">
        <v>2035</v>
      </c>
      <c r="T446" t="s">
        <v>2045</v>
      </c>
    </row>
    <row r="447" spans="1:20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10">
        <f t="shared" si="24"/>
        <v>40515.25</v>
      </c>
      <c r="M447" s="10">
        <f t="shared" si="25"/>
        <v>40536.25</v>
      </c>
      <c r="N447" t="b">
        <v>0</v>
      </c>
      <c r="O447" t="b">
        <v>1</v>
      </c>
      <c r="P447" t="s">
        <v>33</v>
      </c>
      <c r="Q447" s="5">
        <f t="shared" si="26"/>
        <v>5.1138095238095236</v>
      </c>
      <c r="R447" s="6">
        <f t="shared" si="27"/>
        <v>63.170588235294119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10">
        <f t="shared" si="24"/>
        <v>41261.25</v>
      </c>
      <c r="M448" s="10">
        <f t="shared" si="25"/>
        <v>41263.25</v>
      </c>
      <c r="N448" t="b">
        <v>0</v>
      </c>
      <c r="O448" t="b">
        <v>0</v>
      </c>
      <c r="P448" t="s">
        <v>65</v>
      </c>
      <c r="Q448" s="5">
        <f t="shared" si="26"/>
        <v>0.82044117647058823</v>
      </c>
      <c r="R448" s="6">
        <f t="shared" si="27"/>
        <v>29.99462365591398</v>
      </c>
      <c r="S448" t="s">
        <v>2037</v>
      </c>
      <c r="T448" t="s">
        <v>2046</v>
      </c>
    </row>
    <row r="449" spans="1:20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10">
        <f t="shared" si="24"/>
        <v>43088.25</v>
      </c>
      <c r="M449" s="10">
        <f t="shared" si="25"/>
        <v>43104.25</v>
      </c>
      <c r="N449" t="b">
        <v>0</v>
      </c>
      <c r="O449" t="b">
        <v>0</v>
      </c>
      <c r="P449" t="s">
        <v>269</v>
      </c>
      <c r="Q449" s="5">
        <f t="shared" si="26"/>
        <v>0.24326030927835052</v>
      </c>
      <c r="R449" s="6">
        <f t="shared" si="27"/>
        <v>86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10">
        <f t="shared" si="24"/>
        <v>41378.208333333336</v>
      </c>
      <c r="M450" s="10">
        <f t="shared" si="25"/>
        <v>41380.208333333336</v>
      </c>
      <c r="N450" t="b">
        <v>0</v>
      </c>
      <c r="O450" t="b">
        <v>1</v>
      </c>
      <c r="P450" t="s">
        <v>89</v>
      </c>
      <c r="Q450" s="5">
        <f t="shared" si="26"/>
        <v>0.50482758620689661</v>
      </c>
      <c r="R450" s="6">
        <f t="shared" si="27"/>
        <v>75.014876033057845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10">
        <f t="shared" ref="L451:L514" si="28">(((J451/60)/60)/24)+DATE(1970,1,1)</f>
        <v>43530.25</v>
      </c>
      <c r="M451" s="10">
        <f t="shared" ref="M451:M514" si="29">(((K451/60)/60)/24)+DATE(1970,1,1)</f>
        <v>43547.208333333328</v>
      </c>
      <c r="N451" t="b">
        <v>0</v>
      </c>
      <c r="O451" t="b">
        <v>0</v>
      </c>
      <c r="P451" t="s">
        <v>89</v>
      </c>
      <c r="Q451" s="5">
        <f t="shared" ref="Q451:Q514" si="30">E451/D451</f>
        <v>9.67</v>
      </c>
      <c r="R451" s="6">
        <f t="shared" ref="R451:R514" si="31">E451/G451</f>
        <v>101.19767441860465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0">
        <f t="shared" si="28"/>
        <v>43394.208333333328</v>
      </c>
      <c r="M452" s="10">
        <f t="shared" si="29"/>
        <v>43417.25</v>
      </c>
      <c r="N452" t="b">
        <v>0</v>
      </c>
      <c r="O452" t="b">
        <v>0</v>
      </c>
      <c r="P452" t="s">
        <v>71</v>
      </c>
      <c r="Q452" s="5">
        <f t="shared" si="30"/>
        <v>0.04</v>
      </c>
      <c r="R452" s="6">
        <f t="shared" si="31"/>
        <v>4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10">
        <f t="shared" si="28"/>
        <v>42935.208333333328</v>
      </c>
      <c r="M453" s="10">
        <f t="shared" si="29"/>
        <v>42966.208333333328</v>
      </c>
      <c r="N453" t="b">
        <v>0</v>
      </c>
      <c r="O453" t="b">
        <v>0</v>
      </c>
      <c r="P453" t="s">
        <v>23</v>
      </c>
      <c r="Q453" s="5">
        <f t="shared" si="30"/>
        <v>1.2284501347708894</v>
      </c>
      <c r="R453" s="6">
        <f t="shared" si="31"/>
        <v>29.001272669424118</v>
      </c>
      <c r="S453" t="s">
        <v>2035</v>
      </c>
      <c r="T453" t="s">
        <v>2036</v>
      </c>
    </row>
    <row r="454" spans="1:20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10">
        <f t="shared" si="28"/>
        <v>40365.208333333336</v>
      </c>
      <c r="M454" s="10">
        <f t="shared" si="29"/>
        <v>40366.208333333336</v>
      </c>
      <c r="N454" t="b">
        <v>0</v>
      </c>
      <c r="O454" t="b">
        <v>0</v>
      </c>
      <c r="P454" t="s">
        <v>53</v>
      </c>
      <c r="Q454" s="5">
        <f t="shared" si="30"/>
        <v>0.63437500000000002</v>
      </c>
      <c r="R454" s="6">
        <f t="shared" si="31"/>
        <v>98.225806451612897</v>
      </c>
      <c r="S454" t="s">
        <v>2041</v>
      </c>
      <c r="T454" t="s">
        <v>2044</v>
      </c>
    </row>
    <row r="455" spans="1:20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10">
        <f t="shared" si="28"/>
        <v>42705.25</v>
      </c>
      <c r="M455" s="10">
        <f t="shared" si="29"/>
        <v>42746.25</v>
      </c>
      <c r="N455" t="b">
        <v>0</v>
      </c>
      <c r="O455" t="b">
        <v>0</v>
      </c>
      <c r="P455" t="s">
        <v>474</v>
      </c>
      <c r="Q455" s="5">
        <f t="shared" si="30"/>
        <v>0.56331688596491225</v>
      </c>
      <c r="R455" s="6">
        <f t="shared" si="31"/>
        <v>87.001693480101608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10">
        <f t="shared" si="28"/>
        <v>41568.208333333336</v>
      </c>
      <c r="M456" s="10">
        <f t="shared" si="29"/>
        <v>41604.25</v>
      </c>
      <c r="N456" t="b">
        <v>0</v>
      </c>
      <c r="O456" t="b">
        <v>1</v>
      </c>
      <c r="P456" t="s">
        <v>53</v>
      </c>
      <c r="Q456" s="5">
        <f t="shared" si="30"/>
        <v>0.44074999999999998</v>
      </c>
      <c r="R456" s="6">
        <f t="shared" si="31"/>
        <v>45.205128205128204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10">
        <f t="shared" si="28"/>
        <v>40809.208333333336</v>
      </c>
      <c r="M457" s="10">
        <f t="shared" si="29"/>
        <v>40832.208333333336</v>
      </c>
      <c r="N457" t="b">
        <v>0</v>
      </c>
      <c r="O457" t="b">
        <v>0</v>
      </c>
      <c r="P457" t="s">
        <v>33</v>
      </c>
      <c r="Q457" s="5">
        <f t="shared" si="30"/>
        <v>1.1837253218884121</v>
      </c>
      <c r="R457" s="6">
        <f t="shared" si="31"/>
        <v>37.001341561577675</v>
      </c>
      <c r="S457" t="s">
        <v>2039</v>
      </c>
      <c r="T457" t="s">
        <v>2040</v>
      </c>
    </row>
    <row r="458" spans="1:20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10">
        <f t="shared" si="28"/>
        <v>43141.25</v>
      </c>
      <c r="M458" s="10">
        <f t="shared" si="29"/>
        <v>43141.25</v>
      </c>
      <c r="N458" t="b">
        <v>0</v>
      </c>
      <c r="O458" t="b">
        <v>1</v>
      </c>
      <c r="P458" t="s">
        <v>60</v>
      </c>
      <c r="Q458" s="5">
        <f t="shared" si="30"/>
        <v>1.041243169398907</v>
      </c>
      <c r="R458" s="6">
        <f t="shared" si="31"/>
        <v>94.976947040498445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10">
        <f t="shared" si="28"/>
        <v>42657.208333333328</v>
      </c>
      <c r="M459" s="10">
        <f t="shared" si="29"/>
        <v>42659.208333333328</v>
      </c>
      <c r="N459" t="b">
        <v>0</v>
      </c>
      <c r="O459" t="b">
        <v>0</v>
      </c>
      <c r="P459" t="s">
        <v>33</v>
      </c>
      <c r="Q459" s="5">
        <f t="shared" si="30"/>
        <v>0.26640000000000003</v>
      </c>
      <c r="R459" s="6">
        <f t="shared" si="31"/>
        <v>28.956521739130434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10">
        <f t="shared" si="28"/>
        <v>40265.208333333336</v>
      </c>
      <c r="M460" s="10">
        <f t="shared" si="29"/>
        <v>40309.208333333336</v>
      </c>
      <c r="N460" t="b">
        <v>0</v>
      </c>
      <c r="O460" t="b">
        <v>0</v>
      </c>
      <c r="P460" t="s">
        <v>33</v>
      </c>
      <c r="Q460" s="5">
        <f t="shared" si="30"/>
        <v>3.5120118343195266</v>
      </c>
      <c r="R460" s="6">
        <f t="shared" si="31"/>
        <v>55.993396226415094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10">
        <f t="shared" si="28"/>
        <v>42001.25</v>
      </c>
      <c r="M461" s="10">
        <f t="shared" si="29"/>
        <v>42026.25</v>
      </c>
      <c r="N461" t="b">
        <v>0</v>
      </c>
      <c r="O461" t="b">
        <v>0</v>
      </c>
      <c r="P461" t="s">
        <v>42</v>
      </c>
      <c r="Q461" s="5">
        <f t="shared" si="30"/>
        <v>0.90063492063492068</v>
      </c>
      <c r="R461" s="6">
        <f t="shared" si="31"/>
        <v>54.038095238095238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10">
        <f t="shared" si="28"/>
        <v>40399.208333333336</v>
      </c>
      <c r="M462" s="10">
        <f t="shared" si="29"/>
        <v>40402.208333333336</v>
      </c>
      <c r="N462" t="b">
        <v>0</v>
      </c>
      <c r="O462" t="b">
        <v>0</v>
      </c>
      <c r="P462" t="s">
        <v>33</v>
      </c>
      <c r="Q462" s="5">
        <f t="shared" si="30"/>
        <v>1.7162500000000001</v>
      </c>
      <c r="R462" s="6">
        <f t="shared" si="31"/>
        <v>82.38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10">
        <f t="shared" si="28"/>
        <v>41757.208333333336</v>
      </c>
      <c r="M463" s="10">
        <f t="shared" si="29"/>
        <v>41777.208333333336</v>
      </c>
      <c r="N463" t="b">
        <v>0</v>
      </c>
      <c r="O463" t="b">
        <v>0</v>
      </c>
      <c r="P463" t="s">
        <v>53</v>
      </c>
      <c r="Q463" s="5">
        <f t="shared" si="30"/>
        <v>1.4104655870445344</v>
      </c>
      <c r="R463" s="6">
        <f t="shared" si="31"/>
        <v>66.997115384615384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10">
        <f t="shared" si="28"/>
        <v>41304.25</v>
      </c>
      <c r="M464" s="10">
        <f t="shared" si="29"/>
        <v>41342.25</v>
      </c>
      <c r="N464" t="b">
        <v>0</v>
      </c>
      <c r="O464" t="b">
        <v>0</v>
      </c>
      <c r="P464" t="s">
        <v>292</v>
      </c>
      <c r="Q464" s="5">
        <f t="shared" si="30"/>
        <v>0.30579449152542371</v>
      </c>
      <c r="R464" s="6">
        <f t="shared" si="31"/>
        <v>107.91401869158878</v>
      </c>
      <c r="S464" t="s">
        <v>2050</v>
      </c>
      <c r="T464" t="s">
        <v>2061</v>
      </c>
    </row>
    <row r="465" spans="1:20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10">
        <f t="shared" si="28"/>
        <v>41639.25</v>
      </c>
      <c r="M465" s="10">
        <f t="shared" si="29"/>
        <v>41643.25</v>
      </c>
      <c r="N465" t="b">
        <v>0</v>
      </c>
      <c r="O465" t="b">
        <v>0</v>
      </c>
      <c r="P465" t="s">
        <v>71</v>
      </c>
      <c r="Q465" s="5">
        <f t="shared" si="30"/>
        <v>1.0816455696202532</v>
      </c>
      <c r="R465" s="6">
        <f t="shared" si="31"/>
        <v>69.009501187648453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10">
        <f t="shared" si="28"/>
        <v>43142.25</v>
      </c>
      <c r="M466" s="10">
        <f t="shared" si="29"/>
        <v>43156.25</v>
      </c>
      <c r="N466" t="b">
        <v>0</v>
      </c>
      <c r="O466" t="b">
        <v>0</v>
      </c>
      <c r="P466" t="s">
        <v>33</v>
      </c>
      <c r="Q466" s="5">
        <f t="shared" si="30"/>
        <v>1.3345505617977529</v>
      </c>
      <c r="R466" s="6">
        <f t="shared" si="31"/>
        <v>39.006568144499177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10">
        <f t="shared" si="28"/>
        <v>43127.25</v>
      </c>
      <c r="M467" s="10">
        <f t="shared" si="29"/>
        <v>43136.25</v>
      </c>
      <c r="N467" t="b">
        <v>0</v>
      </c>
      <c r="O467" t="b">
        <v>0</v>
      </c>
      <c r="P467" t="s">
        <v>206</v>
      </c>
      <c r="Q467" s="5">
        <f t="shared" si="30"/>
        <v>1.8785106382978722</v>
      </c>
      <c r="R467" s="6">
        <f t="shared" si="31"/>
        <v>110.3625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10">
        <f t="shared" si="28"/>
        <v>41409.208333333336</v>
      </c>
      <c r="M468" s="10">
        <f t="shared" si="29"/>
        <v>41432.208333333336</v>
      </c>
      <c r="N468" t="b">
        <v>0</v>
      </c>
      <c r="O468" t="b">
        <v>1</v>
      </c>
      <c r="P468" t="s">
        <v>65</v>
      </c>
      <c r="Q468" s="5">
        <f t="shared" si="30"/>
        <v>3.32</v>
      </c>
      <c r="R468" s="6">
        <f t="shared" si="31"/>
        <v>94.857142857142861</v>
      </c>
      <c r="S468" t="s">
        <v>2037</v>
      </c>
      <c r="T468" t="s">
        <v>2046</v>
      </c>
    </row>
    <row r="469" spans="1:20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0">
        <f t="shared" si="28"/>
        <v>42331.25</v>
      </c>
      <c r="M469" s="10">
        <f t="shared" si="29"/>
        <v>42338.25</v>
      </c>
      <c r="N469" t="b">
        <v>0</v>
      </c>
      <c r="O469" t="b">
        <v>1</v>
      </c>
      <c r="P469" t="s">
        <v>28</v>
      </c>
      <c r="Q469" s="5">
        <f t="shared" si="30"/>
        <v>5.7521428571428572</v>
      </c>
      <c r="R469" s="6">
        <f t="shared" si="31"/>
        <v>57.935251798561154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10">
        <f t="shared" si="28"/>
        <v>43569.208333333328</v>
      </c>
      <c r="M470" s="10">
        <f t="shared" si="29"/>
        <v>43585.208333333328</v>
      </c>
      <c r="N470" t="b">
        <v>0</v>
      </c>
      <c r="O470" t="b">
        <v>0</v>
      </c>
      <c r="P470" t="s">
        <v>33</v>
      </c>
      <c r="Q470" s="5">
        <f t="shared" si="30"/>
        <v>0.40500000000000003</v>
      </c>
      <c r="R470" s="6">
        <f t="shared" si="31"/>
        <v>101.25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10">
        <f t="shared" si="28"/>
        <v>42142.208333333328</v>
      </c>
      <c r="M471" s="10">
        <f t="shared" si="29"/>
        <v>42144.208333333328</v>
      </c>
      <c r="N471" t="b">
        <v>0</v>
      </c>
      <c r="O471" t="b">
        <v>0</v>
      </c>
      <c r="P471" t="s">
        <v>53</v>
      </c>
      <c r="Q471" s="5">
        <f t="shared" si="30"/>
        <v>1.8442857142857143</v>
      </c>
      <c r="R471" s="6">
        <f t="shared" si="31"/>
        <v>64.95597484276729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10">
        <f t="shared" si="28"/>
        <v>42716.25</v>
      </c>
      <c r="M472" s="10">
        <f t="shared" si="29"/>
        <v>42723.25</v>
      </c>
      <c r="N472" t="b">
        <v>0</v>
      </c>
      <c r="O472" t="b">
        <v>0</v>
      </c>
      <c r="P472" t="s">
        <v>65</v>
      </c>
      <c r="Q472" s="5">
        <f t="shared" si="30"/>
        <v>2.8580555555555556</v>
      </c>
      <c r="R472" s="6">
        <f t="shared" si="31"/>
        <v>27.00524934383202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10">
        <f t="shared" si="28"/>
        <v>41031.208333333336</v>
      </c>
      <c r="M473" s="10">
        <f t="shared" si="29"/>
        <v>41031.208333333336</v>
      </c>
      <c r="N473" t="b">
        <v>0</v>
      </c>
      <c r="O473" t="b">
        <v>1</v>
      </c>
      <c r="P473" t="s">
        <v>17</v>
      </c>
      <c r="Q473" s="5">
        <f t="shared" si="30"/>
        <v>3.19</v>
      </c>
      <c r="R473" s="6">
        <f t="shared" si="31"/>
        <v>50.97422680412371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10">
        <f t="shared" si="28"/>
        <v>43535.208333333328</v>
      </c>
      <c r="M474" s="10">
        <f t="shared" si="29"/>
        <v>43589.208333333328</v>
      </c>
      <c r="N474" t="b">
        <v>0</v>
      </c>
      <c r="O474" t="b">
        <v>0</v>
      </c>
      <c r="P474" t="s">
        <v>23</v>
      </c>
      <c r="Q474" s="5">
        <f t="shared" si="30"/>
        <v>0.39234070221066319</v>
      </c>
      <c r="R474" s="6">
        <f t="shared" si="31"/>
        <v>104.94260869565217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10">
        <f t="shared" si="28"/>
        <v>43277.208333333328</v>
      </c>
      <c r="M475" s="10">
        <f t="shared" si="29"/>
        <v>43278.208333333328</v>
      </c>
      <c r="N475" t="b">
        <v>0</v>
      </c>
      <c r="O475" t="b">
        <v>0</v>
      </c>
      <c r="P475" t="s">
        <v>50</v>
      </c>
      <c r="Q475" s="5">
        <f t="shared" si="30"/>
        <v>1.7814000000000001</v>
      </c>
      <c r="R475" s="6">
        <f t="shared" si="31"/>
        <v>84.028301886792448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10">
        <f t="shared" si="28"/>
        <v>41989.25</v>
      </c>
      <c r="M476" s="10">
        <f t="shared" si="29"/>
        <v>41990.25</v>
      </c>
      <c r="N476" t="b">
        <v>0</v>
      </c>
      <c r="O476" t="b">
        <v>0</v>
      </c>
      <c r="P476" t="s">
        <v>269</v>
      </c>
      <c r="Q476" s="5">
        <f t="shared" si="30"/>
        <v>3.6515</v>
      </c>
      <c r="R476" s="6">
        <f t="shared" si="31"/>
        <v>102.85915492957747</v>
      </c>
      <c r="S476" t="s">
        <v>2041</v>
      </c>
      <c r="T476" t="s">
        <v>2060</v>
      </c>
    </row>
    <row r="477" spans="1:20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10">
        <f t="shared" si="28"/>
        <v>41450.208333333336</v>
      </c>
      <c r="M477" s="10">
        <f t="shared" si="29"/>
        <v>41454.208333333336</v>
      </c>
      <c r="N477" t="b">
        <v>0</v>
      </c>
      <c r="O477" t="b">
        <v>1</v>
      </c>
      <c r="P477" t="s">
        <v>206</v>
      </c>
      <c r="Q477" s="5">
        <f t="shared" si="30"/>
        <v>1.1394594594594594</v>
      </c>
      <c r="R477" s="6">
        <f t="shared" si="31"/>
        <v>39.962085308056871</v>
      </c>
      <c r="S477" t="s">
        <v>2047</v>
      </c>
      <c r="T477" t="s">
        <v>2059</v>
      </c>
    </row>
    <row r="478" spans="1:20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10">
        <f t="shared" si="28"/>
        <v>43322.208333333328</v>
      </c>
      <c r="M478" s="10">
        <f t="shared" si="29"/>
        <v>43328.208333333328</v>
      </c>
      <c r="N478" t="b">
        <v>0</v>
      </c>
      <c r="O478" t="b">
        <v>0</v>
      </c>
      <c r="P478" t="s">
        <v>119</v>
      </c>
      <c r="Q478" s="5">
        <f t="shared" si="30"/>
        <v>0.29828720626631855</v>
      </c>
      <c r="R478" s="6">
        <f t="shared" si="31"/>
        <v>51.001785714285717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10">
        <f t="shared" si="28"/>
        <v>40720.208333333336</v>
      </c>
      <c r="M479" s="10">
        <f t="shared" si="29"/>
        <v>40747.208333333336</v>
      </c>
      <c r="N479" t="b">
        <v>0</v>
      </c>
      <c r="O479" t="b">
        <v>0</v>
      </c>
      <c r="P479" t="s">
        <v>474</v>
      </c>
      <c r="Q479" s="5">
        <f t="shared" si="30"/>
        <v>0.54270588235294115</v>
      </c>
      <c r="R479" s="6">
        <f t="shared" si="31"/>
        <v>40.823008849557525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10">
        <f t="shared" si="28"/>
        <v>42072.208333333328</v>
      </c>
      <c r="M480" s="10">
        <f t="shared" si="29"/>
        <v>42084.208333333328</v>
      </c>
      <c r="N480" t="b">
        <v>0</v>
      </c>
      <c r="O480" t="b">
        <v>0</v>
      </c>
      <c r="P480" t="s">
        <v>65</v>
      </c>
      <c r="Q480" s="5">
        <f t="shared" si="30"/>
        <v>2.3634156976744185</v>
      </c>
      <c r="R480" s="6">
        <f t="shared" si="31"/>
        <v>58.999637155297535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10">
        <f t="shared" si="28"/>
        <v>42945.208333333328</v>
      </c>
      <c r="M481" s="10">
        <f t="shared" si="29"/>
        <v>42947.208333333328</v>
      </c>
      <c r="N481" t="b">
        <v>0</v>
      </c>
      <c r="O481" t="b">
        <v>0</v>
      </c>
      <c r="P481" t="s">
        <v>17</v>
      </c>
      <c r="Q481" s="5">
        <f t="shared" si="30"/>
        <v>5.1291666666666664</v>
      </c>
      <c r="R481" s="6">
        <f t="shared" si="31"/>
        <v>71.156069364161851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10">
        <f t="shared" si="28"/>
        <v>40248.25</v>
      </c>
      <c r="M482" s="10">
        <f t="shared" si="29"/>
        <v>40257.208333333336</v>
      </c>
      <c r="N482" t="b">
        <v>0</v>
      </c>
      <c r="O482" t="b">
        <v>1</v>
      </c>
      <c r="P482" t="s">
        <v>122</v>
      </c>
      <c r="Q482" s="5">
        <f t="shared" si="30"/>
        <v>1.0065116279069768</v>
      </c>
      <c r="R482" s="6">
        <f t="shared" si="31"/>
        <v>99.494252873563212</v>
      </c>
      <c r="S482" t="s">
        <v>2054</v>
      </c>
      <c r="T482" t="s">
        <v>2055</v>
      </c>
    </row>
    <row r="483" spans="1:20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10">
        <f t="shared" si="28"/>
        <v>41913.208333333336</v>
      </c>
      <c r="M483" s="10">
        <f t="shared" si="29"/>
        <v>41955.25</v>
      </c>
      <c r="N483" t="b">
        <v>0</v>
      </c>
      <c r="O483" t="b">
        <v>1</v>
      </c>
      <c r="P483" t="s">
        <v>33</v>
      </c>
      <c r="Q483" s="5">
        <f t="shared" si="30"/>
        <v>0.81348423194303154</v>
      </c>
      <c r="R483" s="6">
        <f t="shared" si="31"/>
        <v>103.98634590377114</v>
      </c>
      <c r="S483" t="s">
        <v>2039</v>
      </c>
      <c r="T483" t="s">
        <v>2040</v>
      </c>
    </row>
    <row r="484" spans="1:20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10">
        <f t="shared" si="28"/>
        <v>40963.25</v>
      </c>
      <c r="M484" s="10">
        <f t="shared" si="29"/>
        <v>40974.25</v>
      </c>
      <c r="N484" t="b">
        <v>0</v>
      </c>
      <c r="O484" t="b">
        <v>1</v>
      </c>
      <c r="P484" t="s">
        <v>119</v>
      </c>
      <c r="Q484" s="5">
        <f t="shared" si="30"/>
        <v>0.16404761904761905</v>
      </c>
      <c r="R484" s="6">
        <f t="shared" si="31"/>
        <v>76.555555555555557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10">
        <f t="shared" si="28"/>
        <v>43811.25</v>
      </c>
      <c r="M485" s="10">
        <f t="shared" si="29"/>
        <v>43818.25</v>
      </c>
      <c r="N485" t="b">
        <v>0</v>
      </c>
      <c r="O485" t="b">
        <v>0</v>
      </c>
      <c r="P485" t="s">
        <v>33</v>
      </c>
      <c r="Q485" s="5">
        <f t="shared" si="30"/>
        <v>0.52774617067833696</v>
      </c>
      <c r="R485" s="6">
        <f t="shared" si="31"/>
        <v>87.068592057761734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10">
        <f t="shared" si="28"/>
        <v>41855.208333333336</v>
      </c>
      <c r="M486" s="10">
        <f t="shared" si="29"/>
        <v>41904.208333333336</v>
      </c>
      <c r="N486" t="b">
        <v>0</v>
      </c>
      <c r="O486" t="b">
        <v>1</v>
      </c>
      <c r="P486" t="s">
        <v>17</v>
      </c>
      <c r="Q486" s="5">
        <f t="shared" si="30"/>
        <v>2.6020608108108108</v>
      </c>
      <c r="R486" s="6">
        <f t="shared" si="31"/>
        <v>48.99554707379135</v>
      </c>
      <c r="S486" t="s">
        <v>2033</v>
      </c>
      <c r="T486" t="s">
        <v>2034</v>
      </c>
    </row>
    <row r="487" spans="1:20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10">
        <f t="shared" si="28"/>
        <v>43626.208333333328</v>
      </c>
      <c r="M487" s="10">
        <f t="shared" si="29"/>
        <v>43667.208333333328</v>
      </c>
      <c r="N487" t="b">
        <v>0</v>
      </c>
      <c r="O487" t="b">
        <v>0</v>
      </c>
      <c r="P487" t="s">
        <v>33</v>
      </c>
      <c r="Q487" s="5">
        <f t="shared" si="30"/>
        <v>0.30732891832229581</v>
      </c>
      <c r="R487" s="6">
        <f t="shared" si="31"/>
        <v>42.969135802469133</v>
      </c>
      <c r="S487" t="s">
        <v>2039</v>
      </c>
      <c r="T487" t="s">
        <v>2040</v>
      </c>
    </row>
    <row r="488" spans="1:20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10">
        <f t="shared" si="28"/>
        <v>43168.25</v>
      </c>
      <c r="M488" s="10">
        <f t="shared" si="29"/>
        <v>43183.208333333328</v>
      </c>
      <c r="N488" t="b">
        <v>0</v>
      </c>
      <c r="O488" t="b">
        <v>1</v>
      </c>
      <c r="P488" t="s">
        <v>206</v>
      </c>
      <c r="Q488" s="5">
        <f t="shared" si="30"/>
        <v>0.13500000000000001</v>
      </c>
      <c r="R488" s="6">
        <f t="shared" si="31"/>
        <v>33.428571428571431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10">
        <f t="shared" si="28"/>
        <v>42845.208333333328</v>
      </c>
      <c r="M489" s="10">
        <f t="shared" si="29"/>
        <v>42878.208333333328</v>
      </c>
      <c r="N489" t="b">
        <v>0</v>
      </c>
      <c r="O489" t="b">
        <v>0</v>
      </c>
      <c r="P489" t="s">
        <v>33</v>
      </c>
      <c r="Q489" s="5">
        <f t="shared" si="30"/>
        <v>1.7862556663644606</v>
      </c>
      <c r="R489" s="6">
        <f t="shared" si="31"/>
        <v>83.982949701619773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10">
        <f t="shared" si="28"/>
        <v>42403.25</v>
      </c>
      <c r="M490" s="10">
        <f t="shared" si="29"/>
        <v>42420.25</v>
      </c>
      <c r="N490" t="b">
        <v>0</v>
      </c>
      <c r="O490" t="b">
        <v>0</v>
      </c>
      <c r="P490" t="s">
        <v>33</v>
      </c>
      <c r="Q490" s="5">
        <f t="shared" si="30"/>
        <v>2.2005660377358489</v>
      </c>
      <c r="R490" s="6">
        <f t="shared" si="31"/>
        <v>101.41739130434783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10">
        <f t="shared" si="28"/>
        <v>40406.208333333336</v>
      </c>
      <c r="M491" s="10">
        <f t="shared" si="29"/>
        <v>40411.208333333336</v>
      </c>
      <c r="N491" t="b">
        <v>0</v>
      </c>
      <c r="O491" t="b">
        <v>0</v>
      </c>
      <c r="P491" t="s">
        <v>65</v>
      </c>
      <c r="Q491" s="5">
        <f t="shared" si="30"/>
        <v>1.015108695652174</v>
      </c>
      <c r="R491" s="6">
        <f t="shared" si="31"/>
        <v>109.87058823529412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10">
        <f t="shared" si="28"/>
        <v>43786.25</v>
      </c>
      <c r="M492" s="10">
        <f t="shared" si="29"/>
        <v>43793.25</v>
      </c>
      <c r="N492" t="b">
        <v>0</v>
      </c>
      <c r="O492" t="b">
        <v>0</v>
      </c>
      <c r="P492" t="s">
        <v>1029</v>
      </c>
      <c r="Q492" s="5">
        <f t="shared" si="30"/>
        <v>1.915</v>
      </c>
      <c r="R492" s="6">
        <f t="shared" si="31"/>
        <v>31.916666666666668</v>
      </c>
      <c r="S492" t="s">
        <v>2064</v>
      </c>
      <c r="T492" t="s">
        <v>2065</v>
      </c>
    </row>
    <row r="493" spans="1:20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10">
        <f t="shared" si="28"/>
        <v>41456.208333333336</v>
      </c>
      <c r="M493" s="10">
        <f t="shared" si="29"/>
        <v>41482.208333333336</v>
      </c>
      <c r="N493" t="b">
        <v>0</v>
      </c>
      <c r="O493" t="b">
        <v>1</v>
      </c>
      <c r="P493" t="s">
        <v>17</v>
      </c>
      <c r="Q493" s="5">
        <f t="shared" si="30"/>
        <v>3.0534683098591549</v>
      </c>
      <c r="R493" s="6">
        <f t="shared" si="31"/>
        <v>70.993450675399103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10">
        <f t="shared" si="28"/>
        <v>40336.208333333336</v>
      </c>
      <c r="M494" s="10">
        <f t="shared" si="29"/>
        <v>40371.208333333336</v>
      </c>
      <c r="N494" t="b">
        <v>1</v>
      </c>
      <c r="O494" t="b">
        <v>1</v>
      </c>
      <c r="P494" t="s">
        <v>100</v>
      </c>
      <c r="Q494" s="5">
        <f t="shared" si="30"/>
        <v>0.23995287958115183</v>
      </c>
      <c r="R494" s="6">
        <f t="shared" si="31"/>
        <v>77.026890756302521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10">
        <f t="shared" si="28"/>
        <v>43645.208333333328</v>
      </c>
      <c r="M495" s="10">
        <f t="shared" si="29"/>
        <v>43658.208333333328</v>
      </c>
      <c r="N495" t="b">
        <v>0</v>
      </c>
      <c r="O495" t="b">
        <v>0</v>
      </c>
      <c r="P495" t="s">
        <v>122</v>
      </c>
      <c r="Q495" s="5">
        <f t="shared" si="30"/>
        <v>7.2377777777777776</v>
      </c>
      <c r="R495" s="6">
        <f t="shared" si="31"/>
        <v>101.78125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10">
        <f t="shared" si="28"/>
        <v>40990.208333333336</v>
      </c>
      <c r="M496" s="10">
        <f t="shared" si="29"/>
        <v>40991.208333333336</v>
      </c>
      <c r="N496" t="b">
        <v>0</v>
      </c>
      <c r="O496" t="b">
        <v>0</v>
      </c>
      <c r="P496" t="s">
        <v>65</v>
      </c>
      <c r="Q496" s="5">
        <f t="shared" si="30"/>
        <v>5.4736000000000002</v>
      </c>
      <c r="R496" s="6">
        <f t="shared" si="31"/>
        <v>51.059701492537314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10">
        <f t="shared" si="28"/>
        <v>41800.208333333336</v>
      </c>
      <c r="M497" s="10">
        <f t="shared" si="29"/>
        <v>41804.208333333336</v>
      </c>
      <c r="N497" t="b">
        <v>0</v>
      </c>
      <c r="O497" t="b">
        <v>0</v>
      </c>
      <c r="P497" t="s">
        <v>33</v>
      </c>
      <c r="Q497" s="5">
        <f t="shared" si="30"/>
        <v>4.1449999999999996</v>
      </c>
      <c r="R497" s="6">
        <f t="shared" si="31"/>
        <v>68.02051282051282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10">
        <f t="shared" si="28"/>
        <v>42876.208333333328</v>
      </c>
      <c r="M498" s="10">
        <f t="shared" si="29"/>
        <v>42893.208333333328</v>
      </c>
      <c r="N498" t="b">
        <v>0</v>
      </c>
      <c r="O498" t="b">
        <v>0</v>
      </c>
      <c r="P498" t="s">
        <v>71</v>
      </c>
      <c r="Q498" s="5">
        <f t="shared" si="30"/>
        <v>9.0696409140369975E-3</v>
      </c>
      <c r="R498" s="6">
        <f t="shared" si="31"/>
        <v>30.87037037037037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10">
        <f t="shared" si="28"/>
        <v>42724.25</v>
      </c>
      <c r="M499" s="10">
        <f t="shared" si="29"/>
        <v>42724.25</v>
      </c>
      <c r="N499" t="b">
        <v>0</v>
      </c>
      <c r="O499" t="b">
        <v>1</v>
      </c>
      <c r="P499" t="s">
        <v>65</v>
      </c>
      <c r="Q499" s="5">
        <f t="shared" si="30"/>
        <v>0.34173469387755101</v>
      </c>
      <c r="R499" s="6">
        <f t="shared" si="31"/>
        <v>27.908333333333335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10">
        <f t="shared" si="28"/>
        <v>42005.25</v>
      </c>
      <c r="M500" s="10">
        <f t="shared" si="29"/>
        <v>42007.25</v>
      </c>
      <c r="N500" t="b">
        <v>0</v>
      </c>
      <c r="O500" t="b">
        <v>0</v>
      </c>
      <c r="P500" t="s">
        <v>28</v>
      </c>
      <c r="Q500" s="5">
        <f t="shared" si="30"/>
        <v>0.239488107549121</v>
      </c>
      <c r="R500" s="6">
        <f t="shared" si="31"/>
        <v>79.994818652849744</v>
      </c>
      <c r="S500" t="s">
        <v>2037</v>
      </c>
      <c r="T500" t="s">
        <v>2038</v>
      </c>
    </row>
    <row r="501" spans="1:20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10">
        <f t="shared" si="28"/>
        <v>42444.208333333328</v>
      </c>
      <c r="M501" s="10">
        <f t="shared" si="29"/>
        <v>42449.208333333328</v>
      </c>
      <c r="N501" t="b">
        <v>0</v>
      </c>
      <c r="O501" t="b">
        <v>1</v>
      </c>
      <c r="P501" t="s">
        <v>42</v>
      </c>
      <c r="Q501" s="5">
        <f t="shared" si="30"/>
        <v>0.48072649572649573</v>
      </c>
      <c r="R501" s="6">
        <f t="shared" si="31"/>
        <v>38.003378378378379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10">
        <f t="shared" si="28"/>
        <v>41395.208333333336</v>
      </c>
      <c r="M502" s="10">
        <f t="shared" si="29"/>
        <v>41423.208333333336</v>
      </c>
      <c r="N502" t="b">
        <v>0</v>
      </c>
      <c r="O502" t="b">
        <v>1</v>
      </c>
      <c r="P502" t="s">
        <v>33</v>
      </c>
      <c r="Q502" s="5">
        <f t="shared" si="30"/>
        <v>0</v>
      </c>
      <c r="R502" s="6" t="e">
        <f t="shared" si="31"/>
        <v>#DIV/0!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10">
        <f t="shared" si="28"/>
        <v>41345.208333333336</v>
      </c>
      <c r="M503" s="10">
        <f t="shared" si="29"/>
        <v>41347.208333333336</v>
      </c>
      <c r="N503" t="b">
        <v>0</v>
      </c>
      <c r="O503" t="b">
        <v>0</v>
      </c>
      <c r="P503" t="s">
        <v>42</v>
      </c>
      <c r="Q503" s="5">
        <f t="shared" si="30"/>
        <v>0.70145182291666663</v>
      </c>
      <c r="R503" s="6">
        <f t="shared" si="31"/>
        <v>59.990534521158132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10">
        <f t="shared" si="28"/>
        <v>41117.208333333336</v>
      </c>
      <c r="M504" s="10">
        <f t="shared" si="29"/>
        <v>41146.208333333336</v>
      </c>
      <c r="N504" t="b">
        <v>0</v>
      </c>
      <c r="O504" t="b">
        <v>1</v>
      </c>
      <c r="P504" t="s">
        <v>89</v>
      </c>
      <c r="Q504" s="5">
        <f t="shared" si="30"/>
        <v>5.2992307692307694</v>
      </c>
      <c r="R504" s="6">
        <f t="shared" si="31"/>
        <v>37.037634408602152</v>
      </c>
      <c r="S504" t="s">
        <v>2050</v>
      </c>
      <c r="T504" t="s">
        <v>2051</v>
      </c>
    </row>
    <row r="505" spans="1:20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10">
        <f t="shared" si="28"/>
        <v>42186.208333333328</v>
      </c>
      <c r="M505" s="10">
        <f t="shared" si="29"/>
        <v>42206.208333333328</v>
      </c>
      <c r="N505" t="b">
        <v>0</v>
      </c>
      <c r="O505" t="b">
        <v>0</v>
      </c>
      <c r="P505" t="s">
        <v>53</v>
      </c>
      <c r="Q505" s="5">
        <f t="shared" si="30"/>
        <v>1.8032549019607844</v>
      </c>
      <c r="R505" s="6">
        <f t="shared" si="31"/>
        <v>99.963043478260872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10">
        <f t="shared" si="28"/>
        <v>42142.208333333328</v>
      </c>
      <c r="M506" s="10">
        <f t="shared" si="29"/>
        <v>42143.208333333328</v>
      </c>
      <c r="N506" t="b">
        <v>0</v>
      </c>
      <c r="O506" t="b">
        <v>0</v>
      </c>
      <c r="P506" t="s">
        <v>23</v>
      </c>
      <c r="Q506" s="5">
        <f t="shared" si="30"/>
        <v>0.92320000000000002</v>
      </c>
      <c r="R506" s="6">
        <f t="shared" si="31"/>
        <v>111.6774193548387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10">
        <f t="shared" si="28"/>
        <v>41341.25</v>
      </c>
      <c r="M507" s="10">
        <f t="shared" si="29"/>
        <v>41383.208333333336</v>
      </c>
      <c r="N507" t="b">
        <v>0</v>
      </c>
      <c r="O507" t="b">
        <v>1</v>
      </c>
      <c r="P507" t="s">
        <v>133</v>
      </c>
      <c r="Q507" s="5">
        <f t="shared" si="30"/>
        <v>0.13901001112347053</v>
      </c>
      <c r="R507" s="6">
        <f t="shared" si="31"/>
        <v>36.014409221902014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10">
        <f t="shared" si="28"/>
        <v>43062.25</v>
      </c>
      <c r="M508" s="10">
        <f t="shared" si="29"/>
        <v>43079.25</v>
      </c>
      <c r="N508" t="b">
        <v>0</v>
      </c>
      <c r="O508" t="b">
        <v>1</v>
      </c>
      <c r="P508" t="s">
        <v>33</v>
      </c>
      <c r="Q508" s="5">
        <f t="shared" si="30"/>
        <v>9.2707777777777771</v>
      </c>
      <c r="R508" s="6">
        <f t="shared" si="31"/>
        <v>66.010284810126578</v>
      </c>
      <c r="S508" t="s">
        <v>2039</v>
      </c>
      <c r="T508" t="s">
        <v>2040</v>
      </c>
    </row>
    <row r="509" spans="1:20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10">
        <f t="shared" si="28"/>
        <v>41373.208333333336</v>
      </c>
      <c r="M509" s="10">
        <f t="shared" si="29"/>
        <v>41422.208333333336</v>
      </c>
      <c r="N509" t="b">
        <v>0</v>
      </c>
      <c r="O509" t="b">
        <v>1</v>
      </c>
      <c r="P509" t="s">
        <v>28</v>
      </c>
      <c r="Q509" s="5">
        <f t="shared" si="30"/>
        <v>0.39857142857142858</v>
      </c>
      <c r="R509" s="6">
        <f t="shared" si="31"/>
        <v>44.05263157894737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10">
        <f t="shared" si="28"/>
        <v>43310.208333333328</v>
      </c>
      <c r="M510" s="10">
        <f t="shared" si="29"/>
        <v>43331.208333333328</v>
      </c>
      <c r="N510" t="b">
        <v>0</v>
      </c>
      <c r="O510" t="b">
        <v>0</v>
      </c>
      <c r="P510" t="s">
        <v>33</v>
      </c>
      <c r="Q510" s="5">
        <f t="shared" si="30"/>
        <v>1.1222929936305732</v>
      </c>
      <c r="R510" s="6">
        <f t="shared" si="31"/>
        <v>52.999726551818434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10">
        <f t="shared" si="28"/>
        <v>41034.208333333336</v>
      </c>
      <c r="M511" s="10">
        <f t="shared" si="29"/>
        <v>41044.208333333336</v>
      </c>
      <c r="N511" t="b">
        <v>0</v>
      </c>
      <c r="O511" t="b">
        <v>0</v>
      </c>
      <c r="P511" t="s">
        <v>33</v>
      </c>
      <c r="Q511" s="5">
        <f t="shared" si="30"/>
        <v>0.70925816023738875</v>
      </c>
      <c r="R511" s="6">
        <f t="shared" si="31"/>
        <v>95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10">
        <f t="shared" si="28"/>
        <v>43251.208333333328</v>
      </c>
      <c r="M512" s="10">
        <f t="shared" si="29"/>
        <v>43275.208333333328</v>
      </c>
      <c r="N512" t="b">
        <v>0</v>
      </c>
      <c r="O512" t="b">
        <v>0</v>
      </c>
      <c r="P512" t="s">
        <v>53</v>
      </c>
      <c r="Q512" s="5">
        <f t="shared" si="30"/>
        <v>1.1908974358974358</v>
      </c>
      <c r="R512" s="6">
        <f t="shared" si="31"/>
        <v>70.908396946564892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10">
        <f t="shared" si="28"/>
        <v>43671.208333333328</v>
      </c>
      <c r="M513" s="10">
        <f t="shared" si="29"/>
        <v>43681.208333333328</v>
      </c>
      <c r="N513" t="b">
        <v>0</v>
      </c>
      <c r="O513" t="b">
        <v>0</v>
      </c>
      <c r="P513" t="s">
        <v>33</v>
      </c>
      <c r="Q513" s="5">
        <f t="shared" si="30"/>
        <v>0.24017591339648173</v>
      </c>
      <c r="R513" s="6">
        <f t="shared" si="31"/>
        <v>98.060773480662988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10">
        <f t="shared" si="28"/>
        <v>41825.208333333336</v>
      </c>
      <c r="M514" s="10">
        <f t="shared" si="29"/>
        <v>41826.208333333336</v>
      </c>
      <c r="N514" t="b">
        <v>0</v>
      </c>
      <c r="O514" t="b">
        <v>1</v>
      </c>
      <c r="P514" t="s">
        <v>89</v>
      </c>
      <c r="Q514" s="5">
        <f t="shared" si="30"/>
        <v>1.3931868131868133</v>
      </c>
      <c r="R514" s="6">
        <f t="shared" si="31"/>
        <v>53.046025104602514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10">
        <f t="shared" ref="L515:L578" si="32">(((J515/60)/60)/24)+DATE(1970,1,1)</f>
        <v>40430.208333333336</v>
      </c>
      <c r="M515" s="10">
        <f t="shared" ref="M515:M578" si="33">(((K515/60)/60)/24)+DATE(1970,1,1)</f>
        <v>40432.208333333336</v>
      </c>
      <c r="N515" t="b">
        <v>0</v>
      </c>
      <c r="O515" t="b">
        <v>0</v>
      </c>
      <c r="P515" t="s">
        <v>269</v>
      </c>
      <c r="Q515" s="5">
        <f t="shared" ref="Q515:Q578" si="34">E515/D515</f>
        <v>0.39277108433734942</v>
      </c>
      <c r="R515" s="6">
        <f t="shared" ref="R515:R578" si="35">E515/G515</f>
        <v>93.142857142857139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10">
        <f t="shared" si="32"/>
        <v>41614.25</v>
      </c>
      <c r="M516" s="10">
        <f t="shared" si="33"/>
        <v>41619.25</v>
      </c>
      <c r="N516" t="b">
        <v>0</v>
      </c>
      <c r="O516" t="b">
        <v>1</v>
      </c>
      <c r="P516" t="s">
        <v>23</v>
      </c>
      <c r="Q516" s="5">
        <f t="shared" si="34"/>
        <v>0.22439077144917088</v>
      </c>
      <c r="R516" s="6">
        <f t="shared" si="35"/>
        <v>58.945075757575758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0">
        <f t="shared" si="32"/>
        <v>40900.25</v>
      </c>
      <c r="M517" s="10">
        <f t="shared" si="33"/>
        <v>40902.25</v>
      </c>
      <c r="N517" t="b">
        <v>0</v>
      </c>
      <c r="O517" t="b">
        <v>1</v>
      </c>
      <c r="P517" t="s">
        <v>33</v>
      </c>
      <c r="Q517" s="5">
        <f t="shared" si="34"/>
        <v>0.55779069767441858</v>
      </c>
      <c r="R517" s="6">
        <f t="shared" si="35"/>
        <v>36.067669172932334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10">
        <f t="shared" si="32"/>
        <v>40396.208333333336</v>
      </c>
      <c r="M518" s="10">
        <f t="shared" si="33"/>
        <v>40434.208333333336</v>
      </c>
      <c r="N518" t="b">
        <v>0</v>
      </c>
      <c r="O518" t="b">
        <v>0</v>
      </c>
      <c r="P518" t="s">
        <v>68</v>
      </c>
      <c r="Q518" s="5">
        <f t="shared" si="34"/>
        <v>0.42523125996810207</v>
      </c>
      <c r="R518" s="6">
        <f t="shared" si="35"/>
        <v>63.030732860520096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10">
        <f t="shared" si="32"/>
        <v>42860.208333333328</v>
      </c>
      <c r="M519" s="10">
        <f t="shared" si="33"/>
        <v>42865.208333333328</v>
      </c>
      <c r="N519" t="b">
        <v>0</v>
      </c>
      <c r="O519" t="b">
        <v>0</v>
      </c>
      <c r="P519" t="s">
        <v>17</v>
      </c>
      <c r="Q519" s="5">
        <f t="shared" si="34"/>
        <v>1.1200000000000001</v>
      </c>
      <c r="R519" s="6">
        <f t="shared" si="35"/>
        <v>84.717948717948715</v>
      </c>
      <c r="S519" t="s">
        <v>2033</v>
      </c>
      <c r="T519" t="s">
        <v>2034</v>
      </c>
    </row>
    <row r="520" spans="1:20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10">
        <f t="shared" si="32"/>
        <v>43154.25</v>
      </c>
      <c r="M520" s="10">
        <f t="shared" si="33"/>
        <v>43156.25</v>
      </c>
      <c r="N520" t="b">
        <v>0</v>
      </c>
      <c r="O520" t="b">
        <v>1</v>
      </c>
      <c r="P520" t="s">
        <v>71</v>
      </c>
      <c r="Q520" s="5">
        <f t="shared" si="34"/>
        <v>7.0681818181818179E-2</v>
      </c>
      <c r="R520" s="6">
        <f t="shared" si="35"/>
        <v>62.2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10">
        <f t="shared" si="32"/>
        <v>42012.25</v>
      </c>
      <c r="M521" s="10">
        <f t="shared" si="33"/>
        <v>42026.25</v>
      </c>
      <c r="N521" t="b">
        <v>0</v>
      </c>
      <c r="O521" t="b">
        <v>1</v>
      </c>
      <c r="P521" t="s">
        <v>23</v>
      </c>
      <c r="Q521" s="5">
        <f t="shared" si="34"/>
        <v>1.0174563871693867</v>
      </c>
      <c r="R521" s="6">
        <f t="shared" si="35"/>
        <v>101.97518330513255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10">
        <f t="shared" si="32"/>
        <v>43574.208333333328</v>
      </c>
      <c r="M522" s="10">
        <f t="shared" si="33"/>
        <v>43577.208333333328</v>
      </c>
      <c r="N522" t="b">
        <v>0</v>
      </c>
      <c r="O522" t="b">
        <v>0</v>
      </c>
      <c r="P522" t="s">
        <v>33</v>
      </c>
      <c r="Q522" s="5">
        <f t="shared" si="34"/>
        <v>4.2575000000000003</v>
      </c>
      <c r="R522" s="6">
        <f t="shared" si="35"/>
        <v>106.4375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10">
        <f t="shared" si="32"/>
        <v>42605.208333333328</v>
      </c>
      <c r="M523" s="10">
        <f t="shared" si="33"/>
        <v>42611.208333333328</v>
      </c>
      <c r="N523" t="b">
        <v>0</v>
      </c>
      <c r="O523" t="b">
        <v>1</v>
      </c>
      <c r="P523" t="s">
        <v>53</v>
      </c>
      <c r="Q523" s="5">
        <f t="shared" si="34"/>
        <v>1.4553947368421052</v>
      </c>
      <c r="R523" s="6">
        <f t="shared" si="35"/>
        <v>29.975609756097562</v>
      </c>
      <c r="S523" t="s">
        <v>2041</v>
      </c>
      <c r="T523" t="s">
        <v>2044</v>
      </c>
    </row>
    <row r="524" spans="1:20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10">
        <f t="shared" si="32"/>
        <v>41093.208333333336</v>
      </c>
      <c r="M524" s="10">
        <f t="shared" si="33"/>
        <v>41105.208333333336</v>
      </c>
      <c r="N524" t="b">
        <v>0</v>
      </c>
      <c r="O524" t="b">
        <v>0</v>
      </c>
      <c r="P524" t="s">
        <v>100</v>
      </c>
      <c r="Q524" s="5">
        <f t="shared" si="34"/>
        <v>0.32453465346534655</v>
      </c>
      <c r="R524" s="6">
        <f t="shared" si="35"/>
        <v>85.806282722513089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10">
        <f t="shared" si="32"/>
        <v>40241.25</v>
      </c>
      <c r="M525" s="10">
        <f t="shared" si="33"/>
        <v>40246.25</v>
      </c>
      <c r="N525" t="b">
        <v>0</v>
      </c>
      <c r="O525" t="b">
        <v>0</v>
      </c>
      <c r="P525" t="s">
        <v>100</v>
      </c>
      <c r="Q525" s="5">
        <f t="shared" si="34"/>
        <v>7.003333333333333</v>
      </c>
      <c r="R525" s="6">
        <f t="shared" si="35"/>
        <v>70.82022471910112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10">
        <f t="shared" si="32"/>
        <v>40294.208333333336</v>
      </c>
      <c r="M526" s="10">
        <f t="shared" si="33"/>
        <v>40307.208333333336</v>
      </c>
      <c r="N526" t="b">
        <v>0</v>
      </c>
      <c r="O526" t="b">
        <v>0</v>
      </c>
      <c r="P526" t="s">
        <v>33</v>
      </c>
      <c r="Q526" s="5">
        <f t="shared" si="34"/>
        <v>0.83904860392967939</v>
      </c>
      <c r="R526" s="6">
        <f t="shared" si="35"/>
        <v>40.998484082870135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10">
        <f t="shared" si="32"/>
        <v>40505.25</v>
      </c>
      <c r="M527" s="10">
        <f t="shared" si="33"/>
        <v>40509.25</v>
      </c>
      <c r="N527" t="b">
        <v>0</v>
      </c>
      <c r="O527" t="b">
        <v>0</v>
      </c>
      <c r="P527" t="s">
        <v>65</v>
      </c>
      <c r="Q527" s="5">
        <f t="shared" si="34"/>
        <v>0.84190476190476193</v>
      </c>
      <c r="R527" s="6">
        <f t="shared" si="35"/>
        <v>28.063492063492063</v>
      </c>
      <c r="S527" t="s">
        <v>2037</v>
      </c>
      <c r="T527" t="s">
        <v>2046</v>
      </c>
    </row>
    <row r="528" spans="1:20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10">
        <f t="shared" si="32"/>
        <v>42364.25</v>
      </c>
      <c r="M528" s="10">
        <f t="shared" si="33"/>
        <v>42401.25</v>
      </c>
      <c r="N528" t="b">
        <v>0</v>
      </c>
      <c r="O528" t="b">
        <v>1</v>
      </c>
      <c r="P528" t="s">
        <v>33</v>
      </c>
      <c r="Q528" s="5">
        <f t="shared" si="34"/>
        <v>1.5595180722891566</v>
      </c>
      <c r="R528" s="6">
        <f t="shared" si="35"/>
        <v>88.054421768707485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0">
        <f t="shared" si="32"/>
        <v>42405.25</v>
      </c>
      <c r="M529" s="10">
        <f t="shared" si="33"/>
        <v>42441.25</v>
      </c>
      <c r="N529" t="b">
        <v>0</v>
      </c>
      <c r="O529" t="b">
        <v>0</v>
      </c>
      <c r="P529" t="s">
        <v>71</v>
      </c>
      <c r="Q529" s="5">
        <f t="shared" si="34"/>
        <v>0.99619450317124736</v>
      </c>
      <c r="R529" s="6">
        <f t="shared" si="35"/>
        <v>31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10">
        <f t="shared" si="32"/>
        <v>41601.25</v>
      </c>
      <c r="M530" s="10">
        <f t="shared" si="33"/>
        <v>41646.25</v>
      </c>
      <c r="N530" t="b">
        <v>0</v>
      </c>
      <c r="O530" t="b">
        <v>0</v>
      </c>
      <c r="P530" t="s">
        <v>60</v>
      </c>
      <c r="Q530" s="5">
        <f t="shared" si="34"/>
        <v>0.80300000000000005</v>
      </c>
      <c r="R530" s="6">
        <f t="shared" si="35"/>
        <v>90.337500000000006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10">
        <f t="shared" si="32"/>
        <v>41769.208333333336</v>
      </c>
      <c r="M531" s="10">
        <f t="shared" si="33"/>
        <v>41797.208333333336</v>
      </c>
      <c r="N531" t="b">
        <v>0</v>
      </c>
      <c r="O531" t="b">
        <v>0</v>
      </c>
      <c r="P531" t="s">
        <v>89</v>
      </c>
      <c r="Q531" s="5">
        <f t="shared" si="34"/>
        <v>0.11254901960784314</v>
      </c>
      <c r="R531" s="6">
        <f t="shared" si="35"/>
        <v>63.777777777777779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10">
        <f t="shared" si="32"/>
        <v>40421.208333333336</v>
      </c>
      <c r="M532" s="10">
        <f t="shared" si="33"/>
        <v>40435.208333333336</v>
      </c>
      <c r="N532" t="b">
        <v>0</v>
      </c>
      <c r="O532" t="b">
        <v>1</v>
      </c>
      <c r="P532" t="s">
        <v>119</v>
      </c>
      <c r="Q532" s="5">
        <f t="shared" si="34"/>
        <v>0.91740952380952379</v>
      </c>
      <c r="R532" s="6">
        <f t="shared" si="35"/>
        <v>53.995515695067262</v>
      </c>
      <c r="S532" t="s">
        <v>2047</v>
      </c>
      <c r="T532" t="s">
        <v>2053</v>
      </c>
    </row>
    <row r="533" spans="1:20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10">
        <f t="shared" si="32"/>
        <v>41589.25</v>
      </c>
      <c r="M533" s="10">
        <f t="shared" si="33"/>
        <v>41645.25</v>
      </c>
      <c r="N533" t="b">
        <v>0</v>
      </c>
      <c r="O533" t="b">
        <v>0</v>
      </c>
      <c r="P533" t="s">
        <v>89</v>
      </c>
      <c r="Q533" s="5">
        <f t="shared" si="34"/>
        <v>0.95521156936261387</v>
      </c>
      <c r="R533" s="6">
        <f t="shared" si="35"/>
        <v>48.993956043956047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0">
        <f t="shared" si="32"/>
        <v>43125.25</v>
      </c>
      <c r="M534" s="10">
        <f t="shared" si="33"/>
        <v>43126.25</v>
      </c>
      <c r="N534" t="b">
        <v>0</v>
      </c>
      <c r="O534" t="b">
        <v>0</v>
      </c>
      <c r="P534" t="s">
        <v>33</v>
      </c>
      <c r="Q534" s="5">
        <f t="shared" si="34"/>
        <v>5.0287499999999996</v>
      </c>
      <c r="R534" s="6">
        <f t="shared" si="35"/>
        <v>63.857142857142854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10">
        <f t="shared" si="32"/>
        <v>41479.208333333336</v>
      </c>
      <c r="M535" s="10">
        <f t="shared" si="33"/>
        <v>41515.208333333336</v>
      </c>
      <c r="N535" t="b">
        <v>0</v>
      </c>
      <c r="O535" t="b">
        <v>0</v>
      </c>
      <c r="P535" t="s">
        <v>60</v>
      </c>
      <c r="Q535" s="5">
        <f t="shared" si="34"/>
        <v>1.5924394463667819</v>
      </c>
      <c r="R535" s="6">
        <f t="shared" si="35"/>
        <v>82.996393146979258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10">
        <f t="shared" si="32"/>
        <v>43329.208333333328</v>
      </c>
      <c r="M536" s="10">
        <f t="shared" si="33"/>
        <v>43330.208333333328</v>
      </c>
      <c r="N536" t="b">
        <v>0</v>
      </c>
      <c r="O536" t="b">
        <v>1</v>
      </c>
      <c r="P536" t="s">
        <v>53</v>
      </c>
      <c r="Q536" s="5">
        <f t="shared" si="34"/>
        <v>0.15022446689113356</v>
      </c>
      <c r="R536" s="6">
        <f t="shared" si="35"/>
        <v>55.08230452674897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10">
        <f t="shared" si="32"/>
        <v>43259.208333333328</v>
      </c>
      <c r="M537" s="10">
        <f t="shared" si="33"/>
        <v>43261.208333333328</v>
      </c>
      <c r="N537" t="b">
        <v>0</v>
      </c>
      <c r="O537" t="b">
        <v>1</v>
      </c>
      <c r="P537" t="s">
        <v>33</v>
      </c>
      <c r="Q537" s="5">
        <f t="shared" si="34"/>
        <v>4.820384615384615</v>
      </c>
      <c r="R537" s="6">
        <f t="shared" si="35"/>
        <v>62.044554455445542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10">
        <f t="shared" si="32"/>
        <v>40414.208333333336</v>
      </c>
      <c r="M538" s="10">
        <f t="shared" si="33"/>
        <v>40440.208333333336</v>
      </c>
      <c r="N538" t="b">
        <v>0</v>
      </c>
      <c r="O538" t="b">
        <v>0</v>
      </c>
      <c r="P538" t="s">
        <v>119</v>
      </c>
      <c r="Q538" s="5">
        <f t="shared" si="34"/>
        <v>1.4996938775510205</v>
      </c>
      <c r="R538" s="6">
        <f t="shared" si="35"/>
        <v>104.97857142857143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10">
        <f t="shared" si="32"/>
        <v>43342.208333333328</v>
      </c>
      <c r="M539" s="10">
        <f t="shared" si="33"/>
        <v>43365.208333333328</v>
      </c>
      <c r="N539" t="b">
        <v>1</v>
      </c>
      <c r="O539" t="b">
        <v>1</v>
      </c>
      <c r="P539" t="s">
        <v>42</v>
      </c>
      <c r="Q539" s="5">
        <f t="shared" si="34"/>
        <v>1.1722156398104266</v>
      </c>
      <c r="R539" s="6">
        <f t="shared" si="35"/>
        <v>94.044676806083643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10">
        <f t="shared" si="32"/>
        <v>41539.208333333336</v>
      </c>
      <c r="M540" s="10">
        <f t="shared" si="33"/>
        <v>41555.208333333336</v>
      </c>
      <c r="N540" t="b">
        <v>0</v>
      </c>
      <c r="O540" t="b">
        <v>0</v>
      </c>
      <c r="P540" t="s">
        <v>292</v>
      </c>
      <c r="Q540" s="5">
        <f t="shared" si="34"/>
        <v>0.37695968274950431</v>
      </c>
      <c r="R540" s="6">
        <f t="shared" si="35"/>
        <v>44.007716049382715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10">
        <f t="shared" si="32"/>
        <v>43647.208333333328</v>
      </c>
      <c r="M541" s="10">
        <f t="shared" si="33"/>
        <v>43653.208333333328</v>
      </c>
      <c r="N541" t="b">
        <v>0</v>
      </c>
      <c r="O541" t="b">
        <v>1</v>
      </c>
      <c r="P541" t="s">
        <v>17</v>
      </c>
      <c r="Q541" s="5">
        <f t="shared" si="34"/>
        <v>0.72653061224489801</v>
      </c>
      <c r="R541" s="6">
        <f t="shared" si="35"/>
        <v>92.467532467532465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10">
        <f t="shared" si="32"/>
        <v>43225.208333333328</v>
      </c>
      <c r="M542" s="10">
        <f t="shared" si="33"/>
        <v>43247.208333333328</v>
      </c>
      <c r="N542" t="b">
        <v>0</v>
      </c>
      <c r="O542" t="b">
        <v>0</v>
      </c>
      <c r="P542" t="s">
        <v>122</v>
      </c>
      <c r="Q542" s="5">
        <f t="shared" si="34"/>
        <v>2.6598113207547169</v>
      </c>
      <c r="R542" s="6">
        <f t="shared" si="35"/>
        <v>57.072874493927124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10">
        <f t="shared" si="32"/>
        <v>42165.208333333328</v>
      </c>
      <c r="M543" s="10">
        <f t="shared" si="33"/>
        <v>42191.208333333328</v>
      </c>
      <c r="N543" t="b">
        <v>0</v>
      </c>
      <c r="O543" t="b">
        <v>0</v>
      </c>
      <c r="P543" t="s">
        <v>292</v>
      </c>
      <c r="Q543" s="5">
        <f t="shared" si="34"/>
        <v>0.24205617977528091</v>
      </c>
      <c r="R543" s="6">
        <f t="shared" si="35"/>
        <v>109.07848101265823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10">
        <f t="shared" si="32"/>
        <v>42391.25</v>
      </c>
      <c r="M544" s="10">
        <f t="shared" si="33"/>
        <v>42421.25</v>
      </c>
      <c r="N544" t="b">
        <v>0</v>
      </c>
      <c r="O544" t="b">
        <v>0</v>
      </c>
      <c r="P544" t="s">
        <v>60</v>
      </c>
      <c r="Q544" s="5">
        <f t="shared" si="34"/>
        <v>2.5064935064935064E-2</v>
      </c>
      <c r="R544" s="6">
        <f t="shared" si="35"/>
        <v>39.387755102040813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10">
        <f t="shared" si="32"/>
        <v>41528.208333333336</v>
      </c>
      <c r="M545" s="10">
        <f t="shared" si="33"/>
        <v>41543.208333333336</v>
      </c>
      <c r="N545" t="b">
        <v>0</v>
      </c>
      <c r="O545" t="b">
        <v>0</v>
      </c>
      <c r="P545" t="s">
        <v>89</v>
      </c>
      <c r="Q545" s="5">
        <f t="shared" si="34"/>
        <v>0.1632979976442874</v>
      </c>
      <c r="R545" s="6">
        <f t="shared" si="35"/>
        <v>77.022222222222226</v>
      </c>
      <c r="S545" t="s">
        <v>2050</v>
      </c>
      <c r="T545" t="s">
        <v>2051</v>
      </c>
    </row>
    <row r="546" spans="1:20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10">
        <f t="shared" si="32"/>
        <v>42377.25</v>
      </c>
      <c r="M546" s="10">
        <f t="shared" si="33"/>
        <v>42390.25</v>
      </c>
      <c r="N546" t="b">
        <v>0</v>
      </c>
      <c r="O546" t="b">
        <v>0</v>
      </c>
      <c r="P546" t="s">
        <v>23</v>
      </c>
      <c r="Q546" s="5">
        <f t="shared" si="34"/>
        <v>2.7650000000000001</v>
      </c>
      <c r="R546" s="6">
        <f t="shared" si="35"/>
        <v>92.166666666666671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10">
        <f t="shared" si="32"/>
        <v>43824.25</v>
      </c>
      <c r="M547" s="10">
        <f t="shared" si="33"/>
        <v>43844.25</v>
      </c>
      <c r="N547" t="b">
        <v>0</v>
      </c>
      <c r="O547" t="b">
        <v>0</v>
      </c>
      <c r="P547" t="s">
        <v>33</v>
      </c>
      <c r="Q547" s="5">
        <f t="shared" si="34"/>
        <v>0.88803571428571426</v>
      </c>
      <c r="R547" s="6">
        <f t="shared" si="35"/>
        <v>61.007063197026021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10">
        <f t="shared" si="32"/>
        <v>43360.208333333328</v>
      </c>
      <c r="M548" s="10">
        <f t="shared" si="33"/>
        <v>43363.208333333328</v>
      </c>
      <c r="N548" t="b">
        <v>0</v>
      </c>
      <c r="O548" t="b">
        <v>1</v>
      </c>
      <c r="P548" t="s">
        <v>33</v>
      </c>
      <c r="Q548" s="5">
        <f t="shared" si="34"/>
        <v>1.6357142857142857</v>
      </c>
      <c r="R548" s="6">
        <f t="shared" si="35"/>
        <v>78.068181818181813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10">
        <f t="shared" si="32"/>
        <v>42029.25</v>
      </c>
      <c r="M549" s="10">
        <f t="shared" si="33"/>
        <v>42041.25</v>
      </c>
      <c r="N549" t="b">
        <v>0</v>
      </c>
      <c r="O549" t="b">
        <v>0</v>
      </c>
      <c r="P549" t="s">
        <v>53</v>
      </c>
      <c r="Q549" s="5">
        <f t="shared" si="34"/>
        <v>9.69</v>
      </c>
      <c r="R549" s="6">
        <f t="shared" si="35"/>
        <v>80.75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10">
        <f t="shared" si="32"/>
        <v>42461.208333333328</v>
      </c>
      <c r="M550" s="10">
        <f t="shared" si="33"/>
        <v>42474.208333333328</v>
      </c>
      <c r="N550" t="b">
        <v>0</v>
      </c>
      <c r="O550" t="b">
        <v>0</v>
      </c>
      <c r="P550" t="s">
        <v>33</v>
      </c>
      <c r="Q550" s="5">
        <f t="shared" si="34"/>
        <v>2.7091376701966716</v>
      </c>
      <c r="R550" s="6">
        <f t="shared" si="35"/>
        <v>59.991289782244557</v>
      </c>
      <c r="S550" t="s">
        <v>2039</v>
      </c>
      <c r="T550" t="s">
        <v>2040</v>
      </c>
    </row>
    <row r="551" spans="1:20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10">
        <f t="shared" si="32"/>
        <v>41422.208333333336</v>
      </c>
      <c r="M551" s="10">
        <f t="shared" si="33"/>
        <v>41431.208333333336</v>
      </c>
      <c r="N551" t="b">
        <v>0</v>
      </c>
      <c r="O551" t="b">
        <v>0</v>
      </c>
      <c r="P551" t="s">
        <v>65</v>
      </c>
      <c r="Q551" s="5">
        <f t="shared" si="34"/>
        <v>2.8421355932203389</v>
      </c>
      <c r="R551" s="6">
        <f t="shared" si="35"/>
        <v>110.03018372703411</v>
      </c>
      <c r="S551" t="s">
        <v>2037</v>
      </c>
      <c r="T551" t="s">
        <v>2046</v>
      </c>
    </row>
    <row r="552" spans="1:20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10">
        <f t="shared" si="32"/>
        <v>40968.25</v>
      </c>
      <c r="M552" s="10">
        <f t="shared" si="33"/>
        <v>40989.208333333336</v>
      </c>
      <c r="N552" t="b">
        <v>0</v>
      </c>
      <c r="O552" t="b">
        <v>0</v>
      </c>
      <c r="P552" t="s">
        <v>60</v>
      </c>
      <c r="Q552" s="5">
        <f t="shared" si="34"/>
        <v>0.04</v>
      </c>
      <c r="R552" s="6">
        <f t="shared" si="35"/>
        <v>4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10">
        <f t="shared" si="32"/>
        <v>41993.25</v>
      </c>
      <c r="M553" s="10">
        <f t="shared" si="33"/>
        <v>42033.25</v>
      </c>
      <c r="N553" t="b">
        <v>0</v>
      </c>
      <c r="O553" t="b">
        <v>1</v>
      </c>
      <c r="P553" t="s">
        <v>28</v>
      </c>
      <c r="Q553" s="5">
        <f t="shared" si="34"/>
        <v>0.58632981676846196</v>
      </c>
      <c r="R553" s="6">
        <f t="shared" si="35"/>
        <v>37.99856063332134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10">
        <f t="shared" si="32"/>
        <v>42700.25</v>
      </c>
      <c r="M554" s="10">
        <f t="shared" si="33"/>
        <v>42702.25</v>
      </c>
      <c r="N554" t="b">
        <v>0</v>
      </c>
      <c r="O554" t="b">
        <v>0</v>
      </c>
      <c r="P554" t="s">
        <v>33</v>
      </c>
      <c r="Q554" s="5">
        <f t="shared" si="34"/>
        <v>0.98511111111111116</v>
      </c>
      <c r="R554" s="6">
        <f t="shared" si="35"/>
        <v>96.369565217391298</v>
      </c>
      <c r="S554" t="s">
        <v>2039</v>
      </c>
      <c r="T554" t="s">
        <v>2040</v>
      </c>
    </row>
    <row r="555" spans="1:20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10">
        <f t="shared" si="32"/>
        <v>40545.25</v>
      </c>
      <c r="M555" s="10">
        <f t="shared" si="33"/>
        <v>40546.25</v>
      </c>
      <c r="N555" t="b">
        <v>0</v>
      </c>
      <c r="O555" t="b">
        <v>0</v>
      </c>
      <c r="P555" t="s">
        <v>23</v>
      </c>
      <c r="Q555" s="5">
        <f t="shared" si="34"/>
        <v>0.43975381008206332</v>
      </c>
      <c r="R555" s="6">
        <f t="shared" si="35"/>
        <v>72.978599221789878</v>
      </c>
      <c r="S555" t="s">
        <v>2035</v>
      </c>
      <c r="T555" t="s">
        <v>2036</v>
      </c>
    </row>
    <row r="556" spans="1:20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0">
        <f t="shared" si="32"/>
        <v>42723.25</v>
      </c>
      <c r="M556" s="10">
        <f t="shared" si="33"/>
        <v>42729.25</v>
      </c>
      <c r="N556" t="b">
        <v>0</v>
      </c>
      <c r="O556" t="b">
        <v>0</v>
      </c>
      <c r="P556" t="s">
        <v>60</v>
      </c>
      <c r="Q556" s="5">
        <f t="shared" si="34"/>
        <v>1.5166315789473683</v>
      </c>
      <c r="R556" s="6">
        <f t="shared" si="35"/>
        <v>26.007220216606498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10">
        <f t="shared" si="32"/>
        <v>41731.208333333336</v>
      </c>
      <c r="M557" s="10">
        <f t="shared" si="33"/>
        <v>41762.208333333336</v>
      </c>
      <c r="N557" t="b">
        <v>0</v>
      </c>
      <c r="O557" t="b">
        <v>0</v>
      </c>
      <c r="P557" t="s">
        <v>23</v>
      </c>
      <c r="Q557" s="5">
        <f t="shared" si="34"/>
        <v>2.2363492063492063</v>
      </c>
      <c r="R557" s="6">
        <f t="shared" si="35"/>
        <v>104.36296296296297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10">
        <f t="shared" si="32"/>
        <v>40792.208333333336</v>
      </c>
      <c r="M558" s="10">
        <f t="shared" si="33"/>
        <v>40799.208333333336</v>
      </c>
      <c r="N558" t="b">
        <v>0</v>
      </c>
      <c r="O558" t="b">
        <v>1</v>
      </c>
      <c r="P558" t="s">
        <v>206</v>
      </c>
      <c r="Q558" s="5">
        <f t="shared" si="34"/>
        <v>2.3975</v>
      </c>
      <c r="R558" s="6">
        <f t="shared" si="35"/>
        <v>102.18852459016394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10">
        <f t="shared" si="32"/>
        <v>42279.208333333328</v>
      </c>
      <c r="M559" s="10">
        <f t="shared" si="33"/>
        <v>42282.208333333328</v>
      </c>
      <c r="N559" t="b">
        <v>0</v>
      </c>
      <c r="O559" t="b">
        <v>1</v>
      </c>
      <c r="P559" t="s">
        <v>474</v>
      </c>
      <c r="Q559" s="5">
        <f t="shared" si="34"/>
        <v>1.9933333333333334</v>
      </c>
      <c r="R559" s="6">
        <f t="shared" si="35"/>
        <v>54.117647058823529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10">
        <f t="shared" si="32"/>
        <v>42424.25</v>
      </c>
      <c r="M560" s="10">
        <f t="shared" si="33"/>
        <v>42467.208333333328</v>
      </c>
      <c r="N560" t="b">
        <v>0</v>
      </c>
      <c r="O560" t="b">
        <v>0</v>
      </c>
      <c r="P560" t="s">
        <v>33</v>
      </c>
      <c r="Q560" s="5">
        <f t="shared" si="34"/>
        <v>1.373448275862069</v>
      </c>
      <c r="R560" s="6">
        <f t="shared" si="35"/>
        <v>63.222222222222221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10">
        <f t="shared" si="32"/>
        <v>42584.208333333328</v>
      </c>
      <c r="M561" s="10">
        <f t="shared" si="33"/>
        <v>42591.208333333328</v>
      </c>
      <c r="N561" t="b">
        <v>0</v>
      </c>
      <c r="O561" t="b">
        <v>0</v>
      </c>
      <c r="P561" t="s">
        <v>33</v>
      </c>
      <c r="Q561" s="5">
        <f t="shared" si="34"/>
        <v>1.009696106362773</v>
      </c>
      <c r="R561" s="6">
        <f t="shared" si="35"/>
        <v>104.03228962818004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10">
        <f t="shared" si="32"/>
        <v>40865.25</v>
      </c>
      <c r="M562" s="10">
        <f t="shared" si="33"/>
        <v>40905.25</v>
      </c>
      <c r="N562" t="b">
        <v>0</v>
      </c>
      <c r="O562" t="b">
        <v>0</v>
      </c>
      <c r="P562" t="s">
        <v>71</v>
      </c>
      <c r="Q562" s="5">
        <f t="shared" si="34"/>
        <v>7.9416000000000002</v>
      </c>
      <c r="R562" s="6">
        <f t="shared" si="35"/>
        <v>49.994334277620396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10">
        <f t="shared" si="32"/>
        <v>40833.208333333336</v>
      </c>
      <c r="M563" s="10">
        <f t="shared" si="33"/>
        <v>40835.208333333336</v>
      </c>
      <c r="N563" t="b">
        <v>0</v>
      </c>
      <c r="O563" t="b">
        <v>0</v>
      </c>
      <c r="P563" t="s">
        <v>33</v>
      </c>
      <c r="Q563" s="5">
        <f t="shared" si="34"/>
        <v>3.6970000000000001</v>
      </c>
      <c r="R563" s="6">
        <f t="shared" si="35"/>
        <v>56.015151515151516</v>
      </c>
      <c r="S563" t="s">
        <v>2039</v>
      </c>
      <c r="T563" t="s">
        <v>2040</v>
      </c>
    </row>
    <row r="564" spans="1:20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10">
        <f t="shared" si="32"/>
        <v>43536.208333333328</v>
      </c>
      <c r="M564" s="10">
        <f t="shared" si="33"/>
        <v>43538.208333333328</v>
      </c>
      <c r="N564" t="b">
        <v>0</v>
      </c>
      <c r="O564" t="b">
        <v>0</v>
      </c>
      <c r="P564" t="s">
        <v>23</v>
      </c>
      <c r="Q564" s="5">
        <f t="shared" si="34"/>
        <v>0.12818181818181817</v>
      </c>
      <c r="R564" s="6">
        <f t="shared" si="35"/>
        <v>48.807692307692307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10">
        <f t="shared" si="32"/>
        <v>43417.25</v>
      </c>
      <c r="M565" s="10">
        <f t="shared" si="33"/>
        <v>43437.25</v>
      </c>
      <c r="N565" t="b">
        <v>0</v>
      </c>
      <c r="O565" t="b">
        <v>0</v>
      </c>
      <c r="P565" t="s">
        <v>42</v>
      </c>
      <c r="Q565" s="5">
        <f t="shared" si="34"/>
        <v>1.3802702702702703</v>
      </c>
      <c r="R565" s="6">
        <f t="shared" si="35"/>
        <v>60.082352941176474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10">
        <f t="shared" si="32"/>
        <v>42078.208333333328</v>
      </c>
      <c r="M566" s="10">
        <f t="shared" si="33"/>
        <v>42086.208333333328</v>
      </c>
      <c r="N566" t="b">
        <v>0</v>
      </c>
      <c r="O566" t="b">
        <v>0</v>
      </c>
      <c r="P566" t="s">
        <v>33</v>
      </c>
      <c r="Q566" s="5">
        <f t="shared" si="34"/>
        <v>0.83813278008298753</v>
      </c>
      <c r="R566" s="6">
        <f t="shared" si="35"/>
        <v>78.990502793296088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10">
        <f t="shared" si="32"/>
        <v>40862.25</v>
      </c>
      <c r="M567" s="10">
        <f t="shared" si="33"/>
        <v>40882.25</v>
      </c>
      <c r="N567" t="b">
        <v>0</v>
      </c>
      <c r="O567" t="b">
        <v>0</v>
      </c>
      <c r="P567" t="s">
        <v>33</v>
      </c>
      <c r="Q567" s="5">
        <f t="shared" si="34"/>
        <v>2.0460063224446787</v>
      </c>
      <c r="R567" s="6">
        <f t="shared" si="35"/>
        <v>53.99499443826474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10">
        <f t="shared" si="32"/>
        <v>42424.25</v>
      </c>
      <c r="M568" s="10">
        <f t="shared" si="33"/>
        <v>42447.208333333328</v>
      </c>
      <c r="N568" t="b">
        <v>0</v>
      </c>
      <c r="O568" t="b">
        <v>1</v>
      </c>
      <c r="P568" t="s">
        <v>50</v>
      </c>
      <c r="Q568" s="5">
        <f t="shared" si="34"/>
        <v>0.44344086021505374</v>
      </c>
      <c r="R568" s="6">
        <f t="shared" si="35"/>
        <v>111.45945945945945</v>
      </c>
      <c r="S568" t="s">
        <v>2035</v>
      </c>
      <c r="T568" t="s">
        <v>2043</v>
      </c>
    </row>
    <row r="569" spans="1:20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10">
        <f t="shared" si="32"/>
        <v>41830.208333333336</v>
      </c>
      <c r="M569" s="10">
        <f t="shared" si="33"/>
        <v>41832.208333333336</v>
      </c>
      <c r="N569" t="b">
        <v>0</v>
      </c>
      <c r="O569" t="b">
        <v>0</v>
      </c>
      <c r="P569" t="s">
        <v>23</v>
      </c>
      <c r="Q569" s="5">
        <f t="shared" si="34"/>
        <v>2.1860294117647059</v>
      </c>
      <c r="R569" s="6">
        <f t="shared" si="35"/>
        <v>60.922131147540981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10">
        <f t="shared" si="32"/>
        <v>40374.208333333336</v>
      </c>
      <c r="M570" s="10">
        <f t="shared" si="33"/>
        <v>40419.208333333336</v>
      </c>
      <c r="N570" t="b">
        <v>0</v>
      </c>
      <c r="O570" t="b">
        <v>0</v>
      </c>
      <c r="P570" t="s">
        <v>33</v>
      </c>
      <c r="Q570" s="5">
        <f t="shared" si="34"/>
        <v>1.8603314917127072</v>
      </c>
      <c r="R570" s="6">
        <f t="shared" si="35"/>
        <v>26.0015444015444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10">
        <f t="shared" si="32"/>
        <v>40554.25</v>
      </c>
      <c r="M571" s="10">
        <f t="shared" si="33"/>
        <v>40566.25</v>
      </c>
      <c r="N571" t="b">
        <v>0</v>
      </c>
      <c r="O571" t="b">
        <v>0</v>
      </c>
      <c r="P571" t="s">
        <v>71</v>
      </c>
      <c r="Q571" s="5">
        <f t="shared" si="34"/>
        <v>2.3733830845771142</v>
      </c>
      <c r="R571" s="6">
        <f t="shared" si="35"/>
        <v>80.993208828522924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10">
        <f t="shared" si="32"/>
        <v>41993.25</v>
      </c>
      <c r="M572" s="10">
        <f t="shared" si="33"/>
        <v>41999.25</v>
      </c>
      <c r="N572" t="b">
        <v>0</v>
      </c>
      <c r="O572" t="b">
        <v>1</v>
      </c>
      <c r="P572" t="s">
        <v>23</v>
      </c>
      <c r="Q572" s="5">
        <f t="shared" si="34"/>
        <v>3.0565384615384614</v>
      </c>
      <c r="R572" s="6">
        <f t="shared" si="35"/>
        <v>34.995963302752294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10">
        <f t="shared" si="32"/>
        <v>42174.208333333328</v>
      </c>
      <c r="M573" s="10">
        <f t="shared" si="33"/>
        <v>42221.208333333328</v>
      </c>
      <c r="N573" t="b">
        <v>0</v>
      </c>
      <c r="O573" t="b">
        <v>0</v>
      </c>
      <c r="P573" t="s">
        <v>100</v>
      </c>
      <c r="Q573" s="5">
        <f t="shared" si="34"/>
        <v>0.94142857142857139</v>
      </c>
      <c r="R573" s="6">
        <f t="shared" si="35"/>
        <v>94.142857142857139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10">
        <f t="shared" si="32"/>
        <v>42275.208333333328</v>
      </c>
      <c r="M574" s="10">
        <f t="shared" si="33"/>
        <v>42291.208333333328</v>
      </c>
      <c r="N574" t="b">
        <v>0</v>
      </c>
      <c r="O574" t="b">
        <v>1</v>
      </c>
      <c r="P574" t="s">
        <v>23</v>
      </c>
      <c r="Q574" s="5">
        <f t="shared" si="34"/>
        <v>0.54400000000000004</v>
      </c>
      <c r="R574" s="6">
        <f t="shared" si="35"/>
        <v>52.085106382978722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10">
        <f t="shared" si="32"/>
        <v>41761.208333333336</v>
      </c>
      <c r="M575" s="10">
        <f t="shared" si="33"/>
        <v>41763.208333333336</v>
      </c>
      <c r="N575" t="b">
        <v>0</v>
      </c>
      <c r="O575" t="b">
        <v>0</v>
      </c>
      <c r="P575" t="s">
        <v>1029</v>
      </c>
      <c r="Q575" s="5">
        <f t="shared" si="34"/>
        <v>1.1188059701492536</v>
      </c>
      <c r="R575" s="6">
        <f t="shared" si="35"/>
        <v>24.986666666666668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10">
        <f t="shared" si="32"/>
        <v>43806.25</v>
      </c>
      <c r="M576" s="10">
        <f t="shared" si="33"/>
        <v>43816.25</v>
      </c>
      <c r="N576" t="b">
        <v>0</v>
      </c>
      <c r="O576" t="b">
        <v>1</v>
      </c>
      <c r="P576" t="s">
        <v>17</v>
      </c>
      <c r="Q576" s="5">
        <f t="shared" si="34"/>
        <v>3.6914814814814814</v>
      </c>
      <c r="R576" s="6">
        <f t="shared" si="35"/>
        <v>69.215277777777771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10">
        <f t="shared" si="32"/>
        <v>41779.208333333336</v>
      </c>
      <c r="M577" s="10">
        <f t="shared" si="33"/>
        <v>41782.208333333336</v>
      </c>
      <c r="N577" t="b">
        <v>0</v>
      </c>
      <c r="O577" t="b">
        <v>1</v>
      </c>
      <c r="P577" t="s">
        <v>33</v>
      </c>
      <c r="Q577" s="5">
        <f t="shared" si="34"/>
        <v>0.62930372148859548</v>
      </c>
      <c r="R577" s="6">
        <f t="shared" si="35"/>
        <v>93.944444444444443</v>
      </c>
      <c r="S577" t="s">
        <v>2039</v>
      </c>
      <c r="T577" t="s">
        <v>2040</v>
      </c>
    </row>
    <row r="578" spans="1:20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10">
        <f t="shared" si="32"/>
        <v>43040.208333333328</v>
      </c>
      <c r="M578" s="10">
        <f t="shared" si="33"/>
        <v>43057.25</v>
      </c>
      <c r="N578" t="b">
        <v>0</v>
      </c>
      <c r="O578" t="b">
        <v>0</v>
      </c>
      <c r="P578" t="s">
        <v>33</v>
      </c>
      <c r="Q578" s="5">
        <f t="shared" si="34"/>
        <v>0.6492783505154639</v>
      </c>
      <c r="R578" s="6">
        <f t="shared" si="35"/>
        <v>98.40625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10">
        <f t="shared" ref="L579:L642" si="36">(((J579/60)/60)/24)+DATE(1970,1,1)</f>
        <v>40613.25</v>
      </c>
      <c r="M579" s="10">
        <f t="shared" ref="M579:M642" si="37">(((K579/60)/60)/24)+DATE(1970,1,1)</f>
        <v>40639.208333333336</v>
      </c>
      <c r="N579" t="b">
        <v>0</v>
      </c>
      <c r="O579" t="b">
        <v>0</v>
      </c>
      <c r="P579" t="s">
        <v>159</v>
      </c>
      <c r="Q579" s="5">
        <f t="shared" ref="Q579:Q642" si="38">E579/D579</f>
        <v>0.18853658536585366</v>
      </c>
      <c r="R579" s="6">
        <f t="shared" ref="R579:R642" si="39">E579/G579</f>
        <v>41.783783783783782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10">
        <f t="shared" si="36"/>
        <v>40878.25</v>
      </c>
      <c r="M580" s="10">
        <f t="shared" si="37"/>
        <v>40881.25</v>
      </c>
      <c r="N580" t="b">
        <v>0</v>
      </c>
      <c r="O580" t="b">
        <v>0</v>
      </c>
      <c r="P580" t="s">
        <v>474</v>
      </c>
      <c r="Q580" s="5">
        <f t="shared" si="38"/>
        <v>0.1675440414507772</v>
      </c>
      <c r="R580" s="6">
        <f t="shared" si="39"/>
        <v>65.991836734693877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10">
        <f t="shared" si="36"/>
        <v>40762.208333333336</v>
      </c>
      <c r="M581" s="10">
        <f t="shared" si="37"/>
        <v>40774.208333333336</v>
      </c>
      <c r="N581" t="b">
        <v>0</v>
      </c>
      <c r="O581" t="b">
        <v>0</v>
      </c>
      <c r="P581" t="s">
        <v>159</v>
      </c>
      <c r="Q581" s="5">
        <f t="shared" si="38"/>
        <v>1.0111290322580646</v>
      </c>
      <c r="R581" s="6">
        <f t="shared" si="39"/>
        <v>72.05747126436782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10">
        <f t="shared" si="36"/>
        <v>41696.25</v>
      </c>
      <c r="M582" s="10">
        <f t="shared" si="37"/>
        <v>41704.25</v>
      </c>
      <c r="N582" t="b">
        <v>0</v>
      </c>
      <c r="O582" t="b">
        <v>0</v>
      </c>
      <c r="P582" t="s">
        <v>33</v>
      </c>
      <c r="Q582" s="5">
        <f t="shared" si="38"/>
        <v>3.4150228310502282</v>
      </c>
      <c r="R582" s="6">
        <f t="shared" si="39"/>
        <v>48.003209242618745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10">
        <f t="shared" si="36"/>
        <v>40662.208333333336</v>
      </c>
      <c r="M583" s="10">
        <f t="shared" si="37"/>
        <v>40677.208333333336</v>
      </c>
      <c r="N583" t="b">
        <v>0</v>
      </c>
      <c r="O583" t="b">
        <v>0</v>
      </c>
      <c r="P583" t="s">
        <v>28</v>
      </c>
      <c r="Q583" s="5">
        <f t="shared" si="38"/>
        <v>0.64016666666666666</v>
      </c>
      <c r="R583" s="6">
        <f t="shared" si="39"/>
        <v>54.098591549295776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10">
        <f t="shared" si="36"/>
        <v>42165.208333333328</v>
      </c>
      <c r="M584" s="10">
        <f t="shared" si="37"/>
        <v>42170.208333333328</v>
      </c>
      <c r="N584" t="b">
        <v>0</v>
      </c>
      <c r="O584" t="b">
        <v>1</v>
      </c>
      <c r="P584" t="s">
        <v>89</v>
      </c>
      <c r="Q584" s="5">
        <f t="shared" si="38"/>
        <v>0.5208045977011494</v>
      </c>
      <c r="R584" s="6">
        <f t="shared" si="39"/>
        <v>107.88095238095238</v>
      </c>
      <c r="S584" t="s">
        <v>2050</v>
      </c>
      <c r="T584" t="s">
        <v>2051</v>
      </c>
    </row>
    <row r="585" spans="1:20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10">
        <f t="shared" si="36"/>
        <v>40959.25</v>
      </c>
      <c r="M585" s="10">
        <f t="shared" si="37"/>
        <v>40976.25</v>
      </c>
      <c r="N585" t="b">
        <v>0</v>
      </c>
      <c r="O585" t="b">
        <v>0</v>
      </c>
      <c r="P585" t="s">
        <v>42</v>
      </c>
      <c r="Q585" s="5">
        <f t="shared" si="38"/>
        <v>3.2240211640211642</v>
      </c>
      <c r="R585" s="6">
        <f t="shared" si="39"/>
        <v>67.034103410341032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10">
        <f t="shared" si="36"/>
        <v>41024.208333333336</v>
      </c>
      <c r="M586" s="10">
        <f t="shared" si="37"/>
        <v>41038.208333333336</v>
      </c>
      <c r="N586" t="b">
        <v>0</v>
      </c>
      <c r="O586" t="b">
        <v>0</v>
      </c>
      <c r="P586" t="s">
        <v>28</v>
      </c>
      <c r="Q586" s="5">
        <f t="shared" si="38"/>
        <v>1.1950810185185186</v>
      </c>
      <c r="R586" s="6">
        <f t="shared" si="39"/>
        <v>64.01425914445133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10">
        <f t="shared" si="36"/>
        <v>40255.208333333336</v>
      </c>
      <c r="M587" s="10">
        <f t="shared" si="37"/>
        <v>40265.208333333336</v>
      </c>
      <c r="N587" t="b">
        <v>0</v>
      </c>
      <c r="O587" t="b">
        <v>0</v>
      </c>
      <c r="P587" t="s">
        <v>206</v>
      </c>
      <c r="Q587" s="5">
        <f t="shared" si="38"/>
        <v>1.4679775280898877</v>
      </c>
      <c r="R587" s="6">
        <f t="shared" si="39"/>
        <v>96.066176470588232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10">
        <f t="shared" si="36"/>
        <v>40499.25</v>
      </c>
      <c r="M588" s="10">
        <f t="shared" si="37"/>
        <v>40518.25</v>
      </c>
      <c r="N588" t="b">
        <v>0</v>
      </c>
      <c r="O588" t="b">
        <v>0</v>
      </c>
      <c r="P588" t="s">
        <v>23</v>
      </c>
      <c r="Q588" s="5">
        <f t="shared" si="38"/>
        <v>9.5057142857142853</v>
      </c>
      <c r="R588" s="6">
        <f t="shared" si="39"/>
        <v>51.184615384615384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0">
        <f t="shared" si="36"/>
        <v>43484.25</v>
      </c>
      <c r="M589" s="10">
        <f t="shared" si="37"/>
        <v>43536.208333333328</v>
      </c>
      <c r="N589" t="b">
        <v>0</v>
      </c>
      <c r="O589" t="b">
        <v>1</v>
      </c>
      <c r="P589" t="s">
        <v>17</v>
      </c>
      <c r="Q589" s="5">
        <f t="shared" si="38"/>
        <v>0.72893617021276591</v>
      </c>
      <c r="R589" s="6">
        <f t="shared" si="39"/>
        <v>43.92307692307692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10">
        <f t="shared" si="36"/>
        <v>40262.208333333336</v>
      </c>
      <c r="M590" s="10">
        <f t="shared" si="37"/>
        <v>40293.208333333336</v>
      </c>
      <c r="N590" t="b">
        <v>0</v>
      </c>
      <c r="O590" t="b">
        <v>0</v>
      </c>
      <c r="P590" t="s">
        <v>33</v>
      </c>
      <c r="Q590" s="5">
        <f t="shared" si="38"/>
        <v>0.7900824873096447</v>
      </c>
      <c r="R590" s="6">
        <f t="shared" si="39"/>
        <v>91.021198830409361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10">
        <f t="shared" si="36"/>
        <v>42190.208333333328</v>
      </c>
      <c r="M591" s="10">
        <f t="shared" si="37"/>
        <v>42197.208333333328</v>
      </c>
      <c r="N591" t="b">
        <v>0</v>
      </c>
      <c r="O591" t="b">
        <v>0</v>
      </c>
      <c r="P591" t="s">
        <v>42</v>
      </c>
      <c r="Q591" s="5">
        <f t="shared" si="38"/>
        <v>0.64721518987341775</v>
      </c>
      <c r="R591" s="6">
        <f t="shared" si="39"/>
        <v>50.127450980392155</v>
      </c>
      <c r="S591" t="s">
        <v>2041</v>
      </c>
      <c r="T591" t="s">
        <v>2042</v>
      </c>
    </row>
    <row r="592" spans="1:20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10">
        <f t="shared" si="36"/>
        <v>41994.25</v>
      </c>
      <c r="M592" s="10">
        <f t="shared" si="37"/>
        <v>42005.25</v>
      </c>
      <c r="N592" t="b">
        <v>0</v>
      </c>
      <c r="O592" t="b">
        <v>0</v>
      </c>
      <c r="P592" t="s">
        <v>133</v>
      </c>
      <c r="Q592" s="5">
        <f t="shared" si="38"/>
        <v>0.82028169014084507</v>
      </c>
      <c r="R592" s="6">
        <f t="shared" si="39"/>
        <v>67.720930232558146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10">
        <f t="shared" si="36"/>
        <v>40373.208333333336</v>
      </c>
      <c r="M593" s="10">
        <f t="shared" si="37"/>
        <v>40383.208333333336</v>
      </c>
      <c r="N593" t="b">
        <v>0</v>
      </c>
      <c r="O593" t="b">
        <v>0</v>
      </c>
      <c r="P593" t="s">
        <v>89</v>
      </c>
      <c r="Q593" s="5">
        <f t="shared" si="38"/>
        <v>10.376666666666667</v>
      </c>
      <c r="R593" s="6">
        <f t="shared" si="39"/>
        <v>61.03921568627451</v>
      </c>
      <c r="S593" t="s">
        <v>2050</v>
      </c>
      <c r="T593" t="s">
        <v>2051</v>
      </c>
    </row>
    <row r="594" spans="1:20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10">
        <f t="shared" si="36"/>
        <v>41789.208333333336</v>
      </c>
      <c r="M594" s="10">
        <f t="shared" si="37"/>
        <v>41798.208333333336</v>
      </c>
      <c r="N594" t="b">
        <v>0</v>
      </c>
      <c r="O594" t="b">
        <v>0</v>
      </c>
      <c r="P594" t="s">
        <v>33</v>
      </c>
      <c r="Q594" s="5">
        <f t="shared" si="38"/>
        <v>0.12910076530612244</v>
      </c>
      <c r="R594" s="6">
        <f t="shared" si="39"/>
        <v>80.011857707509876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10">
        <f t="shared" si="36"/>
        <v>41724.208333333336</v>
      </c>
      <c r="M595" s="10">
        <f t="shared" si="37"/>
        <v>41737.208333333336</v>
      </c>
      <c r="N595" t="b">
        <v>0</v>
      </c>
      <c r="O595" t="b">
        <v>0</v>
      </c>
      <c r="P595" t="s">
        <v>71</v>
      </c>
      <c r="Q595" s="5">
        <f t="shared" si="38"/>
        <v>1.5484210526315789</v>
      </c>
      <c r="R595" s="6">
        <f t="shared" si="39"/>
        <v>47.001497753369947</v>
      </c>
      <c r="S595" t="s">
        <v>2041</v>
      </c>
      <c r="T595" t="s">
        <v>2049</v>
      </c>
    </row>
    <row r="596" spans="1:20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10">
        <f t="shared" si="36"/>
        <v>42548.208333333328</v>
      </c>
      <c r="M596" s="10">
        <f t="shared" si="37"/>
        <v>42551.208333333328</v>
      </c>
      <c r="N596" t="b">
        <v>0</v>
      </c>
      <c r="O596" t="b">
        <v>1</v>
      </c>
      <c r="P596" t="s">
        <v>33</v>
      </c>
      <c r="Q596" s="5">
        <f t="shared" si="38"/>
        <v>7.0991735537190084E-2</v>
      </c>
      <c r="R596" s="6">
        <f t="shared" si="39"/>
        <v>71.127388535031841</v>
      </c>
      <c r="S596" t="s">
        <v>2039</v>
      </c>
      <c r="T596" t="s">
        <v>2040</v>
      </c>
    </row>
    <row r="597" spans="1:20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10">
        <f t="shared" si="36"/>
        <v>40253.208333333336</v>
      </c>
      <c r="M597" s="10">
        <f t="shared" si="37"/>
        <v>40274.208333333336</v>
      </c>
      <c r="N597" t="b">
        <v>0</v>
      </c>
      <c r="O597" t="b">
        <v>1</v>
      </c>
      <c r="P597" t="s">
        <v>33</v>
      </c>
      <c r="Q597" s="5">
        <f t="shared" si="38"/>
        <v>2.0852773826458035</v>
      </c>
      <c r="R597" s="6">
        <f t="shared" si="39"/>
        <v>89.99079189686924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10">
        <f t="shared" si="36"/>
        <v>42434.25</v>
      </c>
      <c r="M598" s="10">
        <f t="shared" si="37"/>
        <v>42441.25</v>
      </c>
      <c r="N598" t="b">
        <v>0</v>
      </c>
      <c r="O598" t="b">
        <v>1</v>
      </c>
      <c r="P598" t="s">
        <v>53</v>
      </c>
      <c r="Q598" s="5">
        <f t="shared" si="38"/>
        <v>0.99683544303797467</v>
      </c>
      <c r="R598" s="6">
        <f t="shared" si="39"/>
        <v>43.032786885245905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10">
        <f t="shared" si="36"/>
        <v>43786.25</v>
      </c>
      <c r="M599" s="10">
        <f t="shared" si="37"/>
        <v>43804.25</v>
      </c>
      <c r="N599" t="b">
        <v>0</v>
      </c>
      <c r="O599" t="b">
        <v>0</v>
      </c>
      <c r="P599" t="s">
        <v>33</v>
      </c>
      <c r="Q599" s="5">
        <f t="shared" si="38"/>
        <v>2.0159756097560977</v>
      </c>
      <c r="R599" s="6">
        <f t="shared" si="39"/>
        <v>67.997714808043881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10">
        <f t="shared" si="36"/>
        <v>40344.208333333336</v>
      </c>
      <c r="M600" s="10">
        <f t="shared" si="37"/>
        <v>40373.208333333336</v>
      </c>
      <c r="N600" t="b">
        <v>0</v>
      </c>
      <c r="O600" t="b">
        <v>0</v>
      </c>
      <c r="P600" t="s">
        <v>23</v>
      </c>
      <c r="Q600" s="5">
        <f t="shared" si="38"/>
        <v>1.6209032258064515</v>
      </c>
      <c r="R600" s="6">
        <f t="shared" si="39"/>
        <v>73.004566210045667</v>
      </c>
      <c r="S600" t="s">
        <v>2035</v>
      </c>
      <c r="T600" t="s">
        <v>2036</v>
      </c>
    </row>
    <row r="601" spans="1:20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10">
        <f t="shared" si="36"/>
        <v>42047.25</v>
      </c>
      <c r="M601" s="10">
        <f t="shared" si="37"/>
        <v>42055.25</v>
      </c>
      <c r="N601" t="b">
        <v>0</v>
      </c>
      <c r="O601" t="b">
        <v>0</v>
      </c>
      <c r="P601" t="s">
        <v>42</v>
      </c>
      <c r="Q601" s="5">
        <f t="shared" si="38"/>
        <v>3.6436208125445471E-2</v>
      </c>
      <c r="R601" s="6">
        <f t="shared" si="39"/>
        <v>62.341463414634148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10">
        <f t="shared" si="36"/>
        <v>41485.208333333336</v>
      </c>
      <c r="M602" s="10">
        <f t="shared" si="37"/>
        <v>41497.208333333336</v>
      </c>
      <c r="N602" t="b">
        <v>0</v>
      </c>
      <c r="O602" t="b">
        <v>0</v>
      </c>
      <c r="P602" t="s">
        <v>17</v>
      </c>
      <c r="Q602" s="5">
        <f t="shared" si="38"/>
        <v>0.05</v>
      </c>
      <c r="R602" s="6">
        <f t="shared" si="39"/>
        <v>5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10">
        <f t="shared" si="36"/>
        <v>41789.208333333336</v>
      </c>
      <c r="M603" s="10">
        <f t="shared" si="37"/>
        <v>41806.208333333336</v>
      </c>
      <c r="N603" t="b">
        <v>1</v>
      </c>
      <c r="O603" t="b">
        <v>0</v>
      </c>
      <c r="P603" t="s">
        <v>65</v>
      </c>
      <c r="Q603" s="5">
        <f t="shared" si="38"/>
        <v>2.0663492063492064</v>
      </c>
      <c r="R603" s="6">
        <f t="shared" si="39"/>
        <v>67.103092783505161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10">
        <f t="shared" si="36"/>
        <v>42160.208333333328</v>
      </c>
      <c r="M604" s="10">
        <f t="shared" si="37"/>
        <v>42171.208333333328</v>
      </c>
      <c r="N604" t="b">
        <v>0</v>
      </c>
      <c r="O604" t="b">
        <v>0</v>
      </c>
      <c r="P604" t="s">
        <v>33</v>
      </c>
      <c r="Q604" s="5">
        <f t="shared" si="38"/>
        <v>1.2823628691983122</v>
      </c>
      <c r="R604" s="6">
        <f t="shared" si="39"/>
        <v>79.978947368421046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10">
        <f t="shared" si="36"/>
        <v>43573.208333333328</v>
      </c>
      <c r="M605" s="10">
        <f t="shared" si="37"/>
        <v>43600.208333333328</v>
      </c>
      <c r="N605" t="b">
        <v>0</v>
      </c>
      <c r="O605" t="b">
        <v>0</v>
      </c>
      <c r="P605" t="s">
        <v>33</v>
      </c>
      <c r="Q605" s="5">
        <f t="shared" si="38"/>
        <v>1.1966037735849056</v>
      </c>
      <c r="R605" s="6">
        <f t="shared" si="39"/>
        <v>62.176470588235297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10">
        <f t="shared" si="36"/>
        <v>40565.25</v>
      </c>
      <c r="M606" s="10">
        <f t="shared" si="37"/>
        <v>40586.25</v>
      </c>
      <c r="N606" t="b">
        <v>0</v>
      </c>
      <c r="O606" t="b">
        <v>0</v>
      </c>
      <c r="P606" t="s">
        <v>33</v>
      </c>
      <c r="Q606" s="5">
        <f t="shared" si="38"/>
        <v>1.7073055242390078</v>
      </c>
      <c r="R606" s="6">
        <f t="shared" si="39"/>
        <v>53.005950297514879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10">
        <f t="shared" si="36"/>
        <v>42280.208333333328</v>
      </c>
      <c r="M607" s="10">
        <f t="shared" si="37"/>
        <v>42321.25</v>
      </c>
      <c r="N607" t="b">
        <v>0</v>
      </c>
      <c r="O607" t="b">
        <v>0</v>
      </c>
      <c r="P607" t="s">
        <v>68</v>
      </c>
      <c r="Q607" s="5">
        <f t="shared" si="38"/>
        <v>1.8721212121212121</v>
      </c>
      <c r="R607" s="6">
        <f t="shared" si="39"/>
        <v>57.738317757009348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10">
        <f t="shared" si="36"/>
        <v>42436.25</v>
      </c>
      <c r="M608" s="10">
        <f t="shared" si="37"/>
        <v>42447.208333333328</v>
      </c>
      <c r="N608" t="b">
        <v>0</v>
      </c>
      <c r="O608" t="b">
        <v>0</v>
      </c>
      <c r="P608" t="s">
        <v>23</v>
      </c>
      <c r="Q608" s="5">
        <f t="shared" si="38"/>
        <v>1.8838235294117647</v>
      </c>
      <c r="R608" s="6">
        <f t="shared" si="39"/>
        <v>40.03125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10">
        <f t="shared" si="36"/>
        <v>41721.208333333336</v>
      </c>
      <c r="M609" s="10">
        <f t="shared" si="37"/>
        <v>41723.208333333336</v>
      </c>
      <c r="N609" t="b">
        <v>0</v>
      </c>
      <c r="O609" t="b">
        <v>0</v>
      </c>
      <c r="P609" t="s">
        <v>17</v>
      </c>
      <c r="Q609" s="5">
        <f t="shared" si="38"/>
        <v>1.3129869186046512</v>
      </c>
      <c r="R609" s="6">
        <f t="shared" si="39"/>
        <v>81.016591928251117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10">
        <f t="shared" si="36"/>
        <v>43530.25</v>
      </c>
      <c r="M610" s="10">
        <f t="shared" si="37"/>
        <v>43534.25</v>
      </c>
      <c r="N610" t="b">
        <v>0</v>
      </c>
      <c r="O610" t="b">
        <v>1</v>
      </c>
      <c r="P610" t="s">
        <v>159</v>
      </c>
      <c r="Q610" s="5">
        <f t="shared" si="38"/>
        <v>2.8397435897435899</v>
      </c>
      <c r="R610" s="6">
        <f t="shared" si="39"/>
        <v>35.047468354430379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10">
        <f t="shared" si="36"/>
        <v>43481.25</v>
      </c>
      <c r="M611" s="10">
        <f t="shared" si="37"/>
        <v>43498.25</v>
      </c>
      <c r="N611" t="b">
        <v>0</v>
      </c>
      <c r="O611" t="b">
        <v>0</v>
      </c>
      <c r="P611" t="s">
        <v>474</v>
      </c>
      <c r="Q611" s="5">
        <f t="shared" si="38"/>
        <v>1.2041999999999999</v>
      </c>
      <c r="R611" s="6">
        <f t="shared" si="39"/>
        <v>102.92307692307692</v>
      </c>
      <c r="S611" t="s">
        <v>2041</v>
      </c>
      <c r="T611" t="s">
        <v>2063</v>
      </c>
    </row>
    <row r="612" spans="1:20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10">
        <f t="shared" si="36"/>
        <v>41259.25</v>
      </c>
      <c r="M612" s="10">
        <f t="shared" si="37"/>
        <v>41273.25</v>
      </c>
      <c r="N612" t="b">
        <v>0</v>
      </c>
      <c r="O612" t="b">
        <v>0</v>
      </c>
      <c r="P612" t="s">
        <v>33</v>
      </c>
      <c r="Q612" s="5">
        <f t="shared" si="38"/>
        <v>4.1905607476635511</v>
      </c>
      <c r="R612" s="6">
        <f t="shared" si="39"/>
        <v>27.998126756166094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10">
        <f t="shared" si="36"/>
        <v>41480.208333333336</v>
      </c>
      <c r="M613" s="10">
        <f t="shared" si="37"/>
        <v>41492.208333333336</v>
      </c>
      <c r="N613" t="b">
        <v>0</v>
      </c>
      <c r="O613" t="b">
        <v>0</v>
      </c>
      <c r="P613" t="s">
        <v>33</v>
      </c>
      <c r="Q613" s="5">
        <f t="shared" si="38"/>
        <v>0.13853658536585367</v>
      </c>
      <c r="R613" s="6">
        <f t="shared" si="39"/>
        <v>75.733333333333334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10">
        <f t="shared" si="36"/>
        <v>40474.208333333336</v>
      </c>
      <c r="M614" s="10">
        <f t="shared" si="37"/>
        <v>40497.25</v>
      </c>
      <c r="N614" t="b">
        <v>0</v>
      </c>
      <c r="O614" t="b">
        <v>0</v>
      </c>
      <c r="P614" t="s">
        <v>50</v>
      </c>
      <c r="Q614" s="5">
        <f t="shared" si="38"/>
        <v>1.3943548387096774</v>
      </c>
      <c r="R614" s="6">
        <f t="shared" si="39"/>
        <v>45.026041666666664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0">
        <f t="shared" si="36"/>
        <v>42973.208333333328</v>
      </c>
      <c r="M615" s="10">
        <f t="shared" si="37"/>
        <v>42982.208333333328</v>
      </c>
      <c r="N615" t="b">
        <v>0</v>
      </c>
      <c r="O615" t="b">
        <v>0</v>
      </c>
      <c r="P615" t="s">
        <v>33</v>
      </c>
      <c r="Q615" s="5">
        <f t="shared" si="38"/>
        <v>1.74</v>
      </c>
      <c r="R615" s="6">
        <f t="shared" si="39"/>
        <v>73.615384615384613</v>
      </c>
      <c r="S615" t="s">
        <v>2039</v>
      </c>
      <c r="T615" t="s">
        <v>2040</v>
      </c>
    </row>
    <row r="616" spans="1:20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10">
        <f t="shared" si="36"/>
        <v>42746.25</v>
      </c>
      <c r="M616" s="10">
        <f t="shared" si="37"/>
        <v>42764.25</v>
      </c>
      <c r="N616" t="b">
        <v>0</v>
      </c>
      <c r="O616" t="b">
        <v>0</v>
      </c>
      <c r="P616" t="s">
        <v>33</v>
      </c>
      <c r="Q616" s="5">
        <f t="shared" si="38"/>
        <v>1.5549056603773586</v>
      </c>
      <c r="R616" s="6">
        <f t="shared" si="39"/>
        <v>56.991701244813278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10">
        <f t="shared" si="36"/>
        <v>42489.208333333328</v>
      </c>
      <c r="M617" s="10">
        <f t="shared" si="37"/>
        <v>42499.208333333328</v>
      </c>
      <c r="N617" t="b">
        <v>0</v>
      </c>
      <c r="O617" t="b">
        <v>0</v>
      </c>
      <c r="P617" t="s">
        <v>33</v>
      </c>
      <c r="Q617" s="5">
        <f t="shared" si="38"/>
        <v>1.7044705882352942</v>
      </c>
      <c r="R617" s="6">
        <f t="shared" si="39"/>
        <v>85.223529411764702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10">
        <f t="shared" si="36"/>
        <v>41537.208333333336</v>
      </c>
      <c r="M618" s="10">
        <f t="shared" si="37"/>
        <v>41538.208333333336</v>
      </c>
      <c r="N618" t="b">
        <v>0</v>
      </c>
      <c r="O618" t="b">
        <v>1</v>
      </c>
      <c r="P618" t="s">
        <v>60</v>
      </c>
      <c r="Q618" s="5">
        <f t="shared" si="38"/>
        <v>1.8951562500000001</v>
      </c>
      <c r="R618" s="6">
        <f t="shared" si="39"/>
        <v>50.962184873949582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10">
        <f t="shared" si="36"/>
        <v>41794.208333333336</v>
      </c>
      <c r="M619" s="10">
        <f t="shared" si="37"/>
        <v>41804.208333333336</v>
      </c>
      <c r="N619" t="b">
        <v>0</v>
      </c>
      <c r="O619" t="b">
        <v>0</v>
      </c>
      <c r="P619" t="s">
        <v>33</v>
      </c>
      <c r="Q619" s="5">
        <f t="shared" si="38"/>
        <v>2.4971428571428573</v>
      </c>
      <c r="R619" s="6">
        <f t="shared" si="39"/>
        <v>63.563636363636363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10">
        <f t="shared" si="36"/>
        <v>41396.208333333336</v>
      </c>
      <c r="M620" s="10">
        <f t="shared" si="37"/>
        <v>41417.208333333336</v>
      </c>
      <c r="N620" t="b">
        <v>0</v>
      </c>
      <c r="O620" t="b">
        <v>0</v>
      </c>
      <c r="P620" t="s">
        <v>68</v>
      </c>
      <c r="Q620" s="5">
        <f t="shared" si="38"/>
        <v>0.48860523665659616</v>
      </c>
      <c r="R620" s="6">
        <f t="shared" si="39"/>
        <v>80.999165275459092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10">
        <f t="shared" si="36"/>
        <v>40669.208333333336</v>
      </c>
      <c r="M621" s="10">
        <f t="shared" si="37"/>
        <v>40670.208333333336</v>
      </c>
      <c r="N621" t="b">
        <v>1</v>
      </c>
      <c r="O621" t="b">
        <v>1</v>
      </c>
      <c r="P621" t="s">
        <v>33</v>
      </c>
      <c r="Q621" s="5">
        <f t="shared" si="38"/>
        <v>0.28461970393057684</v>
      </c>
      <c r="R621" s="6">
        <f t="shared" si="39"/>
        <v>86.044753086419746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10">
        <f t="shared" si="36"/>
        <v>42559.208333333328</v>
      </c>
      <c r="M622" s="10">
        <f t="shared" si="37"/>
        <v>42563.208333333328</v>
      </c>
      <c r="N622" t="b">
        <v>0</v>
      </c>
      <c r="O622" t="b">
        <v>0</v>
      </c>
      <c r="P622" t="s">
        <v>122</v>
      </c>
      <c r="Q622" s="5">
        <f t="shared" si="38"/>
        <v>2.6802325581395348</v>
      </c>
      <c r="R622" s="6">
        <f t="shared" si="39"/>
        <v>90.0390625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10">
        <f t="shared" si="36"/>
        <v>42626.208333333328</v>
      </c>
      <c r="M623" s="10">
        <f t="shared" si="37"/>
        <v>42631.208333333328</v>
      </c>
      <c r="N623" t="b">
        <v>0</v>
      </c>
      <c r="O623" t="b">
        <v>0</v>
      </c>
      <c r="P623" t="s">
        <v>33</v>
      </c>
      <c r="Q623" s="5">
        <f t="shared" si="38"/>
        <v>6.1980078125000002</v>
      </c>
      <c r="R623" s="6">
        <f t="shared" si="39"/>
        <v>74.006063432835816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10">
        <f t="shared" si="36"/>
        <v>43205.208333333328</v>
      </c>
      <c r="M624" s="10">
        <f t="shared" si="37"/>
        <v>43231.208333333328</v>
      </c>
      <c r="N624" t="b">
        <v>0</v>
      </c>
      <c r="O624" t="b">
        <v>0</v>
      </c>
      <c r="P624" t="s">
        <v>60</v>
      </c>
      <c r="Q624" s="5">
        <f t="shared" si="38"/>
        <v>3.1301587301587303E-2</v>
      </c>
      <c r="R624" s="6">
        <f t="shared" si="39"/>
        <v>92.4375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10">
        <f t="shared" si="36"/>
        <v>42201.208333333328</v>
      </c>
      <c r="M625" s="10">
        <f t="shared" si="37"/>
        <v>42206.208333333328</v>
      </c>
      <c r="N625" t="b">
        <v>0</v>
      </c>
      <c r="O625" t="b">
        <v>0</v>
      </c>
      <c r="P625" t="s">
        <v>33</v>
      </c>
      <c r="Q625" s="5">
        <f t="shared" si="38"/>
        <v>1.5992152704135738</v>
      </c>
      <c r="R625" s="6">
        <f t="shared" si="39"/>
        <v>55.999257333828446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10">
        <f t="shared" si="36"/>
        <v>42029.25</v>
      </c>
      <c r="M626" s="10">
        <f t="shared" si="37"/>
        <v>42035.25</v>
      </c>
      <c r="N626" t="b">
        <v>0</v>
      </c>
      <c r="O626" t="b">
        <v>0</v>
      </c>
      <c r="P626" t="s">
        <v>122</v>
      </c>
      <c r="Q626" s="5">
        <f t="shared" si="38"/>
        <v>2.793921568627451</v>
      </c>
      <c r="R626" s="6">
        <f t="shared" si="39"/>
        <v>32.983796296296298</v>
      </c>
      <c r="S626" t="s">
        <v>2054</v>
      </c>
      <c r="T626" t="s">
        <v>2055</v>
      </c>
    </row>
    <row r="627" spans="1:20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10">
        <f t="shared" si="36"/>
        <v>43857.25</v>
      </c>
      <c r="M627" s="10">
        <f t="shared" si="37"/>
        <v>43871.25</v>
      </c>
      <c r="N627" t="b">
        <v>0</v>
      </c>
      <c r="O627" t="b">
        <v>0</v>
      </c>
      <c r="P627" t="s">
        <v>33</v>
      </c>
      <c r="Q627" s="5">
        <f t="shared" si="38"/>
        <v>0.77373333333333338</v>
      </c>
      <c r="R627" s="6">
        <f t="shared" si="39"/>
        <v>93.596774193548384</v>
      </c>
      <c r="S627" t="s">
        <v>2039</v>
      </c>
      <c r="T627" t="s">
        <v>2040</v>
      </c>
    </row>
    <row r="628" spans="1:20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10">
        <f t="shared" si="36"/>
        <v>40449.208333333336</v>
      </c>
      <c r="M628" s="10">
        <f t="shared" si="37"/>
        <v>40458.208333333336</v>
      </c>
      <c r="N628" t="b">
        <v>0</v>
      </c>
      <c r="O628" t="b">
        <v>1</v>
      </c>
      <c r="P628" t="s">
        <v>33</v>
      </c>
      <c r="Q628" s="5">
        <f t="shared" si="38"/>
        <v>2.0632812500000002</v>
      </c>
      <c r="R628" s="6">
        <f t="shared" si="39"/>
        <v>69.867724867724874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10">
        <f t="shared" si="36"/>
        <v>40345.208333333336</v>
      </c>
      <c r="M629" s="10">
        <f t="shared" si="37"/>
        <v>40369.208333333336</v>
      </c>
      <c r="N629" t="b">
        <v>1</v>
      </c>
      <c r="O629" t="b">
        <v>0</v>
      </c>
      <c r="P629" t="s">
        <v>17</v>
      </c>
      <c r="Q629" s="5">
        <f t="shared" si="38"/>
        <v>6.9424999999999999</v>
      </c>
      <c r="R629" s="6">
        <f t="shared" si="39"/>
        <v>72.129870129870127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10">
        <f t="shared" si="36"/>
        <v>40455.208333333336</v>
      </c>
      <c r="M630" s="10">
        <f t="shared" si="37"/>
        <v>40458.208333333336</v>
      </c>
      <c r="N630" t="b">
        <v>0</v>
      </c>
      <c r="O630" t="b">
        <v>0</v>
      </c>
      <c r="P630" t="s">
        <v>60</v>
      </c>
      <c r="Q630" s="5">
        <f t="shared" si="38"/>
        <v>1.5178947368421052</v>
      </c>
      <c r="R630" s="6">
        <f t="shared" si="39"/>
        <v>30.041666666666668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10">
        <f t="shared" si="36"/>
        <v>42557.208333333328</v>
      </c>
      <c r="M631" s="10">
        <f t="shared" si="37"/>
        <v>42559.208333333328</v>
      </c>
      <c r="N631" t="b">
        <v>0</v>
      </c>
      <c r="O631" t="b">
        <v>1</v>
      </c>
      <c r="P631" t="s">
        <v>33</v>
      </c>
      <c r="Q631" s="5">
        <f t="shared" si="38"/>
        <v>0.64582072176949945</v>
      </c>
      <c r="R631" s="6">
        <f t="shared" si="39"/>
        <v>73.968000000000004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10">
        <f t="shared" si="36"/>
        <v>43586.208333333328</v>
      </c>
      <c r="M632" s="10">
        <f t="shared" si="37"/>
        <v>43597.208333333328</v>
      </c>
      <c r="N632" t="b">
        <v>0</v>
      </c>
      <c r="O632" t="b">
        <v>1</v>
      </c>
      <c r="P632" t="s">
        <v>33</v>
      </c>
      <c r="Q632" s="5">
        <f t="shared" si="38"/>
        <v>0.62873684210526315</v>
      </c>
      <c r="R632" s="6">
        <f t="shared" si="39"/>
        <v>68.65517241379311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10">
        <f t="shared" si="36"/>
        <v>43550.208333333328</v>
      </c>
      <c r="M633" s="10">
        <f t="shared" si="37"/>
        <v>43554.208333333328</v>
      </c>
      <c r="N633" t="b">
        <v>0</v>
      </c>
      <c r="O633" t="b">
        <v>0</v>
      </c>
      <c r="P633" t="s">
        <v>33</v>
      </c>
      <c r="Q633" s="5">
        <f t="shared" si="38"/>
        <v>3.1039864864864866</v>
      </c>
      <c r="R633" s="6">
        <f t="shared" si="39"/>
        <v>59.992164544564154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10">
        <f t="shared" si="36"/>
        <v>41945.208333333336</v>
      </c>
      <c r="M634" s="10">
        <f t="shared" si="37"/>
        <v>41963.25</v>
      </c>
      <c r="N634" t="b">
        <v>0</v>
      </c>
      <c r="O634" t="b">
        <v>0</v>
      </c>
      <c r="P634" t="s">
        <v>33</v>
      </c>
      <c r="Q634" s="5">
        <f t="shared" si="38"/>
        <v>0.42859916782246882</v>
      </c>
      <c r="R634" s="6">
        <f t="shared" si="39"/>
        <v>111.15827338129496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10">
        <f t="shared" si="36"/>
        <v>42315.25</v>
      </c>
      <c r="M635" s="10">
        <f t="shared" si="37"/>
        <v>42319.25</v>
      </c>
      <c r="N635" t="b">
        <v>0</v>
      </c>
      <c r="O635" t="b">
        <v>0</v>
      </c>
      <c r="P635" t="s">
        <v>71</v>
      </c>
      <c r="Q635" s="5">
        <f t="shared" si="38"/>
        <v>0.83119402985074631</v>
      </c>
      <c r="R635" s="6">
        <f t="shared" si="39"/>
        <v>53.038095238095238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10">
        <f t="shared" si="36"/>
        <v>42819.208333333328</v>
      </c>
      <c r="M636" s="10">
        <f t="shared" si="37"/>
        <v>42833.208333333328</v>
      </c>
      <c r="N636" t="b">
        <v>0</v>
      </c>
      <c r="O636" t="b">
        <v>0</v>
      </c>
      <c r="P636" t="s">
        <v>269</v>
      </c>
      <c r="Q636" s="5">
        <f t="shared" si="38"/>
        <v>0.78531302876480547</v>
      </c>
      <c r="R636" s="6">
        <f t="shared" si="39"/>
        <v>55.985524728588658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10">
        <f t="shared" si="36"/>
        <v>41314.25</v>
      </c>
      <c r="M637" s="10">
        <f t="shared" si="37"/>
        <v>41346.208333333336</v>
      </c>
      <c r="N637" t="b">
        <v>0</v>
      </c>
      <c r="O637" t="b">
        <v>0</v>
      </c>
      <c r="P637" t="s">
        <v>269</v>
      </c>
      <c r="Q637" s="5">
        <f t="shared" si="38"/>
        <v>1.1409352517985611</v>
      </c>
      <c r="R637" s="6">
        <f t="shared" si="39"/>
        <v>69.986760812003524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10">
        <f t="shared" si="36"/>
        <v>40926.25</v>
      </c>
      <c r="M638" s="10">
        <f t="shared" si="37"/>
        <v>40971.25</v>
      </c>
      <c r="N638" t="b">
        <v>0</v>
      </c>
      <c r="O638" t="b">
        <v>1</v>
      </c>
      <c r="P638" t="s">
        <v>71</v>
      </c>
      <c r="Q638" s="5">
        <f t="shared" si="38"/>
        <v>0.64537683358624176</v>
      </c>
      <c r="R638" s="6">
        <f t="shared" si="39"/>
        <v>48.998079877112133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10">
        <f t="shared" si="36"/>
        <v>42688.25</v>
      </c>
      <c r="M639" s="10">
        <f t="shared" si="37"/>
        <v>42696.25</v>
      </c>
      <c r="N639" t="b">
        <v>0</v>
      </c>
      <c r="O639" t="b">
        <v>0</v>
      </c>
      <c r="P639" t="s">
        <v>33</v>
      </c>
      <c r="Q639" s="5">
        <f t="shared" si="38"/>
        <v>0.79411764705882348</v>
      </c>
      <c r="R639" s="6">
        <f t="shared" si="39"/>
        <v>103.84615384615384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10">
        <f t="shared" si="36"/>
        <v>40386.208333333336</v>
      </c>
      <c r="M640" s="10">
        <f t="shared" si="37"/>
        <v>40398.208333333336</v>
      </c>
      <c r="N640" t="b">
        <v>0</v>
      </c>
      <c r="O640" t="b">
        <v>1</v>
      </c>
      <c r="P640" t="s">
        <v>33</v>
      </c>
      <c r="Q640" s="5">
        <f t="shared" si="38"/>
        <v>0.11419117647058824</v>
      </c>
      <c r="R640" s="6">
        <f t="shared" si="39"/>
        <v>99.127659574468083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10">
        <f t="shared" si="36"/>
        <v>43309.208333333328</v>
      </c>
      <c r="M641" s="10">
        <f t="shared" si="37"/>
        <v>43309.208333333328</v>
      </c>
      <c r="N641" t="b">
        <v>0</v>
      </c>
      <c r="O641" t="b">
        <v>1</v>
      </c>
      <c r="P641" t="s">
        <v>53</v>
      </c>
      <c r="Q641" s="5">
        <f t="shared" si="38"/>
        <v>0.56186046511627907</v>
      </c>
      <c r="R641" s="6">
        <f t="shared" si="39"/>
        <v>107.37777777777778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10">
        <f t="shared" si="36"/>
        <v>42387.25</v>
      </c>
      <c r="M642" s="10">
        <f t="shared" si="37"/>
        <v>42390.25</v>
      </c>
      <c r="N642" t="b">
        <v>0</v>
      </c>
      <c r="O642" t="b">
        <v>0</v>
      </c>
      <c r="P642" t="s">
        <v>33</v>
      </c>
      <c r="Q642" s="5">
        <f t="shared" si="38"/>
        <v>0.16501669449081802</v>
      </c>
      <c r="R642" s="6">
        <f t="shared" si="39"/>
        <v>76.922178988326849</v>
      </c>
      <c r="S642" t="s">
        <v>2039</v>
      </c>
      <c r="T642" t="s">
        <v>2040</v>
      </c>
    </row>
    <row r="643" spans="1:20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10">
        <f t="shared" ref="L643:L706" si="40">(((J643/60)/60)/24)+DATE(1970,1,1)</f>
        <v>42786.25</v>
      </c>
      <c r="M643" s="10">
        <f t="shared" ref="M643:M706" si="41">(((K643/60)/60)/24)+DATE(1970,1,1)</f>
        <v>42814.208333333328</v>
      </c>
      <c r="N643" t="b">
        <v>0</v>
      </c>
      <c r="O643" t="b">
        <v>0</v>
      </c>
      <c r="P643" t="s">
        <v>33</v>
      </c>
      <c r="Q643" s="5">
        <f t="shared" ref="Q643:Q706" si="42">E643/D643</f>
        <v>1.1996808510638297</v>
      </c>
      <c r="R643" s="6">
        <f t="shared" ref="R643:R706" si="43">E643/G643</f>
        <v>58.128865979381445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0">
        <f t="shared" si="40"/>
        <v>43451.25</v>
      </c>
      <c r="M644" s="10">
        <f t="shared" si="41"/>
        <v>43460.25</v>
      </c>
      <c r="N644" t="b">
        <v>0</v>
      </c>
      <c r="O644" t="b">
        <v>0</v>
      </c>
      <c r="P644" t="s">
        <v>65</v>
      </c>
      <c r="Q644" s="5">
        <f t="shared" si="42"/>
        <v>1.4545652173913044</v>
      </c>
      <c r="R644" s="6">
        <f t="shared" si="43"/>
        <v>103.73643410852713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10">
        <f t="shared" si="40"/>
        <v>42795.25</v>
      </c>
      <c r="M645" s="10">
        <f t="shared" si="41"/>
        <v>42813.208333333328</v>
      </c>
      <c r="N645" t="b">
        <v>0</v>
      </c>
      <c r="O645" t="b">
        <v>0</v>
      </c>
      <c r="P645" t="s">
        <v>33</v>
      </c>
      <c r="Q645" s="5">
        <f t="shared" si="42"/>
        <v>2.2138255033557046</v>
      </c>
      <c r="R645" s="6">
        <f t="shared" si="43"/>
        <v>87.962666666666664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0">
        <f t="shared" si="40"/>
        <v>43452.25</v>
      </c>
      <c r="M646" s="10">
        <f t="shared" si="41"/>
        <v>43468.25</v>
      </c>
      <c r="N646" t="b">
        <v>0</v>
      </c>
      <c r="O646" t="b">
        <v>0</v>
      </c>
      <c r="P646" t="s">
        <v>33</v>
      </c>
      <c r="Q646" s="5">
        <f t="shared" si="42"/>
        <v>0.48396694214876035</v>
      </c>
      <c r="R646" s="6">
        <f t="shared" si="43"/>
        <v>28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10">
        <f t="shared" si="40"/>
        <v>43369.208333333328</v>
      </c>
      <c r="M647" s="10">
        <f t="shared" si="41"/>
        <v>43390.208333333328</v>
      </c>
      <c r="N647" t="b">
        <v>0</v>
      </c>
      <c r="O647" t="b">
        <v>1</v>
      </c>
      <c r="P647" t="s">
        <v>23</v>
      </c>
      <c r="Q647" s="5">
        <f t="shared" si="42"/>
        <v>0.92911504424778757</v>
      </c>
      <c r="R647" s="6">
        <f t="shared" si="43"/>
        <v>37.999361294443261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10">
        <f t="shared" si="40"/>
        <v>41346.208333333336</v>
      </c>
      <c r="M648" s="10">
        <f t="shared" si="41"/>
        <v>41357.208333333336</v>
      </c>
      <c r="N648" t="b">
        <v>0</v>
      </c>
      <c r="O648" t="b">
        <v>0</v>
      </c>
      <c r="P648" t="s">
        <v>89</v>
      </c>
      <c r="Q648" s="5">
        <f t="shared" si="42"/>
        <v>0.88599797365754818</v>
      </c>
      <c r="R648" s="6">
        <f t="shared" si="43"/>
        <v>29.999313893653515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10">
        <f t="shared" si="40"/>
        <v>43199.208333333328</v>
      </c>
      <c r="M649" s="10">
        <f t="shared" si="41"/>
        <v>43223.208333333328</v>
      </c>
      <c r="N649" t="b">
        <v>0</v>
      </c>
      <c r="O649" t="b">
        <v>0</v>
      </c>
      <c r="P649" t="s">
        <v>206</v>
      </c>
      <c r="Q649" s="5">
        <f t="shared" si="42"/>
        <v>0.41399999999999998</v>
      </c>
      <c r="R649" s="6">
        <f t="shared" si="43"/>
        <v>103.5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10">
        <f t="shared" si="40"/>
        <v>42922.208333333328</v>
      </c>
      <c r="M650" s="10">
        <f t="shared" si="41"/>
        <v>42940.208333333328</v>
      </c>
      <c r="N650" t="b">
        <v>1</v>
      </c>
      <c r="O650" t="b">
        <v>0</v>
      </c>
      <c r="P650" t="s">
        <v>17</v>
      </c>
      <c r="Q650" s="5">
        <f t="shared" si="42"/>
        <v>0.63056795131845844</v>
      </c>
      <c r="R650" s="6">
        <f t="shared" si="43"/>
        <v>85.994467496542185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10">
        <f t="shared" si="40"/>
        <v>40471.208333333336</v>
      </c>
      <c r="M651" s="10">
        <f t="shared" si="41"/>
        <v>40482.208333333336</v>
      </c>
      <c r="N651" t="b">
        <v>1</v>
      </c>
      <c r="O651" t="b">
        <v>1</v>
      </c>
      <c r="P651" t="s">
        <v>33</v>
      </c>
      <c r="Q651" s="5">
        <f t="shared" si="42"/>
        <v>0.48482333607230893</v>
      </c>
      <c r="R651" s="6">
        <f t="shared" si="43"/>
        <v>98.011627906976742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10">
        <f t="shared" si="40"/>
        <v>41828.208333333336</v>
      </c>
      <c r="M652" s="10">
        <f t="shared" si="41"/>
        <v>41855.208333333336</v>
      </c>
      <c r="N652" t="b">
        <v>0</v>
      </c>
      <c r="O652" t="b">
        <v>0</v>
      </c>
      <c r="P652" t="s">
        <v>159</v>
      </c>
      <c r="Q652" s="5">
        <f t="shared" si="42"/>
        <v>0.02</v>
      </c>
      <c r="R652" s="6">
        <f t="shared" si="43"/>
        <v>2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10">
        <f t="shared" si="40"/>
        <v>41692.25</v>
      </c>
      <c r="M653" s="10">
        <f t="shared" si="41"/>
        <v>41707.25</v>
      </c>
      <c r="N653" t="b">
        <v>0</v>
      </c>
      <c r="O653" t="b">
        <v>0</v>
      </c>
      <c r="P653" t="s">
        <v>100</v>
      </c>
      <c r="Q653" s="5">
        <f t="shared" si="42"/>
        <v>0.88479410269445857</v>
      </c>
      <c r="R653" s="6">
        <f t="shared" si="43"/>
        <v>44.994570837642193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10">
        <f t="shared" si="40"/>
        <v>42587.208333333328</v>
      </c>
      <c r="M654" s="10">
        <f t="shared" si="41"/>
        <v>42630.208333333328</v>
      </c>
      <c r="N654" t="b">
        <v>0</v>
      </c>
      <c r="O654" t="b">
        <v>0</v>
      </c>
      <c r="P654" t="s">
        <v>28</v>
      </c>
      <c r="Q654" s="5">
        <f t="shared" si="42"/>
        <v>1.2684</v>
      </c>
      <c r="R654" s="6">
        <f t="shared" si="43"/>
        <v>31.012224938875306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10">
        <f t="shared" si="40"/>
        <v>42468.208333333328</v>
      </c>
      <c r="M655" s="10">
        <f t="shared" si="41"/>
        <v>42470.208333333328</v>
      </c>
      <c r="N655" t="b">
        <v>0</v>
      </c>
      <c r="O655" t="b">
        <v>0</v>
      </c>
      <c r="P655" t="s">
        <v>28</v>
      </c>
      <c r="Q655" s="5">
        <f t="shared" si="42"/>
        <v>23.388333333333332</v>
      </c>
      <c r="R655" s="6">
        <f t="shared" si="43"/>
        <v>59.970085470085472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10">
        <f t="shared" si="40"/>
        <v>42240.208333333328</v>
      </c>
      <c r="M656" s="10">
        <f t="shared" si="41"/>
        <v>42245.208333333328</v>
      </c>
      <c r="N656" t="b">
        <v>0</v>
      </c>
      <c r="O656" t="b">
        <v>0</v>
      </c>
      <c r="P656" t="s">
        <v>148</v>
      </c>
      <c r="Q656" s="5">
        <f t="shared" si="42"/>
        <v>5.0838857142857146</v>
      </c>
      <c r="R656" s="6">
        <f t="shared" si="43"/>
        <v>58.9973474801061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10">
        <f t="shared" si="40"/>
        <v>42796.25</v>
      </c>
      <c r="M657" s="10">
        <f t="shared" si="41"/>
        <v>42809.208333333328</v>
      </c>
      <c r="N657" t="b">
        <v>1</v>
      </c>
      <c r="O657" t="b">
        <v>0</v>
      </c>
      <c r="P657" t="s">
        <v>122</v>
      </c>
      <c r="Q657" s="5">
        <f t="shared" si="42"/>
        <v>1.9147826086956521</v>
      </c>
      <c r="R657" s="6">
        <f t="shared" si="43"/>
        <v>50.045454545454547</v>
      </c>
      <c r="S657" t="s">
        <v>2054</v>
      </c>
      <c r="T657" t="s">
        <v>2055</v>
      </c>
    </row>
    <row r="658" spans="1:20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10">
        <f t="shared" si="40"/>
        <v>43097.25</v>
      </c>
      <c r="M658" s="10">
        <f t="shared" si="41"/>
        <v>43102.25</v>
      </c>
      <c r="N658" t="b">
        <v>0</v>
      </c>
      <c r="O658" t="b">
        <v>0</v>
      </c>
      <c r="P658" t="s">
        <v>17</v>
      </c>
      <c r="Q658" s="5">
        <f t="shared" si="42"/>
        <v>0.42127533783783783</v>
      </c>
      <c r="R658" s="6">
        <f t="shared" si="43"/>
        <v>98.966269841269835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10">
        <f t="shared" si="40"/>
        <v>43096.25</v>
      </c>
      <c r="M659" s="10">
        <f t="shared" si="41"/>
        <v>43112.25</v>
      </c>
      <c r="N659" t="b">
        <v>0</v>
      </c>
      <c r="O659" t="b">
        <v>0</v>
      </c>
      <c r="P659" t="s">
        <v>474</v>
      </c>
      <c r="Q659" s="5">
        <f t="shared" si="42"/>
        <v>8.2400000000000001E-2</v>
      </c>
      <c r="R659" s="6">
        <f t="shared" si="43"/>
        <v>58.857142857142854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10">
        <f t="shared" si="40"/>
        <v>42246.208333333328</v>
      </c>
      <c r="M660" s="10">
        <f t="shared" si="41"/>
        <v>42269.208333333328</v>
      </c>
      <c r="N660" t="b">
        <v>0</v>
      </c>
      <c r="O660" t="b">
        <v>0</v>
      </c>
      <c r="P660" t="s">
        <v>23</v>
      </c>
      <c r="Q660" s="5">
        <f t="shared" si="42"/>
        <v>0.60064638783269964</v>
      </c>
      <c r="R660" s="6">
        <f t="shared" si="43"/>
        <v>81.010256410256417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10">
        <f t="shared" si="40"/>
        <v>40570.25</v>
      </c>
      <c r="M661" s="10">
        <f t="shared" si="41"/>
        <v>40571.25</v>
      </c>
      <c r="N661" t="b">
        <v>0</v>
      </c>
      <c r="O661" t="b">
        <v>0</v>
      </c>
      <c r="P661" t="s">
        <v>42</v>
      </c>
      <c r="Q661" s="5">
        <f t="shared" si="42"/>
        <v>0.47232808616404309</v>
      </c>
      <c r="R661" s="6">
        <f t="shared" si="43"/>
        <v>76.013333333333335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10">
        <f t="shared" si="40"/>
        <v>42237.208333333328</v>
      </c>
      <c r="M662" s="10">
        <f t="shared" si="41"/>
        <v>42246.208333333328</v>
      </c>
      <c r="N662" t="b">
        <v>1</v>
      </c>
      <c r="O662" t="b">
        <v>0</v>
      </c>
      <c r="P662" t="s">
        <v>33</v>
      </c>
      <c r="Q662" s="5">
        <f t="shared" si="42"/>
        <v>0.81736263736263737</v>
      </c>
      <c r="R662" s="6">
        <f t="shared" si="43"/>
        <v>96.597402597402592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10">
        <f t="shared" si="40"/>
        <v>40996.208333333336</v>
      </c>
      <c r="M663" s="10">
        <f t="shared" si="41"/>
        <v>41026.208333333336</v>
      </c>
      <c r="N663" t="b">
        <v>0</v>
      </c>
      <c r="O663" t="b">
        <v>0</v>
      </c>
      <c r="P663" t="s">
        <v>159</v>
      </c>
      <c r="Q663" s="5">
        <f t="shared" si="42"/>
        <v>0.54187265917603</v>
      </c>
      <c r="R663" s="6">
        <f t="shared" si="43"/>
        <v>76.957446808510639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10">
        <f t="shared" si="40"/>
        <v>43443.25</v>
      </c>
      <c r="M664" s="10">
        <f t="shared" si="41"/>
        <v>43447.25</v>
      </c>
      <c r="N664" t="b">
        <v>0</v>
      </c>
      <c r="O664" t="b">
        <v>0</v>
      </c>
      <c r="P664" t="s">
        <v>33</v>
      </c>
      <c r="Q664" s="5">
        <f t="shared" si="42"/>
        <v>0.97868131868131869</v>
      </c>
      <c r="R664" s="6">
        <f t="shared" si="43"/>
        <v>67.984732824427482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10">
        <f t="shared" si="40"/>
        <v>40458.208333333336</v>
      </c>
      <c r="M665" s="10">
        <f t="shared" si="41"/>
        <v>40481.208333333336</v>
      </c>
      <c r="N665" t="b">
        <v>0</v>
      </c>
      <c r="O665" t="b">
        <v>0</v>
      </c>
      <c r="P665" t="s">
        <v>33</v>
      </c>
      <c r="Q665" s="5">
        <f t="shared" si="42"/>
        <v>0.77239999999999998</v>
      </c>
      <c r="R665" s="6">
        <f t="shared" si="43"/>
        <v>88.781609195402297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10">
        <f t="shared" si="40"/>
        <v>40959.25</v>
      </c>
      <c r="M666" s="10">
        <f t="shared" si="41"/>
        <v>40969.25</v>
      </c>
      <c r="N666" t="b">
        <v>0</v>
      </c>
      <c r="O666" t="b">
        <v>0</v>
      </c>
      <c r="P666" t="s">
        <v>159</v>
      </c>
      <c r="Q666" s="5">
        <f t="shared" si="42"/>
        <v>0.33464735516372796</v>
      </c>
      <c r="R666" s="6">
        <f t="shared" si="43"/>
        <v>24.99623706491063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10">
        <f t="shared" si="40"/>
        <v>40733.208333333336</v>
      </c>
      <c r="M667" s="10">
        <f t="shared" si="41"/>
        <v>40747.208333333336</v>
      </c>
      <c r="N667" t="b">
        <v>0</v>
      </c>
      <c r="O667" t="b">
        <v>1</v>
      </c>
      <c r="P667" t="s">
        <v>42</v>
      </c>
      <c r="Q667" s="5">
        <f t="shared" si="42"/>
        <v>2.3958823529411766</v>
      </c>
      <c r="R667" s="6">
        <f t="shared" si="43"/>
        <v>44.922794117647058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10">
        <f t="shared" si="40"/>
        <v>41516.208333333336</v>
      </c>
      <c r="M668" s="10">
        <f t="shared" si="41"/>
        <v>41522.208333333336</v>
      </c>
      <c r="N668" t="b">
        <v>0</v>
      </c>
      <c r="O668" t="b">
        <v>1</v>
      </c>
      <c r="P668" t="s">
        <v>33</v>
      </c>
      <c r="Q668" s="5">
        <f t="shared" si="42"/>
        <v>0.64032258064516134</v>
      </c>
      <c r="R668" s="6">
        <f t="shared" si="43"/>
        <v>79.400000000000006</v>
      </c>
      <c r="S668" t="s">
        <v>2039</v>
      </c>
      <c r="T668" t="s">
        <v>2040</v>
      </c>
    </row>
    <row r="669" spans="1:20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10">
        <f t="shared" si="40"/>
        <v>41892.208333333336</v>
      </c>
      <c r="M669" s="10">
        <f t="shared" si="41"/>
        <v>41901.208333333336</v>
      </c>
      <c r="N669" t="b">
        <v>0</v>
      </c>
      <c r="O669" t="b">
        <v>0</v>
      </c>
      <c r="P669" t="s">
        <v>1029</v>
      </c>
      <c r="Q669" s="5">
        <f t="shared" si="42"/>
        <v>1.7615942028985507</v>
      </c>
      <c r="R669" s="6">
        <f t="shared" si="43"/>
        <v>29.009546539379475</v>
      </c>
      <c r="S669" t="s">
        <v>2064</v>
      </c>
      <c r="T669" t="s">
        <v>2065</v>
      </c>
    </row>
    <row r="670" spans="1:20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10">
        <f t="shared" si="40"/>
        <v>41122.208333333336</v>
      </c>
      <c r="M670" s="10">
        <f t="shared" si="41"/>
        <v>41134.208333333336</v>
      </c>
      <c r="N670" t="b">
        <v>0</v>
      </c>
      <c r="O670" t="b">
        <v>0</v>
      </c>
      <c r="P670" t="s">
        <v>33</v>
      </c>
      <c r="Q670" s="5">
        <f t="shared" si="42"/>
        <v>0.20338181818181819</v>
      </c>
      <c r="R670" s="6">
        <f t="shared" si="43"/>
        <v>73.59210526315789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10">
        <f t="shared" si="40"/>
        <v>42912.208333333328</v>
      </c>
      <c r="M671" s="10">
        <f t="shared" si="41"/>
        <v>42921.208333333328</v>
      </c>
      <c r="N671" t="b">
        <v>0</v>
      </c>
      <c r="O671" t="b">
        <v>0</v>
      </c>
      <c r="P671" t="s">
        <v>33</v>
      </c>
      <c r="Q671" s="5">
        <f t="shared" si="42"/>
        <v>3.5864754098360656</v>
      </c>
      <c r="R671" s="6">
        <f t="shared" si="43"/>
        <v>107.97038864898211</v>
      </c>
      <c r="S671" t="s">
        <v>2039</v>
      </c>
      <c r="T671" t="s">
        <v>2040</v>
      </c>
    </row>
    <row r="672" spans="1:20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10">
        <f t="shared" si="40"/>
        <v>42425.25</v>
      </c>
      <c r="M672" s="10">
        <f t="shared" si="41"/>
        <v>42437.25</v>
      </c>
      <c r="N672" t="b">
        <v>0</v>
      </c>
      <c r="O672" t="b">
        <v>0</v>
      </c>
      <c r="P672" t="s">
        <v>60</v>
      </c>
      <c r="Q672" s="5">
        <f t="shared" si="42"/>
        <v>4.6885802469135802</v>
      </c>
      <c r="R672" s="6">
        <f t="shared" si="43"/>
        <v>68.987284287011803</v>
      </c>
      <c r="S672" t="s">
        <v>2035</v>
      </c>
      <c r="T672" t="s">
        <v>2045</v>
      </c>
    </row>
    <row r="673" spans="1:20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10">
        <f t="shared" si="40"/>
        <v>40390.208333333336</v>
      </c>
      <c r="M673" s="10">
        <f t="shared" si="41"/>
        <v>40394.208333333336</v>
      </c>
      <c r="N673" t="b">
        <v>0</v>
      </c>
      <c r="O673" t="b">
        <v>1</v>
      </c>
      <c r="P673" t="s">
        <v>33</v>
      </c>
      <c r="Q673" s="5">
        <f t="shared" si="42"/>
        <v>1.220563524590164</v>
      </c>
      <c r="R673" s="6">
        <f t="shared" si="43"/>
        <v>111.02236719478098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10">
        <f t="shared" si="40"/>
        <v>43180.208333333328</v>
      </c>
      <c r="M674" s="10">
        <f t="shared" si="41"/>
        <v>43190.208333333328</v>
      </c>
      <c r="N674" t="b">
        <v>0</v>
      </c>
      <c r="O674" t="b">
        <v>0</v>
      </c>
      <c r="P674" t="s">
        <v>33</v>
      </c>
      <c r="Q674" s="5">
        <f t="shared" si="42"/>
        <v>0.55931783729156137</v>
      </c>
      <c r="R674" s="6">
        <f t="shared" si="43"/>
        <v>24.997515808491418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10">
        <f t="shared" si="40"/>
        <v>42475.208333333328</v>
      </c>
      <c r="M675" s="10">
        <f t="shared" si="41"/>
        <v>42496.208333333328</v>
      </c>
      <c r="N675" t="b">
        <v>0</v>
      </c>
      <c r="O675" t="b">
        <v>0</v>
      </c>
      <c r="P675" t="s">
        <v>60</v>
      </c>
      <c r="Q675" s="5">
        <f t="shared" si="42"/>
        <v>0.43660714285714286</v>
      </c>
      <c r="R675" s="6">
        <f t="shared" si="43"/>
        <v>42.155172413793103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10">
        <f t="shared" si="40"/>
        <v>40774.208333333336</v>
      </c>
      <c r="M676" s="10">
        <f t="shared" si="41"/>
        <v>40821.208333333336</v>
      </c>
      <c r="N676" t="b">
        <v>0</v>
      </c>
      <c r="O676" t="b">
        <v>0</v>
      </c>
      <c r="P676" t="s">
        <v>122</v>
      </c>
      <c r="Q676" s="5">
        <f t="shared" si="42"/>
        <v>0.33538371411833628</v>
      </c>
      <c r="R676" s="6">
        <f t="shared" si="43"/>
        <v>47.003284072249592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10">
        <f t="shared" si="40"/>
        <v>43719.208333333328</v>
      </c>
      <c r="M677" s="10">
        <f t="shared" si="41"/>
        <v>43726.208333333328</v>
      </c>
      <c r="N677" t="b">
        <v>0</v>
      </c>
      <c r="O677" t="b">
        <v>0</v>
      </c>
      <c r="P677" t="s">
        <v>1029</v>
      </c>
      <c r="Q677" s="5">
        <f t="shared" si="42"/>
        <v>1.2297938144329896</v>
      </c>
      <c r="R677" s="6">
        <f t="shared" si="43"/>
        <v>36.0392749244713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10">
        <f t="shared" si="40"/>
        <v>41178.208333333336</v>
      </c>
      <c r="M678" s="10">
        <f t="shared" si="41"/>
        <v>41187.208333333336</v>
      </c>
      <c r="N678" t="b">
        <v>0</v>
      </c>
      <c r="O678" t="b">
        <v>0</v>
      </c>
      <c r="P678" t="s">
        <v>122</v>
      </c>
      <c r="Q678" s="5">
        <f t="shared" si="42"/>
        <v>1.8974959871589085</v>
      </c>
      <c r="R678" s="6">
        <f t="shared" si="43"/>
        <v>101.03760683760684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10">
        <f t="shared" si="40"/>
        <v>42561.208333333328</v>
      </c>
      <c r="M679" s="10">
        <f t="shared" si="41"/>
        <v>42611.208333333328</v>
      </c>
      <c r="N679" t="b">
        <v>0</v>
      </c>
      <c r="O679" t="b">
        <v>0</v>
      </c>
      <c r="P679" t="s">
        <v>119</v>
      </c>
      <c r="Q679" s="5">
        <f t="shared" si="42"/>
        <v>0.83622641509433959</v>
      </c>
      <c r="R679" s="6">
        <f t="shared" si="43"/>
        <v>39.927927927927925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10">
        <f t="shared" si="40"/>
        <v>43484.25</v>
      </c>
      <c r="M680" s="10">
        <f t="shared" si="41"/>
        <v>43486.25</v>
      </c>
      <c r="N680" t="b">
        <v>0</v>
      </c>
      <c r="O680" t="b">
        <v>0</v>
      </c>
      <c r="P680" t="s">
        <v>53</v>
      </c>
      <c r="Q680" s="5">
        <f t="shared" si="42"/>
        <v>0.17968844221105529</v>
      </c>
      <c r="R680" s="6">
        <f t="shared" si="43"/>
        <v>83.158139534883716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10">
        <f t="shared" si="40"/>
        <v>43756.208333333328</v>
      </c>
      <c r="M681" s="10">
        <f t="shared" si="41"/>
        <v>43761.208333333328</v>
      </c>
      <c r="N681" t="b">
        <v>0</v>
      </c>
      <c r="O681" t="b">
        <v>1</v>
      </c>
      <c r="P681" t="s">
        <v>17</v>
      </c>
      <c r="Q681" s="5">
        <f t="shared" si="42"/>
        <v>10.365</v>
      </c>
      <c r="R681" s="6">
        <f t="shared" si="43"/>
        <v>39.97520661157025</v>
      </c>
      <c r="S681" t="s">
        <v>2033</v>
      </c>
      <c r="T681" t="s">
        <v>2034</v>
      </c>
    </row>
    <row r="682" spans="1:20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10">
        <f t="shared" si="40"/>
        <v>43813.25</v>
      </c>
      <c r="M682" s="10">
        <f t="shared" si="41"/>
        <v>43815.25</v>
      </c>
      <c r="N682" t="b">
        <v>0</v>
      </c>
      <c r="O682" t="b">
        <v>1</v>
      </c>
      <c r="P682" t="s">
        <v>292</v>
      </c>
      <c r="Q682" s="5">
        <f t="shared" si="42"/>
        <v>0.97405219780219776</v>
      </c>
      <c r="R682" s="6">
        <f t="shared" si="43"/>
        <v>47.993908629441627</v>
      </c>
      <c r="S682" t="s">
        <v>2050</v>
      </c>
      <c r="T682" t="s">
        <v>2061</v>
      </c>
    </row>
    <row r="683" spans="1:20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10">
        <f t="shared" si="40"/>
        <v>40898.25</v>
      </c>
      <c r="M683" s="10">
        <f t="shared" si="41"/>
        <v>40904.25</v>
      </c>
      <c r="N683" t="b">
        <v>0</v>
      </c>
      <c r="O683" t="b">
        <v>0</v>
      </c>
      <c r="P683" t="s">
        <v>33</v>
      </c>
      <c r="Q683" s="5">
        <f t="shared" si="42"/>
        <v>0.86386203150461705</v>
      </c>
      <c r="R683" s="6">
        <f t="shared" si="43"/>
        <v>95.978877489438744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10">
        <f t="shared" si="40"/>
        <v>41619.25</v>
      </c>
      <c r="M684" s="10">
        <f t="shared" si="41"/>
        <v>41628.25</v>
      </c>
      <c r="N684" t="b">
        <v>0</v>
      </c>
      <c r="O684" t="b">
        <v>0</v>
      </c>
      <c r="P684" t="s">
        <v>33</v>
      </c>
      <c r="Q684" s="5">
        <f t="shared" si="42"/>
        <v>1.5016666666666667</v>
      </c>
      <c r="R684" s="6">
        <f t="shared" si="43"/>
        <v>78.728155339805824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10">
        <f t="shared" si="40"/>
        <v>43359.208333333328</v>
      </c>
      <c r="M685" s="10">
        <f t="shared" si="41"/>
        <v>43361.208333333328</v>
      </c>
      <c r="N685" t="b">
        <v>0</v>
      </c>
      <c r="O685" t="b">
        <v>0</v>
      </c>
      <c r="P685" t="s">
        <v>33</v>
      </c>
      <c r="Q685" s="5">
        <f t="shared" si="42"/>
        <v>3.5843478260869563</v>
      </c>
      <c r="R685" s="6">
        <f t="shared" si="43"/>
        <v>56.081632653061227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0">
        <f t="shared" si="40"/>
        <v>40358.208333333336</v>
      </c>
      <c r="M686" s="10">
        <f t="shared" si="41"/>
        <v>40378.208333333336</v>
      </c>
      <c r="N686" t="b">
        <v>0</v>
      </c>
      <c r="O686" t="b">
        <v>0</v>
      </c>
      <c r="P686" t="s">
        <v>68</v>
      </c>
      <c r="Q686" s="5">
        <f t="shared" si="42"/>
        <v>5.4285714285714288</v>
      </c>
      <c r="R686" s="6">
        <f t="shared" si="43"/>
        <v>69.090909090909093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0">
        <f t="shared" si="40"/>
        <v>42239.208333333328</v>
      </c>
      <c r="M687" s="10">
        <f t="shared" si="41"/>
        <v>42263.208333333328</v>
      </c>
      <c r="N687" t="b">
        <v>0</v>
      </c>
      <c r="O687" t="b">
        <v>0</v>
      </c>
      <c r="P687" t="s">
        <v>33</v>
      </c>
      <c r="Q687" s="5">
        <f t="shared" si="42"/>
        <v>0.67500714285714281</v>
      </c>
      <c r="R687" s="6">
        <f t="shared" si="43"/>
        <v>102.05291576673866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10">
        <f t="shared" si="40"/>
        <v>43186.208333333328</v>
      </c>
      <c r="M688" s="10">
        <f t="shared" si="41"/>
        <v>43197.208333333328</v>
      </c>
      <c r="N688" t="b">
        <v>0</v>
      </c>
      <c r="O688" t="b">
        <v>0</v>
      </c>
      <c r="P688" t="s">
        <v>65</v>
      </c>
      <c r="Q688" s="5">
        <f t="shared" si="42"/>
        <v>1.9174666666666667</v>
      </c>
      <c r="R688" s="6">
        <f t="shared" si="43"/>
        <v>107.32089552238806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10">
        <f t="shared" si="40"/>
        <v>42806.25</v>
      </c>
      <c r="M689" s="10">
        <f t="shared" si="41"/>
        <v>42809.208333333328</v>
      </c>
      <c r="N689" t="b">
        <v>0</v>
      </c>
      <c r="O689" t="b">
        <v>0</v>
      </c>
      <c r="P689" t="s">
        <v>33</v>
      </c>
      <c r="Q689" s="5">
        <f t="shared" si="42"/>
        <v>9.32</v>
      </c>
      <c r="R689" s="6">
        <f t="shared" si="43"/>
        <v>51.970260223048328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10">
        <f t="shared" si="40"/>
        <v>43475.25</v>
      </c>
      <c r="M690" s="10">
        <f t="shared" si="41"/>
        <v>43491.25</v>
      </c>
      <c r="N690" t="b">
        <v>0</v>
      </c>
      <c r="O690" t="b">
        <v>1</v>
      </c>
      <c r="P690" t="s">
        <v>269</v>
      </c>
      <c r="Q690" s="5">
        <f t="shared" si="42"/>
        <v>4.2927586206896553</v>
      </c>
      <c r="R690" s="6">
        <f t="shared" si="43"/>
        <v>71.137142857142862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10">
        <f t="shared" si="40"/>
        <v>41576.208333333336</v>
      </c>
      <c r="M691" s="10">
        <f t="shared" si="41"/>
        <v>41588.25</v>
      </c>
      <c r="N691" t="b">
        <v>0</v>
      </c>
      <c r="O691" t="b">
        <v>0</v>
      </c>
      <c r="P691" t="s">
        <v>28</v>
      </c>
      <c r="Q691" s="5">
        <f t="shared" si="42"/>
        <v>1.0065753424657535</v>
      </c>
      <c r="R691" s="6">
        <f t="shared" si="43"/>
        <v>106.49275362318841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10">
        <f t="shared" si="40"/>
        <v>40874.25</v>
      </c>
      <c r="M692" s="10">
        <f t="shared" si="41"/>
        <v>40880.25</v>
      </c>
      <c r="N692" t="b">
        <v>0</v>
      </c>
      <c r="O692" t="b">
        <v>1</v>
      </c>
      <c r="P692" t="s">
        <v>42</v>
      </c>
      <c r="Q692" s="5">
        <f t="shared" si="42"/>
        <v>2.266111111111111</v>
      </c>
      <c r="R692" s="6">
        <f t="shared" si="43"/>
        <v>42.93684210526316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10">
        <f t="shared" si="40"/>
        <v>41185.208333333336</v>
      </c>
      <c r="M693" s="10">
        <f t="shared" si="41"/>
        <v>41202.208333333336</v>
      </c>
      <c r="N693" t="b">
        <v>1</v>
      </c>
      <c r="O693" t="b">
        <v>1</v>
      </c>
      <c r="P693" t="s">
        <v>42</v>
      </c>
      <c r="Q693" s="5">
        <f t="shared" si="42"/>
        <v>1.4238</v>
      </c>
      <c r="R693" s="6">
        <f t="shared" si="43"/>
        <v>30.037974683544302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10">
        <f t="shared" si="40"/>
        <v>43655.208333333328</v>
      </c>
      <c r="M694" s="10">
        <f t="shared" si="41"/>
        <v>43673.208333333328</v>
      </c>
      <c r="N694" t="b">
        <v>0</v>
      </c>
      <c r="O694" t="b">
        <v>0</v>
      </c>
      <c r="P694" t="s">
        <v>23</v>
      </c>
      <c r="Q694" s="5">
        <f t="shared" si="42"/>
        <v>0.90633333333333332</v>
      </c>
      <c r="R694" s="6">
        <f t="shared" si="43"/>
        <v>70.623376623376629</v>
      </c>
      <c r="S694" t="s">
        <v>2035</v>
      </c>
      <c r="T694" t="s">
        <v>2036</v>
      </c>
    </row>
    <row r="695" spans="1:20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10">
        <f t="shared" si="40"/>
        <v>43025.208333333328</v>
      </c>
      <c r="M695" s="10">
        <f t="shared" si="41"/>
        <v>43042.208333333328</v>
      </c>
      <c r="N695" t="b">
        <v>0</v>
      </c>
      <c r="O695" t="b">
        <v>0</v>
      </c>
      <c r="P695" t="s">
        <v>33</v>
      </c>
      <c r="Q695" s="5">
        <f t="shared" si="42"/>
        <v>0.63966740576496672</v>
      </c>
      <c r="R695" s="6">
        <f t="shared" si="43"/>
        <v>66.016018306636155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10">
        <f t="shared" si="40"/>
        <v>43066.25</v>
      </c>
      <c r="M696" s="10">
        <f t="shared" si="41"/>
        <v>43103.25</v>
      </c>
      <c r="N696" t="b">
        <v>0</v>
      </c>
      <c r="O696" t="b">
        <v>0</v>
      </c>
      <c r="P696" t="s">
        <v>33</v>
      </c>
      <c r="Q696" s="5">
        <f t="shared" si="42"/>
        <v>0.84131868131868137</v>
      </c>
      <c r="R696" s="6">
        <f t="shared" si="43"/>
        <v>96.911392405063296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10">
        <f t="shared" si="40"/>
        <v>42322.25</v>
      </c>
      <c r="M697" s="10">
        <f t="shared" si="41"/>
        <v>42338.25</v>
      </c>
      <c r="N697" t="b">
        <v>1</v>
      </c>
      <c r="O697" t="b">
        <v>0</v>
      </c>
      <c r="P697" t="s">
        <v>23</v>
      </c>
      <c r="Q697" s="5">
        <f t="shared" si="42"/>
        <v>1.3393478260869565</v>
      </c>
      <c r="R697" s="6">
        <f t="shared" si="43"/>
        <v>62.867346938775512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10">
        <f t="shared" si="40"/>
        <v>42114.208333333328</v>
      </c>
      <c r="M698" s="10">
        <f t="shared" si="41"/>
        <v>42115.208333333328</v>
      </c>
      <c r="N698" t="b">
        <v>0</v>
      </c>
      <c r="O698" t="b">
        <v>1</v>
      </c>
      <c r="P698" t="s">
        <v>33</v>
      </c>
      <c r="Q698" s="5">
        <f t="shared" si="42"/>
        <v>0.59042047531992692</v>
      </c>
      <c r="R698" s="6">
        <f t="shared" si="43"/>
        <v>108.98537682789652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10">
        <f t="shared" si="40"/>
        <v>43190.208333333328</v>
      </c>
      <c r="M699" s="10">
        <f t="shared" si="41"/>
        <v>43192.208333333328</v>
      </c>
      <c r="N699" t="b">
        <v>0</v>
      </c>
      <c r="O699" t="b">
        <v>0</v>
      </c>
      <c r="P699" t="s">
        <v>50</v>
      </c>
      <c r="Q699" s="5">
        <f t="shared" si="42"/>
        <v>1.5280062063615205</v>
      </c>
      <c r="R699" s="6">
        <f t="shared" si="43"/>
        <v>26.999314599040439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0">
        <f t="shared" si="40"/>
        <v>40871.25</v>
      </c>
      <c r="M700" s="10">
        <f t="shared" si="41"/>
        <v>40885.25</v>
      </c>
      <c r="N700" t="b">
        <v>0</v>
      </c>
      <c r="O700" t="b">
        <v>0</v>
      </c>
      <c r="P700" t="s">
        <v>65</v>
      </c>
      <c r="Q700" s="5">
        <f t="shared" si="42"/>
        <v>4.466912114014252</v>
      </c>
      <c r="R700" s="6">
        <f t="shared" si="43"/>
        <v>65.004147943311438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10">
        <f t="shared" si="40"/>
        <v>43641.208333333328</v>
      </c>
      <c r="M701" s="10">
        <f t="shared" si="41"/>
        <v>43642.208333333328</v>
      </c>
      <c r="N701" t="b">
        <v>0</v>
      </c>
      <c r="O701" t="b">
        <v>0</v>
      </c>
      <c r="P701" t="s">
        <v>53</v>
      </c>
      <c r="Q701" s="5">
        <f t="shared" si="42"/>
        <v>0.8439189189189189</v>
      </c>
      <c r="R701" s="6">
        <f t="shared" si="43"/>
        <v>111.51785714285714</v>
      </c>
      <c r="S701" t="s">
        <v>2041</v>
      </c>
      <c r="T701" t="s">
        <v>2044</v>
      </c>
    </row>
    <row r="702" spans="1:20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10">
        <f t="shared" si="40"/>
        <v>40203.25</v>
      </c>
      <c r="M702" s="10">
        <f t="shared" si="41"/>
        <v>40218.25</v>
      </c>
      <c r="N702" t="b">
        <v>0</v>
      </c>
      <c r="O702" t="b">
        <v>0</v>
      </c>
      <c r="P702" t="s">
        <v>65</v>
      </c>
      <c r="Q702" s="5">
        <f t="shared" si="42"/>
        <v>0.03</v>
      </c>
      <c r="R702" s="6">
        <f t="shared" si="43"/>
        <v>3</v>
      </c>
      <c r="S702" t="s">
        <v>2037</v>
      </c>
      <c r="T702" t="s">
        <v>2046</v>
      </c>
    </row>
    <row r="703" spans="1:20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10">
        <f t="shared" si="40"/>
        <v>40629.208333333336</v>
      </c>
      <c r="M703" s="10">
        <f t="shared" si="41"/>
        <v>40636.208333333336</v>
      </c>
      <c r="N703" t="b">
        <v>1</v>
      </c>
      <c r="O703" t="b">
        <v>0</v>
      </c>
      <c r="P703" t="s">
        <v>33</v>
      </c>
      <c r="Q703" s="5">
        <f t="shared" si="42"/>
        <v>1.7502692307692307</v>
      </c>
      <c r="R703" s="6">
        <f t="shared" si="43"/>
        <v>110.99268292682927</v>
      </c>
      <c r="S703" t="s">
        <v>2039</v>
      </c>
      <c r="T703" t="s">
        <v>2040</v>
      </c>
    </row>
    <row r="704" spans="1:20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10">
        <f t="shared" si="40"/>
        <v>41477.208333333336</v>
      </c>
      <c r="M704" s="10">
        <f t="shared" si="41"/>
        <v>41482.208333333336</v>
      </c>
      <c r="N704" t="b">
        <v>0</v>
      </c>
      <c r="O704" t="b">
        <v>0</v>
      </c>
      <c r="P704" t="s">
        <v>65</v>
      </c>
      <c r="Q704" s="5">
        <f t="shared" si="42"/>
        <v>0.54137931034482756</v>
      </c>
      <c r="R704" s="6">
        <f t="shared" si="43"/>
        <v>56.746987951807228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10">
        <f t="shared" si="40"/>
        <v>41020.208333333336</v>
      </c>
      <c r="M705" s="10">
        <f t="shared" si="41"/>
        <v>41037.208333333336</v>
      </c>
      <c r="N705" t="b">
        <v>1</v>
      </c>
      <c r="O705" t="b">
        <v>1</v>
      </c>
      <c r="P705" t="s">
        <v>206</v>
      </c>
      <c r="Q705" s="5">
        <f t="shared" si="42"/>
        <v>3.1187381703470032</v>
      </c>
      <c r="R705" s="6">
        <f t="shared" si="43"/>
        <v>97.020608439646708</v>
      </c>
      <c r="S705" t="s">
        <v>2047</v>
      </c>
      <c r="T705" t="s">
        <v>2059</v>
      </c>
    </row>
    <row r="706" spans="1:20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10">
        <f t="shared" si="40"/>
        <v>42555.208333333328</v>
      </c>
      <c r="M706" s="10">
        <f t="shared" si="41"/>
        <v>42570.208333333328</v>
      </c>
      <c r="N706" t="b">
        <v>0</v>
      </c>
      <c r="O706" t="b">
        <v>0</v>
      </c>
      <c r="P706" t="s">
        <v>71</v>
      </c>
      <c r="Q706" s="5">
        <f t="shared" si="42"/>
        <v>1.2278160919540231</v>
      </c>
      <c r="R706" s="6">
        <f t="shared" si="43"/>
        <v>92.08620689655173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10">
        <f t="shared" ref="L707:L770" si="44">(((J707/60)/60)/24)+DATE(1970,1,1)</f>
        <v>41619.25</v>
      </c>
      <c r="M707" s="10">
        <f t="shared" ref="M707:M770" si="45">(((K707/60)/60)/24)+DATE(1970,1,1)</f>
        <v>41623.25</v>
      </c>
      <c r="N707" t="b">
        <v>0</v>
      </c>
      <c r="O707" t="b">
        <v>0</v>
      </c>
      <c r="P707" t="s">
        <v>68</v>
      </c>
      <c r="Q707" s="5">
        <f t="shared" ref="Q707:Q770" si="46">E707/D707</f>
        <v>0.99026517383618151</v>
      </c>
      <c r="R707" s="6">
        <f t="shared" ref="R707:R770" si="47">E707/G707</f>
        <v>82.986666666666665</v>
      </c>
      <c r="S707" t="s">
        <v>2047</v>
      </c>
      <c r="T707" t="s">
        <v>2048</v>
      </c>
    </row>
    <row r="708" spans="1:20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10">
        <f t="shared" si="44"/>
        <v>43471.25</v>
      </c>
      <c r="M708" s="10">
        <f t="shared" si="45"/>
        <v>43479.25</v>
      </c>
      <c r="N708" t="b">
        <v>0</v>
      </c>
      <c r="O708" t="b">
        <v>1</v>
      </c>
      <c r="P708" t="s">
        <v>28</v>
      </c>
      <c r="Q708" s="5">
        <f t="shared" si="46"/>
        <v>1.278468634686347</v>
      </c>
      <c r="R708" s="6">
        <f t="shared" si="47"/>
        <v>103.03791821561339</v>
      </c>
      <c r="S708" t="s">
        <v>2037</v>
      </c>
      <c r="T708" t="s">
        <v>2038</v>
      </c>
    </row>
    <row r="709" spans="1:20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10">
        <f t="shared" si="44"/>
        <v>43442.25</v>
      </c>
      <c r="M709" s="10">
        <f t="shared" si="45"/>
        <v>43478.25</v>
      </c>
      <c r="N709" t="b">
        <v>0</v>
      </c>
      <c r="O709" t="b">
        <v>0</v>
      </c>
      <c r="P709" t="s">
        <v>53</v>
      </c>
      <c r="Q709" s="5">
        <f t="shared" si="46"/>
        <v>1.5861643835616439</v>
      </c>
      <c r="R709" s="6">
        <f t="shared" si="47"/>
        <v>68.922619047619051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10">
        <f t="shared" si="44"/>
        <v>42877.208333333328</v>
      </c>
      <c r="M710" s="10">
        <f t="shared" si="45"/>
        <v>42887.208333333328</v>
      </c>
      <c r="N710" t="b">
        <v>0</v>
      </c>
      <c r="O710" t="b">
        <v>0</v>
      </c>
      <c r="P710" t="s">
        <v>33</v>
      </c>
      <c r="Q710" s="5">
        <f t="shared" si="46"/>
        <v>7.0705882352941174</v>
      </c>
      <c r="R710" s="6">
        <f t="shared" si="47"/>
        <v>87.737226277372258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10">
        <f t="shared" si="44"/>
        <v>41018.208333333336</v>
      </c>
      <c r="M711" s="10">
        <f t="shared" si="45"/>
        <v>41025.208333333336</v>
      </c>
      <c r="N711" t="b">
        <v>0</v>
      </c>
      <c r="O711" t="b">
        <v>0</v>
      </c>
      <c r="P711" t="s">
        <v>33</v>
      </c>
      <c r="Q711" s="5">
        <f t="shared" si="46"/>
        <v>1.4238775510204082</v>
      </c>
      <c r="R711" s="6">
        <f t="shared" si="47"/>
        <v>75.021505376344081</v>
      </c>
      <c r="S711" t="s">
        <v>2039</v>
      </c>
      <c r="T711" t="s">
        <v>2040</v>
      </c>
    </row>
    <row r="712" spans="1:20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10">
        <f t="shared" si="44"/>
        <v>43295.208333333328</v>
      </c>
      <c r="M712" s="10">
        <f t="shared" si="45"/>
        <v>43302.208333333328</v>
      </c>
      <c r="N712" t="b">
        <v>0</v>
      </c>
      <c r="O712" t="b">
        <v>1</v>
      </c>
      <c r="P712" t="s">
        <v>33</v>
      </c>
      <c r="Q712" s="5">
        <f t="shared" si="46"/>
        <v>1.4786046511627906</v>
      </c>
      <c r="R712" s="6">
        <f t="shared" si="47"/>
        <v>50.863999999999997</v>
      </c>
      <c r="S712" t="s">
        <v>2039</v>
      </c>
      <c r="T712" t="s">
        <v>2040</v>
      </c>
    </row>
    <row r="713" spans="1:20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10">
        <f t="shared" si="44"/>
        <v>42393.25</v>
      </c>
      <c r="M713" s="10">
        <f t="shared" si="45"/>
        <v>42395.25</v>
      </c>
      <c r="N713" t="b">
        <v>1</v>
      </c>
      <c r="O713" t="b">
        <v>1</v>
      </c>
      <c r="P713" t="s">
        <v>33</v>
      </c>
      <c r="Q713" s="5">
        <f t="shared" si="46"/>
        <v>0.20322580645161289</v>
      </c>
      <c r="R713" s="6">
        <f t="shared" si="47"/>
        <v>90</v>
      </c>
      <c r="S713" t="s">
        <v>2039</v>
      </c>
      <c r="T713" t="s">
        <v>2040</v>
      </c>
    </row>
    <row r="714" spans="1:20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10">
        <f t="shared" si="44"/>
        <v>42559.208333333328</v>
      </c>
      <c r="M714" s="10">
        <f t="shared" si="45"/>
        <v>42600.208333333328</v>
      </c>
      <c r="N714" t="b">
        <v>0</v>
      </c>
      <c r="O714" t="b">
        <v>0</v>
      </c>
      <c r="P714" t="s">
        <v>33</v>
      </c>
      <c r="Q714" s="5">
        <f t="shared" si="46"/>
        <v>18.40625</v>
      </c>
      <c r="R714" s="6">
        <f t="shared" si="47"/>
        <v>72.896039603960389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10">
        <f t="shared" si="44"/>
        <v>42604.208333333328</v>
      </c>
      <c r="M715" s="10">
        <f t="shared" si="45"/>
        <v>42616.208333333328</v>
      </c>
      <c r="N715" t="b">
        <v>0</v>
      </c>
      <c r="O715" t="b">
        <v>0</v>
      </c>
      <c r="P715" t="s">
        <v>133</v>
      </c>
      <c r="Q715" s="5">
        <f t="shared" si="46"/>
        <v>1.6194202898550725</v>
      </c>
      <c r="R715" s="6">
        <f t="shared" si="47"/>
        <v>108.48543689320388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10">
        <f t="shared" si="44"/>
        <v>41870.208333333336</v>
      </c>
      <c r="M716" s="10">
        <f t="shared" si="45"/>
        <v>41871.208333333336</v>
      </c>
      <c r="N716" t="b">
        <v>0</v>
      </c>
      <c r="O716" t="b">
        <v>0</v>
      </c>
      <c r="P716" t="s">
        <v>23</v>
      </c>
      <c r="Q716" s="5">
        <f t="shared" si="46"/>
        <v>4.7282077922077921</v>
      </c>
      <c r="R716" s="6">
        <f t="shared" si="47"/>
        <v>101.98095238095237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10">
        <f t="shared" si="44"/>
        <v>40397.208333333336</v>
      </c>
      <c r="M717" s="10">
        <f t="shared" si="45"/>
        <v>40402.208333333336</v>
      </c>
      <c r="N717" t="b">
        <v>0</v>
      </c>
      <c r="O717" t="b">
        <v>0</v>
      </c>
      <c r="P717" t="s">
        <v>292</v>
      </c>
      <c r="Q717" s="5">
        <f t="shared" si="46"/>
        <v>0.24466101694915254</v>
      </c>
      <c r="R717" s="6">
        <f t="shared" si="47"/>
        <v>44.009146341463413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10">
        <f t="shared" si="44"/>
        <v>41465.208333333336</v>
      </c>
      <c r="M718" s="10">
        <f t="shared" si="45"/>
        <v>41493.208333333336</v>
      </c>
      <c r="N718" t="b">
        <v>0</v>
      </c>
      <c r="O718" t="b">
        <v>1</v>
      </c>
      <c r="P718" t="s">
        <v>33</v>
      </c>
      <c r="Q718" s="5">
        <f t="shared" si="46"/>
        <v>5.1764999999999999</v>
      </c>
      <c r="R718" s="6">
        <f t="shared" si="47"/>
        <v>65.942675159235662</v>
      </c>
      <c r="S718" t="s">
        <v>2039</v>
      </c>
      <c r="T718" t="s">
        <v>2040</v>
      </c>
    </row>
    <row r="719" spans="1:20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10">
        <f t="shared" si="44"/>
        <v>40777.208333333336</v>
      </c>
      <c r="M719" s="10">
        <f t="shared" si="45"/>
        <v>40798.208333333336</v>
      </c>
      <c r="N719" t="b">
        <v>0</v>
      </c>
      <c r="O719" t="b">
        <v>0</v>
      </c>
      <c r="P719" t="s">
        <v>42</v>
      </c>
      <c r="Q719" s="5">
        <f t="shared" si="46"/>
        <v>2.4764285714285714</v>
      </c>
      <c r="R719" s="6">
        <f t="shared" si="47"/>
        <v>24.987387387387386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10">
        <f t="shared" si="44"/>
        <v>41442.208333333336</v>
      </c>
      <c r="M720" s="10">
        <f t="shared" si="45"/>
        <v>41468.208333333336</v>
      </c>
      <c r="N720" t="b">
        <v>0</v>
      </c>
      <c r="O720" t="b">
        <v>0</v>
      </c>
      <c r="P720" t="s">
        <v>65</v>
      </c>
      <c r="Q720" s="5">
        <f t="shared" si="46"/>
        <v>1.0020481927710843</v>
      </c>
      <c r="R720" s="6">
        <f t="shared" si="47"/>
        <v>28.003367003367003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10">
        <f t="shared" si="44"/>
        <v>41058.208333333336</v>
      </c>
      <c r="M721" s="10">
        <f t="shared" si="45"/>
        <v>41069.208333333336</v>
      </c>
      <c r="N721" t="b">
        <v>0</v>
      </c>
      <c r="O721" t="b">
        <v>0</v>
      </c>
      <c r="P721" t="s">
        <v>119</v>
      </c>
      <c r="Q721" s="5">
        <f t="shared" si="46"/>
        <v>1.53</v>
      </c>
      <c r="R721" s="6">
        <f t="shared" si="47"/>
        <v>85.829268292682926</v>
      </c>
      <c r="S721" t="s">
        <v>2047</v>
      </c>
      <c r="T721" t="s">
        <v>2053</v>
      </c>
    </row>
    <row r="722" spans="1:20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10">
        <f t="shared" si="44"/>
        <v>43152.25</v>
      </c>
      <c r="M722" s="10">
        <f t="shared" si="45"/>
        <v>43166.25</v>
      </c>
      <c r="N722" t="b">
        <v>0</v>
      </c>
      <c r="O722" t="b">
        <v>1</v>
      </c>
      <c r="P722" t="s">
        <v>33</v>
      </c>
      <c r="Q722" s="5">
        <f t="shared" si="46"/>
        <v>0.37091954022988505</v>
      </c>
      <c r="R722" s="6">
        <f t="shared" si="47"/>
        <v>84.921052631578945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10">
        <f t="shared" si="44"/>
        <v>43194.208333333328</v>
      </c>
      <c r="M723" s="10">
        <f t="shared" si="45"/>
        <v>43200.208333333328</v>
      </c>
      <c r="N723" t="b">
        <v>0</v>
      </c>
      <c r="O723" t="b">
        <v>0</v>
      </c>
      <c r="P723" t="s">
        <v>23</v>
      </c>
      <c r="Q723" s="5">
        <f t="shared" si="46"/>
        <v>4.3923948220064728E-2</v>
      </c>
      <c r="R723" s="6">
        <f t="shared" si="47"/>
        <v>90.483333333333334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10">
        <f t="shared" si="44"/>
        <v>43045.25</v>
      </c>
      <c r="M724" s="10">
        <f t="shared" si="45"/>
        <v>43072.25</v>
      </c>
      <c r="N724" t="b">
        <v>0</v>
      </c>
      <c r="O724" t="b">
        <v>0</v>
      </c>
      <c r="P724" t="s">
        <v>42</v>
      </c>
      <c r="Q724" s="5">
        <f t="shared" si="46"/>
        <v>1.5650721649484536</v>
      </c>
      <c r="R724" s="6">
        <f t="shared" si="47"/>
        <v>25.00197628458498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10">
        <f t="shared" si="44"/>
        <v>42431.25</v>
      </c>
      <c r="M725" s="10">
        <f t="shared" si="45"/>
        <v>42452.208333333328</v>
      </c>
      <c r="N725" t="b">
        <v>0</v>
      </c>
      <c r="O725" t="b">
        <v>0</v>
      </c>
      <c r="P725" t="s">
        <v>33</v>
      </c>
      <c r="Q725" s="5">
        <f t="shared" si="46"/>
        <v>2.704081632653061</v>
      </c>
      <c r="R725" s="6">
        <f t="shared" si="47"/>
        <v>92.013888888888886</v>
      </c>
      <c r="S725" t="s">
        <v>2039</v>
      </c>
      <c r="T725" t="s">
        <v>2040</v>
      </c>
    </row>
    <row r="726" spans="1:20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10">
        <f t="shared" si="44"/>
        <v>41934.208333333336</v>
      </c>
      <c r="M726" s="10">
        <f t="shared" si="45"/>
        <v>41936.208333333336</v>
      </c>
      <c r="N726" t="b">
        <v>0</v>
      </c>
      <c r="O726" t="b">
        <v>1</v>
      </c>
      <c r="P726" t="s">
        <v>33</v>
      </c>
      <c r="Q726" s="5">
        <f t="shared" si="46"/>
        <v>1.3405952380952382</v>
      </c>
      <c r="R726" s="6">
        <f t="shared" si="47"/>
        <v>93.066115702479337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10">
        <f t="shared" si="44"/>
        <v>41958.25</v>
      </c>
      <c r="M727" s="10">
        <f t="shared" si="45"/>
        <v>41960.25</v>
      </c>
      <c r="N727" t="b">
        <v>0</v>
      </c>
      <c r="O727" t="b">
        <v>0</v>
      </c>
      <c r="P727" t="s">
        <v>292</v>
      </c>
      <c r="Q727" s="5">
        <f t="shared" si="46"/>
        <v>0.50398033126293995</v>
      </c>
      <c r="R727" s="6">
        <f t="shared" si="47"/>
        <v>61.008145363408524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10">
        <f t="shared" si="44"/>
        <v>40476.208333333336</v>
      </c>
      <c r="M728" s="10">
        <f t="shared" si="45"/>
        <v>40482.208333333336</v>
      </c>
      <c r="N728" t="b">
        <v>0</v>
      </c>
      <c r="O728" t="b">
        <v>1</v>
      </c>
      <c r="P728" t="s">
        <v>33</v>
      </c>
      <c r="Q728" s="5">
        <f t="shared" si="46"/>
        <v>0.88815837937384901</v>
      </c>
      <c r="R728" s="6">
        <f t="shared" si="47"/>
        <v>92.036259541984734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10">
        <f t="shared" si="44"/>
        <v>43485.25</v>
      </c>
      <c r="M729" s="10">
        <f t="shared" si="45"/>
        <v>43543.208333333328</v>
      </c>
      <c r="N729" t="b">
        <v>0</v>
      </c>
      <c r="O729" t="b">
        <v>0</v>
      </c>
      <c r="P729" t="s">
        <v>28</v>
      </c>
      <c r="Q729" s="5">
        <f t="shared" si="46"/>
        <v>1.65</v>
      </c>
      <c r="R729" s="6">
        <f t="shared" si="47"/>
        <v>81.132596685082873</v>
      </c>
      <c r="S729" t="s">
        <v>2037</v>
      </c>
      <c r="T729" t="s">
        <v>2038</v>
      </c>
    </row>
    <row r="730" spans="1:20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10">
        <f t="shared" si="44"/>
        <v>42515.208333333328</v>
      </c>
      <c r="M730" s="10">
        <f t="shared" si="45"/>
        <v>42526.208333333328</v>
      </c>
      <c r="N730" t="b">
        <v>0</v>
      </c>
      <c r="O730" t="b">
        <v>0</v>
      </c>
      <c r="P730" t="s">
        <v>33</v>
      </c>
      <c r="Q730" s="5">
        <f t="shared" si="46"/>
        <v>0.17499999999999999</v>
      </c>
      <c r="R730" s="6">
        <f t="shared" si="47"/>
        <v>73.5</v>
      </c>
      <c r="S730" t="s">
        <v>2039</v>
      </c>
      <c r="T730" t="s">
        <v>2040</v>
      </c>
    </row>
    <row r="731" spans="1:20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10">
        <f t="shared" si="44"/>
        <v>41309.25</v>
      </c>
      <c r="M731" s="10">
        <f t="shared" si="45"/>
        <v>41311.25</v>
      </c>
      <c r="N731" t="b">
        <v>0</v>
      </c>
      <c r="O731" t="b">
        <v>0</v>
      </c>
      <c r="P731" t="s">
        <v>53</v>
      </c>
      <c r="Q731" s="5">
        <f t="shared" si="46"/>
        <v>1.8566071428571429</v>
      </c>
      <c r="R731" s="6">
        <f t="shared" si="47"/>
        <v>85.221311475409834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0">
        <f t="shared" si="44"/>
        <v>42147.208333333328</v>
      </c>
      <c r="M732" s="10">
        <f t="shared" si="45"/>
        <v>42153.208333333328</v>
      </c>
      <c r="N732" t="b">
        <v>0</v>
      </c>
      <c r="O732" t="b">
        <v>0</v>
      </c>
      <c r="P732" t="s">
        <v>65</v>
      </c>
      <c r="Q732" s="5">
        <f t="shared" si="46"/>
        <v>4.1266319444444441</v>
      </c>
      <c r="R732" s="6">
        <f t="shared" si="47"/>
        <v>110.96825396825396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10">
        <f t="shared" si="44"/>
        <v>42939.208333333328</v>
      </c>
      <c r="M733" s="10">
        <f t="shared" si="45"/>
        <v>42940.208333333328</v>
      </c>
      <c r="N733" t="b">
        <v>0</v>
      </c>
      <c r="O733" t="b">
        <v>0</v>
      </c>
      <c r="P733" t="s">
        <v>28</v>
      </c>
      <c r="Q733" s="5">
        <f t="shared" si="46"/>
        <v>0.90249999999999997</v>
      </c>
      <c r="R733" s="6">
        <f t="shared" si="47"/>
        <v>32.968036529680369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10">
        <f t="shared" si="44"/>
        <v>42816.208333333328</v>
      </c>
      <c r="M734" s="10">
        <f t="shared" si="45"/>
        <v>42839.208333333328</v>
      </c>
      <c r="N734" t="b">
        <v>0</v>
      </c>
      <c r="O734" t="b">
        <v>1</v>
      </c>
      <c r="P734" t="s">
        <v>23</v>
      </c>
      <c r="Q734" s="5">
        <f t="shared" si="46"/>
        <v>0.91984615384615387</v>
      </c>
      <c r="R734" s="6">
        <f t="shared" si="47"/>
        <v>96.005352363960753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10">
        <f t="shared" si="44"/>
        <v>41844.208333333336</v>
      </c>
      <c r="M735" s="10">
        <f t="shared" si="45"/>
        <v>41857.208333333336</v>
      </c>
      <c r="N735" t="b">
        <v>0</v>
      </c>
      <c r="O735" t="b">
        <v>0</v>
      </c>
      <c r="P735" t="s">
        <v>148</v>
      </c>
      <c r="Q735" s="5">
        <f t="shared" si="46"/>
        <v>5.2700632911392402</v>
      </c>
      <c r="R735" s="6">
        <f t="shared" si="47"/>
        <v>84.96632653061225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10">
        <f t="shared" si="44"/>
        <v>42763.25</v>
      </c>
      <c r="M736" s="10">
        <f t="shared" si="45"/>
        <v>42775.25</v>
      </c>
      <c r="N736" t="b">
        <v>0</v>
      </c>
      <c r="O736" t="b">
        <v>1</v>
      </c>
      <c r="P736" t="s">
        <v>33</v>
      </c>
      <c r="Q736" s="5">
        <f t="shared" si="46"/>
        <v>3.1914285714285713</v>
      </c>
      <c r="R736" s="6">
        <f t="shared" si="47"/>
        <v>25.007462686567163</v>
      </c>
      <c r="S736" t="s">
        <v>2039</v>
      </c>
      <c r="T736" t="s">
        <v>2040</v>
      </c>
    </row>
    <row r="737" spans="1:20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10">
        <f t="shared" si="44"/>
        <v>42459.208333333328</v>
      </c>
      <c r="M737" s="10">
        <f t="shared" si="45"/>
        <v>42466.208333333328</v>
      </c>
      <c r="N737" t="b">
        <v>0</v>
      </c>
      <c r="O737" t="b">
        <v>0</v>
      </c>
      <c r="P737" t="s">
        <v>122</v>
      </c>
      <c r="Q737" s="5">
        <f t="shared" si="46"/>
        <v>3.5418867924528303</v>
      </c>
      <c r="R737" s="6">
        <f t="shared" si="47"/>
        <v>65.998995479658461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10">
        <f t="shared" si="44"/>
        <v>42055.25</v>
      </c>
      <c r="M738" s="10">
        <f t="shared" si="45"/>
        <v>42059.25</v>
      </c>
      <c r="N738" t="b">
        <v>0</v>
      </c>
      <c r="O738" t="b">
        <v>0</v>
      </c>
      <c r="P738" t="s">
        <v>68</v>
      </c>
      <c r="Q738" s="5">
        <f t="shared" si="46"/>
        <v>0.32896103896103895</v>
      </c>
      <c r="R738" s="6">
        <f t="shared" si="47"/>
        <v>87.34482758620689</v>
      </c>
      <c r="S738" t="s">
        <v>2047</v>
      </c>
      <c r="T738" t="s">
        <v>2048</v>
      </c>
    </row>
    <row r="739" spans="1:20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10">
        <f t="shared" si="44"/>
        <v>42685.25</v>
      </c>
      <c r="M739" s="10">
        <f t="shared" si="45"/>
        <v>42697.25</v>
      </c>
      <c r="N739" t="b">
        <v>0</v>
      </c>
      <c r="O739" t="b">
        <v>0</v>
      </c>
      <c r="P739" t="s">
        <v>60</v>
      </c>
      <c r="Q739" s="5">
        <f t="shared" si="46"/>
        <v>1.358918918918919</v>
      </c>
      <c r="R739" s="6">
        <f t="shared" si="47"/>
        <v>27.933333333333334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10">
        <f t="shared" si="44"/>
        <v>41959.25</v>
      </c>
      <c r="M740" s="10">
        <f t="shared" si="45"/>
        <v>41981.25</v>
      </c>
      <c r="N740" t="b">
        <v>0</v>
      </c>
      <c r="O740" t="b">
        <v>1</v>
      </c>
      <c r="P740" t="s">
        <v>33</v>
      </c>
      <c r="Q740" s="5">
        <f t="shared" si="46"/>
        <v>2.0843373493975904E-2</v>
      </c>
      <c r="R740" s="6">
        <f t="shared" si="47"/>
        <v>103.8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10">
        <f t="shared" si="44"/>
        <v>41089.208333333336</v>
      </c>
      <c r="M741" s="10">
        <f t="shared" si="45"/>
        <v>41090.208333333336</v>
      </c>
      <c r="N741" t="b">
        <v>0</v>
      </c>
      <c r="O741" t="b">
        <v>0</v>
      </c>
      <c r="P741" t="s">
        <v>60</v>
      </c>
      <c r="Q741" s="5">
        <f t="shared" si="46"/>
        <v>0.61</v>
      </c>
      <c r="R741" s="6">
        <f t="shared" si="47"/>
        <v>31.937172774869111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10">
        <f t="shared" si="44"/>
        <v>42769.25</v>
      </c>
      <c r="M742" s="10">
        <f t="shared" si="45"/>
        <v>42772.25</v>
      </c>
      <c r="N742" t="b">
        <v>0</v>
      </c>
      <c r="O742" t="b">
        <v>0</v>
      </c>
      <c r="P742" t="s">
        <v>33</v>
      </c>
      <c r="Q742" s="5">
        <f t="shared" si="46"/>
        <v>0.30037735849056602</v>
      </c>
      <c r="R742" s="6">
        <f t="shared" si="47"/>
        <v>99.5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10">
        <f t="shared" si="44"/>
        <v>40321.208333333336</v>
      </c>
      <c r="M743" s="10">
        <f t="shared" si="45"/>
        <v>40322.208333333336</v>
      </c>
      <c r="N743" t="b">
        <v>0</v>
      </c>
      <c r="O743" t="b">
        <v>0</v>
      </c>
      <c r="P743" t="s">
        <v>33</v>
      </c>
      <c r="Q743" s="5">
        <f t="shared" si="46"/>
        <v>11.791666666666666</v>
      </c>
      <c r="R743" s="6">
        <f t="shared" si="47"/>
        <v>108.84615384615384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10">
        <f t="shared" si="44"/>
        <v>40197.25</v>
      </c>
      <c r="M744" s="10">
        <f t="shared" si="45"/>
        <v>40239.25</v>
      </c>
      <c r="N744" t="b">
        <v>0</v>
      </c>
      <c r="O744" t="b">
        <v>0</v>
      </c>
      <c r="P744" t="s">
        <v>50</v>
      </c>
      <c r="Q744" s="5">
        <f t="shared" si="46"/>
        <v>11.260833333333334</v>
      </c>
      <c r="R744" s="6">
        <f t="shared" si="47"/>
        <v>110.76229508196721</v>
      </c>
      <c r="S744" t="s">
        <v>2035</v>
      </c>
      <c r="T744" t="s">
        <v>2043</v>
      </c>
    </row>
    <row r="745" spans="1:20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10">
        <f t="shared" si="44"/>
        <v>42298.208333333328</v>
      </c>
      <c r="M745" s="10">
        <f t="shared" si="45"/>
        <v>42304.208333333328</v>
      </c>
      <c r="N745" t="b">
        <v>0</v>
      </c>
      <c r="O745" t="b">
        <v>1</v>
      </c>
      <c r="P745" t="s">
        <v>33</v>
      </c>
      <c r="Q745" s="5">
        <f t="shared" si="46"/>
        <v>0.12923076923076923</v>
      </c>
      <c r="R745" s="6">
        <f t="shared" si="47"/>
        <v>29.647058823529413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10">
        <f t="shared" si="44"/>
        <v>43322.208333333328</v>
      </c>
      <c r="M746" s="10">
        <f t="shared" si="45"/>
        <v>43324.208333333328</v>
      </c>
      <c r="N746" t="b">
        <v>0</v>
      </c>
      <c r="O746" t="b">
        <v>1</v>
      </c>
      <c r="P746" t="s">
        <v>33</v>
      </c>
      <c r="Q746" s="5">
        <f t="shared" si="46"/>
        <v>7.12</v>
      </c>
      <c r="R746" s="6">
        <f t="shared" si="47"/>
        <v>101.71428571428571</v>
      </c>
      <c r="S746" t="s">
        <v>2039</v>
      </c>
      <c r="T746" t="s">
        <v>2040</v>
      </c>
    </row>
    <row r="747" spans="1:20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10">
        <f t="shared" si="44"/>
        <v>40328.208333333336</v>
      </c>
      <c r="M747" s="10">
        <f t="shared" si="45"/>
        <v>40355.208333333336</v>
      </c>
      <c r="N747" t="b">
        <v>0</v>
      </c>
      <c r="O747" t="b">
        <v>0</v>
      </c>
      <c r="P747" t="s">
        <v>65</v>
      </c>
      <c r="Q747" s="5">
        <f t="shared" si="46"/>
        <v>0.30304347826086958</v>
      </c>
      <c r="R747" s="6">
        <f t="shared" si="47"/>
        <v>61.5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10">
        <f t="shared" si="44"/>
        <v>40825.208333333336</v>
      </c>
      <c r="M748" s="10">
        <f t="shared" si="45"/>
        <v>40830.208333333336</v>
      </c>
      <c r="N748" t="b">
        <v>0</v>
      </c>
      <c r="O748" t="b">
        <v>0</v>
      </c>
      <c r="P748" t="s">
        <v>28</v>
      </c>
      <c r="Q748" s="5">
        <f t="shared" si="46"/>
        <v>2.1250896057347672</v>
      </c>
      <c r="R748" s="6">
        <f t="shared" si="47"/>
        <v>35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10">
        <f t="shared" si="44"/>
        <v>40423.208333333336</v>
      </c>
      <c r="M749" s="10">
        <f t="shared" si="45"/>
        <v>40434.208333333336</v>
      </c>
      <c r="N749" t="b">
        <v>0</v>
      </c>
      <c r="O749" t="b">
        <v>0</v>
      </c>
      <c r="P749" t="s">
        <v>33</v>
      </c>
      <c r="Q749" s="5">
        <f t="shared" si="46"/>
        <v>2.2885714285714287</v>
      </c>
      <c r="R749" s="6">
        <f t="shared" si="47"/>
        <v>40.049999999999997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10">
        <f t="shared" si="44"/>
        <v>40238.25</v>
      </c>
      <c r="M750" s="10">
        <f t="shared" si="45"/>
        <v>40263.208333333336</v>
      </c>
      <c r="N750" t="b">
        <v>0</v>
      </c>
      <c r="O750" t="b">
        <v>1</v>
      </c>
      <c r="P750" t="s">
        <v>71</v>
      </c>
      <c r="Q750" s="5">
        <f t="shared" si="46"/>
        <v>0.34959979476654696</v>
      </c>
      <c r="R750" s="6">
        <f t="shared" si="47"/>
        <v>110.97231270358306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10">
        <f t="shared" si="44"/>
        <v>41920.208333333336</v>
      </c>
      <c r="M751" s="10">
        <f t="shared" si="45"/>
        <v>41932.208333333336</v>
      </c>
      <c r="N751" t="b">
        <v>0</v>
      </c>
      <c r="O751" t="b">
        <v>1</v>
      </c>
      <c r="P751" t="s">
        <v>65</v>
      </c>
      <c r="Q751" s="5">
        <f t="shared" si="46"/>
        <v>1.5729069767441861</v>
      </c>
      <c r="R751" s="6">
        <f t="shared" si="47"/>
        <v>36.959016393442624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10">
        <f t="shared" si="44"/>
        <v>40360.208333333336</v>
      </c>
      <c r="M752" s="10">
        <f t="shared" si="45"/>
        <v>40385.208333333336</v>
      </c>
      <c r="N752" t="b">
        <v>0</v>
      </c>
      <c r="O752" t="b">
        <v>0</v>
      </c>
      <c r="P752" t="s">
        <v>50</v>
      </c>
      <c r="Q752" s="5">
        <f t="shared" si="46"/>
        <v>0.01</v>
      </c>
      <c r="R752" s="6">
        <f t="shared" si="47"/>
        <v>1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10">
        <f t="shared" si="44"/>
        <v>42446.208333333328</v>
      </c>
      <c r="M753" s="10">
        <f t="shared" si="45"/>
        <v>42461.208333333328</v>
      </c>
      <c r="N753" t="b">
        <v>1</v>
      </c>
      <c r="O753" t="b">
        <v>1</v>
      </c>
      <c r="P753" t="s">
        <v>68</v>
      </c>
      <c r="Q753" s="5">
        <f t="shared" si="46"/>
        <v>2.3230555555555554</v>
      </c>
      <c r="R753" s="6">
        <f t="shared" si="47"/>
        <v>30.974074074074075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10">
        <f t="shared" si="44"/>
        <v>40395.208333333336</v>
      </c>
      <c r="M754" s="10">
        <f t="shared" si="45"/>
        <v>40413.208333333336</v>
      </c>
      <c r="N754" t="b">
        <v>0</v>
      </c>
      <c r="O754" t="b">
        <v>1</v>
      </c>
      <c r="P754" t="s">
        <v>33</v>
      </c>
      <c r="Q754" s="5">
        <f t="shared" si="46"/>
        <v>0.92448275862068963</v>
      </c>
      <c r="R754" s="6">
        <f t="shared" si="47"/>
        <v>47.035087719298247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10">
        <f t="shared" si="44"/>
        <v>40321.208333333336</v>
      </c>
      <c r="M755" s="10">
        <f t="shared" si="45"/>
        <v>40336.208333333336</v>
      </c>
      <c r="N755" t="b">
        <v>0</v>
      </c>
      <c r="O755" t="b">
        <v>0</v>
      </c>
      <c r="P755" t="s">
        <v>122</v>
      </c>
      <c r="Q755" s="5">
        <f t="shared" si="46"/>
        <v>2.5670212765957445</v>
      </c>
      <c r="R755" s="6">
        <f t="shared" si="47"/>
        <v>88.065693430656935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10">
        <f t="shared" si="44"/>
        <v>41210.208333333336</v>
      </c>
      <c r="M756" s="10">
        <f t="shared" si="45"/>
        <v>41263.25</v>
      </c>
      <c r="N756" t="b">
        <v>0</v>
      </c>
      <c r="O756" t="b">
        <v>0</v>
      </c>
      <c r="P756" t="s">
        <v>33</v>
      </c>
      <c r="Q756" s="5">
        <f t="shared" si="46"/>
        <v>1.6847017045454546</v>
      </c>
      <c r="R756" s="6">
        <f t="shared" si="47"/>
        <v>37.005616224648989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10">
        <f t="shared" si="44"/>
        <v>43096.25</v>
      </c>
      <c r="M757" s="10">
        <f t="shared" si="45"/>
        <v>43108.25</v>
      </c>
      <c r="N757" t="b">
        <v>0</v>
      </c>
      <c r="O757" t="b">
        <v>1</v>
      </c>
      <c r="P757" t="s">
        <v>33</v>
      </c>
      <c r="Q757" s="5">
        <f t="shared" si="46"/>
        <v>1.6657777777777778</v>
      </c>
      <c r="R757" s="6">
        <f t="shared" si="47"/>
        <v>26.027777777777779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10">
        <f t="shared" si="44"/>
        <v>42024.25</v>
      </c>
      <c r="M758" s="10">
        <f t="shared" si="45"/>
        <v>42030.25</v>
      </c>
      <c r="N758" t="b">
        <v>0</v>
      </c>
      <c r="O758" t="b">
        <v>0</v>
      </c>
      <c r="P758" t="s">
        <v>33</v>
      </c>
      <c r="Q758" s="5">
        <f t="shared" si="46"/>
        <v>7.7207692307692311</v>
      </c>
      <c r="R758" s="6">
        <f t="shared" si="47"/>
        <v>67.817567567567565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10">
        <f t="shared" si="44"/>
        <v>40675.208333333336</v>
      </c>
      <c r="M759" s="10">
        <f t="shared" si="45"/>
        <v>40679.208333333336</v>
      </c>
      <c r="N759" t="b">
        <v>0</v>
      </c>
      <c r="O759" t="b">
        <v>0</v>
      </c>
      <c r="P759" t="s">
        <v>53</v>
      </c>
      <c r="Q759" s="5">
        <f t="shared" si="46"/>
        <v>4.0685714285714285</v>
      </c>
      <c r="R759" s="6">
        <f t="shared" si="47"/>
        <v>49.964912280701753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0">
        <f t="shared" si="44"/>
        <v>41936.208333333336</v>
      </c>
      <c r="M760" s="10">
        <f t="shared" si="45"/>
        <v>41945.208333333336</v>
      </c>
      <c r="N760" t="b">
        <v>0</v>
      </c>
      <c r="O760" t="b">
        <v>0</v>
      </c>
      <c r="P760" t="s">
        <v>23</v>
      </c>
      <c r="Q760" s="5">
        <f t="shared" si="46"/>
        <v>5.6420608108108112</v>
      </c>
      <c r="R760" s="6">
        <f t="shared" si="47"/>
        <v>110.01646903820817</v>
      </c>
      <c r="S760" t="s">
        <v>2035</v>
      </c>
      <c r="T760" t="s">
        <v>2036</v>
      </c>
    </row>
    <row r="761" spans="1:20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10">
        <f t="shared" si="44"/>
        <v>43136.25</v>
      </c>
      <c r="M761" s="10">
        <f t="shared" si="45"/>
        <v>43166.25</v>
      </c>
      <c r="N761" t="b">
        <v>0</v>
      </c>
      <c r="O761" t="b">
        <v>0</v>
      </c>
      <c r="P761" t="s">
        <v>50</v>
      </c>
      <c r="Q761" s="5">
        <f t="shared" si="46"/>
        <v>0.6842686567164179</v>
      </c>
      <c r="R761" s="6">
        <f t="shared" si="47"/>
        <v>89.964678178963894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10">
        <f t="shared" si="44"/>
        <v>43678.208333333328</v>
      </c>
      <c r="M762" s="10">
        <f t="shared" si="45"/>
        <v>43707.208333333328</v>
      </c>
      <c r="N762" t="b">
        <v>0</v>
      </c>
      <c r="O762" t="b">
        <v>1</v>
      </c>
      <c r="P762" t="s">
        <v>89</v>
      </c>
      <c r="Q762" s="5">
        <f t="shared" si="46"/>
        <v>0.34351966873706002</v>
      </c>
      <c r="R762" s="6">
        <f t="shared" si="47"/>
        <v>79.009523809523813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10">
        <f t="shared" si="44"/>
        <v>42938.208333333328</v>
      </c>
      <c r="M763" s="10">
        <f t="shared" si="45"/>
        <v>42943.208333333328</v>
      </c>
      <c r="N763" t="b">
        <v>0</v>
      </c>
      <c r="O763" t="b">
        <v>0</v>
      </c>
      <c r="P763" t="s">
        <v>23</v>
      </c>
      <c r="Q763" s="5">
        <f t="shared" si="46"/>
        <v>6.5545454545454547</v>
      </c>
      <c r="R763" s="6">
        <f t="shared" si="47"/>
        <v>86.867469879518069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10">
        <f t="shared" si="44"/>
        <v>41241.25</v>
      </c>
      <c r="M764" s="10">
        <f t="shared" si="45"/>
        <v>41252.25</v>
      </c>
      <c r="N764" t="b">
        <v>0</v>
      </c>
      <c r="O764" t="b">
        <v>0</v>
      </c>
      <c r="P764" t="s">
        <v>159</v>
      </c>
      <c r="Q764" s="5">
        <f t="shared" si="46"/>
        <v>1.7725714285714285</v>
      </c>
      <c r="R764" s="6">
        <f t="shared" si="47"/>
        <v>62.04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10">
        <f t="shared" si="44"/>
        <v>41037.208333333336</v>
      </c>
      <c r="M765" s="10">
        <f t="shared" si="45"/>
        <v>41072.208333333336</v>
      </c>
      <c r="N765" t="b">
        <v>0</v>
      </c>
      <c r="O765" t="b">
        <v>1</v>
      </c>
      <c r="P765" t="s">
        <v>33</v>
      </c>
      <c r="Q765" s="5">
        <f t="shared" si="46"/>
        <v>1.1317857142857144</v>
      </c>
      <c r="R765" s="6">
        <f t="shared" si="47"/>
        <v>26.970212765957445</v>
      </c>
      <c r="S765" t="s">
        <v>2039</v>
      </c>
      <c r="T765" t="s">
        <v>2040</v>
      </c>
    </row>
    <row r="766" spans="1:20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10">
        <f t="shared" si="44"/>
        <v>40676.208333333336</v>
      </c>
      <c r="M766" s="10">
        <f t="shared" si="45"/>
        <v>40684.208333333336</v>
      </c>
      <c r="N766" t="b">
        <v>0</v>
      </c>
      <c r="O766" t="b">
        <v>0</v>
      </c>
      <c r="P766" t="s">
        <v>23</v>
      </c>
      <c r="Q766" s="5">
        <f t="shared" si="46"/>
        <v>7.2818181818181822</v>
      </c>
      <c r="R766" s="6">
        <f t="shared" si="47"/>
        <v>54.121621621621621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10">
        <f t="shared" si="44"/>
        <v>42840.208333333328</v>
      </c>
      <c r="M767" s="10">
        <f t="shared" si="45"/>
        <v>42865.208333333328</v>
      </c>
      <c r="N767" t="b">
        <v>1</v>
      </c>
      <c r="O767" t="b">
        <v>1</v>
      </c>
      <c r="P767" t="s">
        <v>60</v>
      </c>
      <c r="Q767" s="5">
        <f t="shared" si="46"/>
        <v>2.0833333333333335</v>
      </c>
      <c r="R767" s="6">
        <f t="shared" si="47"/>
        <v>41.035353535353536</v>
      </c>
      <c r="S767" t="s">
        <v>2035</v>
      </c>
      <c r="T767" t="s">
        <v>2045</v>
      </c>
    </row>
    <row r="768" spans="1:20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10">
        <f t="shared" si="44"/>
        <v>43362.208333333328</v>
      </c>
      <c r="M768" s="10">
        <f t="shared" si="45"/>
        <v>43363.208333333328</v>
      </c>
      <c r="N768" t="b">
        <v>0</v>
      </c>
      <c r="O768" t="b">
        <v>0</v>
      </c>
      <c r="P768" t="s">
        <v>474</v>
      </c>
      <c r="Q768" s="5">
        <f t="shared" si="46"/>
        <v>0.31171232876712329</v>
      </c>
      <c r="R768" s="6">
        <f t="shared" si="47"/>
        <v>55.052419354838712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10">
        <f t="shared" si="44"/>
        <v>42283.208333333328</v>
      </c>
      <c r="M769" s="10">
        <f t="shared" si="45"/>
        <v>42328.25</v>
      </c>
      <c r="N769" t="b">
        <v>0</v>
      </c>
      <c r="O769" t="b">
        <v>0</v>
      </c>
      <c r="P769" t="s">
        <v>206</v>
      </c>
      <c r="Q769" s="5">
        <f t="shared" si="46"/>
        <v>0.56967078189300413</v>
      </c>
      <c r="R769" s="6">
        <f t="shared" si="47"/>
        <v>107.93762183235867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10">
        <f t="shared" si="44"/>
        <v>41619.25</v>
      </c>
      <c r="M770" s="10">
        <f t="shared" si="45"/>
        <v>41634.25</v>
      </c>
      <c r="N770" t="b">
        <v>0</v>
      </c>
      <c r="O770" t="b">
        <v>0</v>
      </c>
      <c r="P770" t="s">
        <v>33</v>
      </c>
      <c r="Q770" s="5">
        <f t="shared" si="46"/>
        <v>2.31</v>
      </c>
      <c r="R770" s="6">
        <f t="shared" si="47"/>
        <v>73.92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10">
        <f t="shared" ref="L771:L834" si="48">(((J771/60)/60)/24)+DATE(1970,1,1)</f>
        <v>41501.208333333336</v>
      </c>
      <c r="M771" s="10">
        <f t="shared" ref="M771:M834" si="49">(((K771/60)/60)/24)+DATE(1970,1,1)</f>
        <v>41527.208333333336</v>
      </c>
      <c r="N771" t="b">
        <v>0</v>
      </c>
      <c r="O771" t="b">
        <v>0</v>
      </c>
      <c r="P771" t="s">
        <v>89</v>
      </c>
      <c r="Q771" s="5">
        <f t="shared" ref="Q771:Q834" si="50">E771/D771</f>
        <v>0.86867834394904464</v>
      </c>
      <c r="R771" s="6">
        <f t="shared" ref="R771:R834" si="51">E771/G771</f>
        <v>31.995894428152493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10">
        <f t="shared" si="48"/>
        <v>41743.208333333336</v>
      </c>
      <c r="M772" s="10">
        <f t="shared" si="49"/>
        <v>41750.208333333336</v>
      </c>
      <c r="N772" t="b">
        <v>0</v>
      </c>
      <c r="O772" t="b">
        <v>1</v>
      </c>
      <c r="P772" t="s">
        <v>33</v>
      </c>
      <c r="Q772" s="5">
        <f t="shared" si="50"/>
        <v>2.7074418604651163</v>
      </c>
      <c r="R772" s="6">
        <f t="shared" si="51"/>
        <v>53.898148148148145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10">
        <f t="shared" si="48"/>
        <v>43491.25</v>
      </c>
      <c r="M773" s="10">
        <f t="shared" si="49"/>
        <v>43518.25</v>
      </c>
      <c r="N773" t="b">
        <v>0</v>
      </c>
      <c r="O773" t="b">
        <v>0</v>
      </c>
      <c r="P773" t="s">
        <v>33</v>
      </c>
      <c r="Q773" s="5">
        <f t="shared" si="50"/>
        <v>0.49446428571428569</v>
      </c>
      <c r="R773" s="6">
        <f t="shared" si="51"/>
        <v>106.5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10">
        <f t="shared" si="48"/>
        <v>43505.25</v>
      </c>
      <c r="M774" s="10">
        <f t="shared" si="49"/>
        <v>43509.25</v>
      </c>
      <c r="N774" t="b">
        <v>0</v>
      </c>
      <c r="O774" t="b">
        <v>0</v>
      </c>
      <c r="P774" t="s">
        <v>60</v>
      </c>
      <c r="Q774" s="5">
        <f t="shared" si="50"/>
        <v>1.1335962566844919</v>
      </c>
      <c r="R774" s="6">
        <f t="shared" si="51"/>
        <v>32.999805409612762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10">
        <f t="shared" si="48"/>
        <v>42838.208333333328</v>
      </c>
      <c r="M775" s="10">
        <f t="shared" si="49"/>
        <v>42848.208333333328</v>
      </c>
      <c r="N775" t="b">
        <v>0</v>
      </c>
      <c r="O775" t="b">
        <v>0</v>
      </c>
      <c r="P775" t="s">
        <v>33</v>
      </c>
      <c r="Q775" s="5">
        <f t="shared" si="50"/>
        <v>1.9055555555555554</v>
      </c>
      <c r="R775" s="6">
        <f t="shared" si="51"/>
        <v>43.00254993625159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10">
        <f t="shared" si="48"/>
        <v>42513.208333333328</v>
      </c>
      <c r="M776" s="10">
        <f t="shared" si="49"/>
        <v>42554.208333333328</v>
      </c>
      <c r="N776" t="b">
        <v>0</v>
      </c>
      <c r="O776" t="b">
        <v>0</v>
      </c>
      <c r="P776" t="s">
        <v>28</v>
      </c>
      <c r="Q776" s="5">
        <f t="shared" si="50"/>
        <v>1.355</v>
      </c>
      <c r="R776" s="6">
        <f t="shared" si="51"/>
        <v>86.858974358974365</v>
      </c>
      <c r="S776" t="s">
        <v>2037</v>
      </c>
      <c r="T776" t="s">
        <v>2038</v>
      </c>
    </row>
    <row r="777" spans="1:20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10">
        <f t="shared" si="48"/>
        <v>41949.25</v>
      </c>
      <c r="M777" s="10">
        <f t="shared" si="49"/>
        <v>41959.25</v>
      </c>
      <c r="N777" t="b">
        <v>0</v>
      </c>
      <c r="O777" t="b">
        <v>0</v>
      </c>
      <c r="P777" t="s">
        <v>23</v>
      </c>
      <c r="Q777" s="5">
        <f t="shared" si="50"/>
        <v>0.10297872340425532</v>
      </c>
      <c r="R777" s="6">
        <f t="shared" si="51"/>
        <v>96.8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10">
        <f t="shared" si="48"/>
        <v>43650.208333333328</v>
      </c>
      <c r="M778" s="10">
        <f t="shared" si="49"/>
        <v>43668.208333333328</v>
      </c>
      <c r="N778" t="b">
        <v>0</v>
      </c>
      <c r="O778" t="b">
        <v>0</v>
      </c>
      <c r="P778" t="s">
        <v>33</v>
      </c>
      <c r="Q778" s="5">
        <f t="shared" si="50"/>
        <v>0.65544223826714798</v>
      </c>
      <c r="R778" s="6">
        <f t="shared" si="51"/>
        <v>32.995456610631528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10">
        <f t="shared" si="48"/>
        <v>40809.208333333336</v>
      </c>
      <c r="M779" s="10">
        <f t="shared" si="49"/>
        <v>40838.208333333336</v>
      </c>
      <c r="N779" t="b">
        <v>0</v>
      </c>
      <c r="O779" t="b">
        <v>0</v>
      </c>
      <c r="P779" t="s">
        <v>33</v>
      </c>
      <c r="Q779" s="5">
        <f t="shared" si="50"/>
        <v>0.49026652452025588</v>
      </c>
      <c r="R779" s="6">
        <f t="shared" si="51"/>
        <v>68.028106508875737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10">
        <f t="shared" si="48"/>
        <v>40768.208333333336</v>
      </c>
      <c r="M780" s="10">
        <f t="shared" si="49"/>
        <v>40773.208333333336</v>
      </c>
      <c r="N780" t="b">
        <v>0</v>
      </c>
      <c r="O780" t="b">
        <v>0</v>
      </c>
      <c r="P780" t="s">
        <v>71</v>
      </c>
      <c r="Q780" s="5">
        <f t="shared" si="50"/>
        <v>7.8792307692307695</v>
      </c>
      <c r="R780" s="6">
        <f t="shared" si="51"/>
        <v>58.867816091954026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10">
        <f t="shared" si="48"/>
        <v>42230.208333333328</v>
      </c>
      <c r="M781" s="10">
        <f t="shared" si="49"/>
        <v>42239.208333333328</v>
      </c>
      <c r="N781" t="b">
        <v>0</v>
      </c>
      <c r="O781" t="b">
        <v>1</v>
      </c>
      <c r="P781" t="s">
        <v>33</v>
      </c>
      <c r="Q781" s="5">
        <f t="shared" si="50"/>
        <v>0.80306347746090156</v>
      </c>
      <c r="R781" s="6">
        <f t="shared" si="51"/>
        <v>105.04572803850782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10">
        <f t="shared" si="48"/>
        <v>42573.208333333328</v>
      </c>
      <c r="M782" s="10">
        <f t="shared" si="49"/>
        <v>42592.208333333328</v>
      </c>
      <c r="N782" t="b">
        <v>0</v>
      </c>
      <c r="O782" t="b">
        <v>1</v>
      </c>
      <c r="P782" t="s">
        <v>53</v>
      </c>
      <c r="Q782" s="5">
        <f t="shared" si="50"/>
        <v>1.0629411764705883</v>
      </c>
      <c r="R782" s="6">
        <f t="shared" si="51"/>
        <v>33.054878048780488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10">
        <f t="shared" si="48"/>
        <v>40482.208333333336</v>
      </c>
      <c r="M783" s="10">
        <f t="shared" si="49"/>
        <v>40533.25</v>
      </c>
      <c r="N783" t="b">
        <v>0</v>
      </c>
      <c r="O783" t="b">
        <v>0</v>
      </c>
      <c r="P783" t="s">
        <v>33</v>
      </c>
      <c r="Q783" s="5">
        <f t="shared" si="50"/>
        <v>0.50735632183908042</v>
      </c>
      <c r="R783" s="6">
        <f t="shared" si="51"/>
        <v>78.821428571428569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10">
        <f t="shared" si="48"/>
        <v>40603.25</v>
      </c>
      <c r="M784" s="10">
        <f t="shared" si="49"/>
        <v>40631.208333333336</v>
      </c>
      <c r="N784" t="b">
        <v>0</v>
      </c>
      <c r="O784" t="b">
        <v>1</v>
      </c>
      <c r="P784" t="s">
        <v>71</v>
      </c>
      <c r="Q784" s="5">
        <f t="shared" si="50"/>
        <v>2.153137254901961</v>
      </c>
      <c r="R784" s="6">
        <f t="shared" si="51"/>
        <v>68.204968944099377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10">
        <f t="shared" si="48"/>
        <v>41625.25</v>
      </c>
      <c r="M785" s="10">
        <f t="shared" si="49"/>
        <v>41632.25</v>
      </c>
      <c r="N785" t="b">
        <v>0</v>
      </c>
      <c r="O785" t="b">
        <v>0</v>
      </c>
      <c r="P785" t="s">
        <v>23</v>
      </c>
      <c r="Q785" s="5">
        <f t="shared" si="50"/>
        <v>1.4122972972972974</v>
      </c>
      <c r="R785" s="6">
        <f t="shared" si="51"/>
        <v>75.731884057971016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10">
        <f t="shared" si="48"/>
        <v>42435.25</v>
      </c>
      <c r="M786" s="10">
        <f t="shared" si="49"/>
        <v>42446.208333333328</v>
      </c>
      <c r="N786" t="b">
        <v>0</v>
      </c>
      <c r="O786" t="b">
        <v>0</v>
      </c>
      <c r="P786" t="s">
        <v>28</v>
      </c>
      <c r="Q786" s="5">
        <f t="shared" si="50"/>
        <v>1.1533745781777278</v>
      </c>
      <c r="R786" s="6">
        <f t="shared" si="51"/>
        <v>30.996070133010882</v>
      </c>
      <c r="S786" t="s">
        <v>2037</v>
      </c>
      <c r="T786" t="s">
        <v>2038</v>
      </c>
    </row>
    <row r="787" spans="1:20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10">
        <f t="shared" si="48"/>
        <v>43582.208333333328</v>
      </c>
      <c r="M787" s="10">
        <f t="shared" si="49"/>
        <v>43616.208333333328</v>
      </c>
      <c r="N787" t="b">
        <v>0</v>
      </c>
      <c r="O787" t="b">
        <v>1</v>
      </c>
      <c r="P787" t="s">
        <v>71</v>
      </c>
      <c r="Q787" s="5">
        <f t="shared" si="50"/>
        <v>1.9311940298507462</v>
      </c>
      <c r="R787" s="6">
        <f t="shared" si="51"/>
        <v>101.88188976377953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10">
        <f t="shared" si="48"/>
        <v>43186.208333333328</v>
      </c>
      <c r="M788" s="10">
        <f t="shared" si="49"/>
        <v>43193.208333333328</v>
      </c>
      <c r="N788" t="b">
        <v>0</v>
      </c>
      <c r="O788" t="b">
        <v>1</v>
      </c>
      <c r="P788" t="s">
        <v>159</v>
      </c>
      <c r="Q788" s="5">
        <f t="shared" si="50"/>
        <v>7.2973333333333334</v>
      </c>
      <c r="R788" s="6">
        <f t="shared" si="51"/>
        <v>52.879227053140099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0">
        <f t="shared" si="48"/>
        <v>40684.208333333336</v>
      </c>
      <c r="M789" s="10">
        <f t="shared" si="49"/>
        <v>40693.208333333336</v>
      </c>
      <c r="N789" t="b">
        <v>0</v>
      </c>
      <c r="O789" t="b">
        <v>0</v>
      </c>
      <c r="P789" t="s">
        <v>23</v>
      </c>
      <c r="Q789" s="5">
        <f t="shared" si="50"/>
        <v>0.99663398692810456</v>
      </c>
      <c r="R789" s="6">
        <f t="shared" si="51"/>
        <v>71.005820721769496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10">
        <f t="shared" si="48"/>
        <v>41202.208333333336</v>
      </c>
      <c r="M790" s="10">
        <f t="shared" si="49"/>
        <v>41223.25</v>
      </c>
      <c r="N790" t="b">
        <v>0</v>
      </c>
      <c r="O790" t="b">
        <v>0</v>
      </c>
      <c r="P790" t="s">
        <v>71</v>
      </c>
      <c r="Q790" s="5">
        <f t="shared" si="50"/>
        <v>0.88166666666666671</v>
      </c>
      <c r="R790" s="6">
        <f t="shared" si="51"/>
        <v>102.38709677419355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10">
        <f t="shared" si="48"/>
        <v>41786.208333333336</v>
      </c>
      <c r="M791" s="10">
        <f t="shared" si="49"/>
        <v>41823.208333333336</v>
      </c>
      <c r="N791" t="b">
        <v>0</v>
      </c>
      <c r="O791" t="b">
        <v>0</v>
      </c>
      <c r="P791" t="s">
        <v>33</v>
      </c>
      <c r="Q791" s="5">
        <f t="shared" si="50"/>
        <v>0.37233333333333335</v>
      </c>
      <c r="R791" s="6">
        <f t="shared" si="51"/>
        <v>74.466666666666669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10">
        <f t="shared" si="48"/>
        <v>40223.25</v>
      </c>
      <c r="M792" s="10">
        <f t="shared" si="49"/>
        <v>40229.25</v>
      </c>
      <c r="N792" t="b">
        <v>0</v>
      </c>
      <c r="O792" t="b">
        <v>0</v>
      </c>
      <c r="P792" t="s">
        <v>33</v>
      </c>
      <c r="Q792" s="5">
        <f t="shared" si="50"/>
        <v>0.30540075309306081</v>
      </c>
      <c r="R792" s="6">
        <f t="shared" si="51"/>
        <v>51.009883198562441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10">
        <f t="shared" si="48"/>
        <v>42715.25</v>
      </c>
      <c r="M793" s="10">
        <f t="shared" si="49"/>
        <v>42731.25</v>
      </c>
      <c r="N793" t="b">
        <v>0</v>
      </c>
      <c r="O793" t="b">
        <v>0</v>
      </c>
      <c r="P793" t="s">
        <v>17</v>
      </c>
      <c r="Q793" s="5">
        <f t="shared" si="50"/>
        <v>0.25714285714285712</v>
      </c>
      <c r="R793" s="6">
        <f t="shared" si="51"/>
        <v>90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10">
        <f t="shared" si="48"/>
        <v>41451.208333333336</v>
      </c>
      <c r="M794" s="10">
        <f t="shared" si="49"/>
        <v>41479.208333333336</v>
      </c>
      <c r="N794" t="b">
        <v>0</v>
      </c>
      <c r="O794" t="b">
        <v>1</v>
      </c>
      <c r="P794" t="s">
        <v>33</v>
      </c>
      <c r="Q794" s="5">
        <f t="shared" si="50"/>
        <v>0.34</v>
      </c>
      <c r="R794" s="6">
        <f t="shared" si="51"/>
        <v>97.142857142857139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10">
        <f t="shared" si="48"/>
        <v>41450.208333333336</v>
      </c>
      <c r="M795" s="10">
        <f t="shared" si="49"/>
        <v>41454.208333333336</v>
      </c>
      <c r="N795" t="b">
        <v>0</v>
      </c>
      <c r="O795" t="b">
        <v>0</v>
      </c>
      <c r="P795" t="s">
        <v>68</v>
      </c>
      <c r="Q795" s="5">
        <f t="shared" si="50"/>
        <v>11.859090909090909</v>
      </c>
      <c r="R795" s="6">
        <f t="shared" si="51"/>
        <v>72.071823204419886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10">
        <f t="shared" si="48"/>
        <v>43091.25</v>
      </c>
      <c r="M796" s="10">
        <f t="shared" si="49"/>
        <v>43103.25</v>
      </c>
      <c r="N796" t="b">
        <v>0</v>
      </c>
      <c r="O796" t="b">
        <v>0</v>
      </c>
      <c r="P796" t="s">
        <v>23</v>
      </c>
      <c r="Q796" s="5">
        <f t="shared" si="50"/>
        <v>1.2539393939393939</v>
      </c>
      <c r="R796" s="6">
        <f t="shared" si="51"/>
        <v>75.236363636363635</v>
      </c>
      <c r="S796" t="s">
        <v>2035</v>
      </c>
      <c r="T796" t="s">
        <v>2036</v>
      </c>
    </row>
    <row r="797" spans="1:20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10">
        <f t="shared" si="48"/>
        <v>42675.208333333328</v>
      </c>
      <c r="M797" s="10">
        <f t="shared" si="49"/>
        <v>42678.208333333328</v>
      </c>
      <c r="N797" t="b">
        <v>0</v>
      </c>
      <c r="O797" t="b">
        <v>0</v>
      </c>
      <c r="P797" t="s">
        <v>53</v>
      </c>
      <c r="Q797" s="5">
        <f t="shared" si="50"/>
        <v>0.14394366197183098</v>
      </c>
      <c r="R797" s="6">
        <f t="shared" si="51"/>
        <v>32.967741935483872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10">
        <f t="shared" si="48"/>
        <v>41859.208333333336</v>
      </c>
      <c r="M798" s="10">
        <f t="shared" si="49"/>
        <v>41866.208333333336</v>
      </c>
      <c r="N798" t="b">
        <v>0</v>
      </c>
      <c r="O798" t="b">
        <v>1</v>
      </c>
      <c r="P798" t="s">
        <v>292</v>
      </c>
      <c r="Q798" s="5">
        <f t="shared" si="50"/>
        <v>0.54807692307692313</v>
      </c>
      <c r="R798" s="6">
        <f t="shared" si="51"/>
        <v>54.807692307692307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10">
        <f t="shared" si="48"/>
        <v>43464.25</v>
      </c>
      <c r="M799" s="10">
        <f t="shared" si="49"/>
        <v>43487.25</v>
      </c>
      <c r="N799" t="b">
        <v>0</v>
      </c>
      <c r="O799" t="b">
        <v>0</v>
      </c>
      <c r="P799" t="s">
        <v>28</v>
      </c>
      <c r="Q799" s="5">
        <f t="shared" si="50"/>
        <v>1.0963157894736841</v>
      </c>
      <c r="R799" s="6">
        <f t="shared" si="51"/>
        <v>45.037837837837834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10">
        <f t="shared" si="48"/>
        <v>41060.208333333336</v>
      </c>
      <c r="M800" s="10">
        <f t="shared" si="49"/>
        <v>41088.208333333336</v>
      </c>
      <c r="N800" t="b">
        <v>0</v>
      </c>
      <c r="O800" t="b">
        <v>1</v>
      </c>
      <c r="P800" t="s">
        <v>33</v>
      </c>
      <c r="Q800" s="5">
        <f t="shared" si="50"/>
        <v>1.8847058823529412</v>
      </c>
      <c r="R800" s="6">
        <f t="shared" si="51"/>
        <v>52.958677685950413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10">
        <f t="shared" si="48"/>
        <v>42399.25</v>
      </c>
      <c r="M801" s="10">
        <f t="shared" si="49"/>
        <v>42403.25</v>
      </c>
      <c r="N801" t="b">
        <v>0</v>
      </c>
      <c r="O801" t="b">
        <v>0</v>
      </c>
      <c r="P801" t="s">
        <v>33</v>
      </c>
      <c r="Q801" s="5">
        <f t="shared" si="50"/>
        <v>0.87008284023668636</v>
      </c>
      <c r="R801" s="6">
        <f t="shared" si="51"/>
        <v>60.017959183673469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10">
        <f t="shared" si="48"/>
        <v>42167.208333333328</v>
      </c>
      <c r="M802" s="10">
        <f t="shared" si="49"/>
        <v>42171.208333333328</v>
      </c>
      <c r="N802" t="b">
        <v>0</v>
      </c>
      <c r="O802" t="b">
        <v>0</v>
      </c>
      <c r="P802" t="s">
        <v>23</v>
      </c>
      <c r="Q802" s="5">
        <f t="shared" si="50"/>
        <v>0.01</v>
      </c>
      <c r="R802" s="6">
        <f t="shared" si="51"/>
        <v>1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10">
        <f t="shared" si="48"/>
        <v>43830.25</v>
      </c>
      <c r="M803" s="10">
        <f t="shared" si="49"/>
        <v>43852.25</v>
      </c>
      <c r="N803" t="b">
        <v>0</v>
      </c>
      <c r="O803" t="b">
        <v>1</v>
      </c>
      <c r="P803" t="s">
        <v>122</v>
      </c>
      <c r="Q803" s="5">
        <f t="shared" si="50"/>
        <v>2.0291304347826089</v>
      </c>
      <c r="R803" s="6">
        <f t="shared" si="51"/>
        <v>44.028301886792455</v>
      </c>
      <c r="S803" t="s">
        <v>2054</v>
      </c>
      <c r="T803" t="s">
        <v>2055</v>
      </c>
    </row>
    <row r="804" spans="1:20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10">
        <f t="shared" si="48"/>
        <v>43650.208333333328</v>
      </c>
      <c r="M804" s="10">
        <f t="shared" si="49"/>
        <v>43652.208333333328</v>
      </c>
      <c r="N804" t="b">
        <v>0</v>
      </c>
      <c r="O804" t="b">
        <v>0</v>
      </c>
      <c r="P804" t="s">
        <v>122</v>
      </c>
      <c r="Q804" s="5">
        <f t="shared" si="50"/>
        <v>1.9703225806451612</v>
      </c>
      <c r="R804" s="6">
        <f t="shared" si="51"/>
        <v>86.028169014084511</v>
      </c>
      <c r="S804" t="s">
        <v>2054</v>
      </c>
      <c r="T804" t="s">
        <v>2055</v>
      </c>
    </row>
    <row r="805" spans="1:20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10">
        <f t="shared" si="48"/>
        <v>43492.25</v>
      </c>
      <c r="M805" s="10">
        <f t="shared" si="49"/>
        <v>43526.25</v>
      </c>
      <c r="N805" t="b">
        <v>0</v>
      </c>
      <c r="O805" t="b">
        <v>0</v>
      </c>
      <c r="P805" t="s">
        <v>33</v>
      </c>
      <c r="Q805" s="5">
        <f t="shared" si="50"/>
        <v>1.07</v>
      </c>
      <c r="R805" s="6">
        <f t="shared" si="51"/>
        <v>28.012875536480685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10">
        <f t="shared" si="48"/>
        <v>43102.25</v>
      </c>
      <c r="M806" s="10">
        <f t="shared" si="49"/>
        <v>43122.25</v>
      </c>
      <c r="N806" t="b">
        <v>0</v>
      </c>
      <c r="O806" t="b">
        <v>0</v>
      </c>
      <c r="P806" t="s">
        <v>23</v>
      </c>
      <c r="Q806" s="5">
        <f t="shared" si="50"/>
        <v>2.6873076923076922</v>
      </c>
      <c r="R806" s="6">
        <f t="shared" si="51"/>
        <v>32.050458715596328</v>
      </c>
      <c r="S806" t="s">
        <v>2035</v>
      </c>
      <c r="T806" t="s">
        <v>2036</v>
      </c>
    </row>
    <row r="807" spans="1:20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10">
        <f t="shared" si="48"/>
        <v>41958.25</v>
      </c>
      <c r="M807" s="10">
        <f t="shared" si="49"/>
        <v>42009.25</v>
      </c>
      <c r="N807" t="b">
        <v>0</v>
      </c>
      <c r="O807" t="b">
        <v>0</v>
      </c>
      <c r="P807" t="s">
        <v>42</v>
      </c>
      <c r="Q807" s="5">
        <f t="shared" si="50"/>
        <v>0.50845360824742269</v>
      </c>
      <c r="R807" s="6">
        <f t="shared" si="51"/>
        <v>73.611940298507463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10">
        <f t="shared" si="48"/>
        <v>40973.25</v>
      </c>
      <c r="M808" s="10">
        <f t="shared" si="49"/>
        <v>40997.208333333336</v>
      </c>
      <c r="N808" t="b">
        <v>0</v>
      </c>
      <c r="O808" t="b">
        <v>1</v>
      </c>
      <c r="P808" t="s">
        <v>53</v>
      </c>
      <c r="Q808" s="5">
        <f t="shared" si="50"/>
        <v>11.802857142857142</v>
      </c>
      <c r="R808" s="6">
        <f t="shared" si="51"/>
        <v>108.71052631578948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10">
        <f t="shared" si="48"/>
        <v>43753.208333333328</v>
      </c>
      <c r="M809" s="10">
        <f t="shared" si="49"/>
        <v>43797.25</v>
      </c>
      <c r="N809" t="b">
        <v>0</v>
      </c>
      <c r="O809" t="b">
        <v>1</v>
      </c>
      <c r="P809" t="s">
        <v>33</v>
      </c>
      <c r="Q809" s="5">
        <f t="shared" si="50"/>
        <v>2.64</v>
      </c>
      <c r="R809" s="6">
        <f t="shared" si="51"/>
        <v>42.97674418604651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10">
        <f t="shared" si="48"/>
        <v>42507.208333333328</v>
      </c>
      <c r="M810" s="10">
        <f t="shared" si="49"/>
        <v>42524.208333333328</v>
      </c>
      <c r="N810" t="b">
        <v>0</v>
      </c>
      <c r="O810" t="b">
        <v>0</v>
      </c>
      <c r="P810" t="s">
        <v>17</v>
      </c>
      <c r="Q810" s="5">
        <f t="shared" si="50"/>
        <v>0.30442307692307691</v>
      </c>
      <c r="R810" s="6">
        <f t="shared" si="51"/>
        <v>83.315789473684205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10">
        <f t="shared" si="48"/>
        <v>41135.208333333336</v>
      </c>
      <c r="M811" s="10">
        <f t="shared" si="49"/>
        <v>41136.208333333336</v>
      </c>
      <c r="N811" t="b">
        <v>0</v>
      </c>
      <c r="O811" t="b">
        <v>0</v>
      </c>
      <c r="P811" t="s">
        <v>42</v>
      </c>
      <c r="Q811" s="5">
        <f t="shared" si="50"/>
        <v>0.62880681818181816</v>
      </c>
      <c r="R811" s="6">
        <f t="shared" si="51"/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10">
        <f t="shared" si="48"/>
        <v>43067.25</v>
      </c>
      <c r="M812" s="10">
        <f t="shared" si="49"/>
        <v>43077.25</v>
      </c>
      <c r="N812" t="b">
        <v>0</v>
      </c>
      <c r="O812" t="b">
        <v>1</v>
      </c>
      <c r="P812" t="s">
        <v>33</v>
      </c>
      <c r="Q812" s="5">
        <f t="shared" si="50"/>
        <v>1.9312499999999999</v>
      </c>
      <c r="R812" s="6">
        <f t="shared" si="51"/>
        <v>55.927601809954751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10">
        <f t="shared" si="48"/>
        <v>42378.25</v>
      </c>
      <c r="M813" s="10">
        <f t="shared" si="49"/>
        <v>42380.25</v>
      </c>
      <c r="N813" t="b">
        <v>0</v>
      </c>
      <c r="O813" t="b">
        <v>1</v>
      </c>
      <c r="P813" t="s">
        <v>89</v>
      </c>
      <c r="Q813" s="5">
        <f t="shared" si="50"/>
        <v>0.77102702702702708</v>
      </c>
      <c r="R813" s="6">
        <f t="shared" si="51"/>
        <v>105.03681885125184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0">
        <f t="shared" si="48"/>
        <v>43206.208333333328</v>
      </c>
      <c r="M814" s="10">
        <f t="shared" si="49"/>
        <v>43211.208333333328</v>
      </c>
      <c r="N814" t="b">
        <v>0</v>
      </c>
      <c r="O814" t="b">
        <v>0</v>
      </c>
      <c r="P814" t="s">
        <v>68</v>
      </c>
      <c r="Q814" s="5">
        <f t="shared" si="50"/>
        <v>2.2552763819095478</v>
      </c>
      <c r="R814" s="6">
        <f t="shared" si="51"/>
        <v>48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10">
        <f t="shared" si="48"/>
        <v>41148.208333333336</v>
      </c>
      <c r="M815" s="10">
        <f t="shared" si="49"/>
        <v>41158.208333333336</v>
      </c>
      <c r="N815" t="b">
        <v>0</v>
      </c>
      <c r="O815" t="b">
        <v>0</v>
      </c>
      <c r="P815" t="s">
        <v>89</v>
      </c>
      <c r="Q815" s="5">
        <f t="shared" si="50"/>
        <v>2.3940625</v>
      </c>
      <c r="R815" s="6">
        <f t="shared" si="51"/>
        <v>112.66176470588235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10">
        <f t="shared" si="48"/>
        <v>42517.208333333328</v>
      </c>
      <c r="M816" s="10">
        <f t="shared" si="49"/>
        <v>42519.208333333328</v>
      </c>
      <c r="N816" t="b">
        <v>0</v>
      </c>
      <c r="O816" t="b">
        <v>1</v>
      </c>
      <c r="P816" t="s">
        <v>23</v>
      </c>
      <c r="Q816" s="5">
        <f t="shared" si="50"/>
        <v>0.921875</v>
      </c>
      <c r="R816" s="6">
        <f t="shared" si="51"/>
        <v>81.944444444444443</v>
      </c>
      <c r="S816" t="s">
        <v>2035</v>
      </c>
      <c r="T816" t="s">
        <v>2036</v>
      </c>
    </row>
    <row r="817" spans="1:20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0">
        <f t="shared" si="48"/>
        <v>43068.25</v>
      </c>
      <c r="M817" s="10">
        <f t="shared" si="49"/>
        <v>43094.25</v>
      </c>
      <c r="N817" t="b">
        <v>0</v>
      </c>
      <c r="O817" t="b">
        <v>0</v>
      </c>
      <c r="P817" t="s">
        <v>23</v>
      </c>
      <c r="Q817" s="5">
        <f t="shared" si="50"/>
        <v>1.3023333333333333</v>
      </c>
      <c r="R817" s="6">
        <f t="shared" si="51"/>
        <v>64.049180327868854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10">
        <f t="shared" si="48"/>
        <v>41680.25</v>
      </c>
      <c r="M818" s="10">
        <f t="shared" si="49"/>
        <v>41682.25</v>
      </c>
      <c r="N818" t="b">
        <v>1</v>
      </c>
      <c r="O818" t="b">
        <v>1</v>
      </c>
      <c r="P818" t="s">
        <v>33</v>
      </c>
      <c r="Q818" s="5">
        <f t="shared" si="50"/>
        <v>6.1521739130434785</v>
      </c>
      <c r="R818" s="6">
        <f t="shared" si="51"/>
        <v>106.39097744360902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10">
        <f t="shared" si="48"/>
        <v>43589.208333333328</v>
      </c>
      <c r="M819" s="10">
        <f t="shared" si="49"/>
        <v>43617.208333333328</v>
      </c>
      <c r="N819" t="b">
        <v>0</v>
      </c>
      <c r="O819" t="b">
        <v>1</v>
      </c>
      <c r="P819" t="s">
        <v>68</v>
      </c>
      <c r="Q819" s="5">
        <f t="shared" si="50"/>
        <v>3.687953216374269</v>
      </c>
      <c r="R819" s="6">
        <f t="shared" si="51"/>
        <v>76.011249497790274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10">
        <f t="shared" si="48"/>
        <v>43486.25</v>
      </c>
      <c r="M820" s="10">
        <f t="shared" si="49"/>
        <v>43499.25</v>
      </c>
      <c r="N820" t="b">
        <v>0</v>
      </c>
      <c r="O820" t="b">
        <v>1</v>
      </c>
      <c r="P820" t="s">
        <v>33</v>
      </c>
      <c r="Q820" s="5">
        <f t="shared" si="50"/>
        <v>10.948571428571428</v>
      </c>
      <c r="R820" s="6">
        <f t="shared" si="51"/>
        <v>111.07246376811594</v>
      </c>
      <c r="S820" t="s">
        <v>2039</v>
      </c>
      <c r="T820" t="s">
        <v>2040</v>
      </c>
    </row>
    <row r="821" spans="1:20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10">
        <f t="shared" si="48"/>
        <v>41237.25</v>
      </c>
      <c r="M821" s="10">
        <f t="shared" si="49"/>
        <v>41252.25</v>
      </c>
      <c r="N821" t="b">
        <v>1</v>
      </c>
      <c r="O821" t="b">
        <v>0</v>
      </c>
      <c r="P821" t="s">
        <v>89</v>
      </c>
      <c r="Q821" s="5">
        <f t="shared" si="50"/>
        <v>0.50662921348314605</v>
      </c>
      <c r="R821" s="6">
        <f t="shared" si="51"/>
        <v>95.936170212765958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10">
        <f t="shared" si="48"/>
        <v>43310.208333333328</v>
      </c>
      <c r="M822" s="10">
        <f t="shared" si="49"/>
        <v>43323.208333333328</v>
      </c>
      <c r="N822" t="b">
        <v>0</v>
      </c>
      <c r="O822" t="b">
        <v>1</v>
      </c>
      <c r="P822" t="s">
        <v>23</v>
      </c>
      <c r="Q822" s="5">
        <f t="shared" si="50"/>
        <v>8.0060000000000002</v>
      </c>
      <c r="R822" s="6">
        <f t="shared" si="51"/>
        <v>43.043010752688176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10">
        <f t="shared" si="48"/>
        <v>42794.25</v>
      </c>
      <c r="M823" s="10">
        <f t="shared" si="49"/>
        <v>42807.208333333328</v>
      </c>
      <c r="N823" t="b">
        <v>0</v>
      </c>
      <c r="O823" t="b">
        <v>0</v>
      </c>
      <c r="P823" t="s">
        <v>42</v>
      </c>
      <c r="Q823" s="5">
        <f t="shared" si="50"/>
        <v>2.9128571428571428</v>
      </c>
      <c r="R823" s="6">
        <f t="shared" si="51"/>
        <v>67.966666666666669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10">
        <f t="shared" si="48"/>
        <v>41698.25</v>
      </c>
      <c r="M824" s="10">
        <f t="shared" si="49"/>
        <v>41715.208333333336</v>
      </c>
      <c r="N824" t="b">
        <v>0</v>
      </c>
      <c r="O824" t="b">
        <v>0</v>
      </c>
      <c r="P824" t="s">
        <v>23</v>
      </c>
      <c r="Q824" s="5">
        <f t="shared" si="50"/>
        <v>3.4996666666666667</v>
      </c>
      <c r="R824" s="6">
        <f t="shared" si="51"/>
        <v>89.991428571428571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10">
        <f t="shared" si="48"/>
        <v>41892.208333333336</v>
      </c>
      <c r="M825" s="10">
        <f t="shared" si="49"/>
        <v>41917.208333333336</v>
      </c>
      <c r="N825" t="b">
        <v>1</v>
      </c>
      <c r="O825" t="b">
        <v>1</v>
      </c>
      <c r="P825" t="s">
        <v>23</v>
      </c>
      <c r="Q825" s="5">
        <f t="shared" si="50"/>
        <v>3.5707317073170732</v>
      </c>
      <c r="R825" s="6">
        <f t="shared" si="51"/>
        <v>58.095238095238095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10">
        <f t="shared" si="48"/>
        <v>40348.208333333336</v>
      </c>
      <c r="M826" s="10">
        <f t="shared" si="49"/>
        <v>40380.208333333336</v>
      </c>
      <c r="N826" t="b">
        <v>0</v>
      </c>
      <c r="O826" t="b">
        <v>1</v>
      </c>
      <c r="P826" t="s">
        <v>68</v>
      </c>
      <c r="Q826" s="5">
        <f t="shared" si="50"/>
        <v>1.2648941176470587</v>
      </c>
      <c r="R826" s="6">
        <f t="shared" si="51"/>
        <v>83.996875000000003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10">
        <f t="shared" si="48"/>
        <v>42941.208333333328</v>
      </c>
      <c r="M827" s="10">
        <f t="shared" si="49"/>
        <v>42953.208333333328</v>
      </c>
      <c r="N827" t="b">
        <v>0</v>
      </c>
      <c r="O827" t="b">
        <v>0</v>
      </c>
      <c r="P827" t="s">
        <v>100</v>
      </c>
      <c r="Q827" s="5">
        <f t="shared" si="50"/>
        <v>3.875</v>
      </c>
      <c r="R827" s="6">
        <f t="shared" si="51"/>
        <v>88.853503184713375</v>
      </c>
      <c r="S827" t="s">
        <v>2041</v>
      </c>
      <c r="T827" t="s">
        <v>2052</v>
      </c>
    </row>
    <row r="828" spans="1:20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10">
        <f t="shared" si="48"/>
        <v>40525.25</v>
      </c>
      <c r="M828" s="10">
        <f t="shared" si="49"/>
        <v>40553.25</v>
      </c>
      <c r="N828" t="b">
        <v>0</v>
      </c>
      <c r="O828" t="b">
        <v>1</v>
      </c>
      <c r="P828" t="s">
        <v>33</v>
      </c>
      <c r="Q828" s="5">
        <f t="shared" si="50"/>
        <v>4.5703571428571426</v>
      </c>
      <c r="R828" s="6">
        <f t="shared" si="51"/>
        <v>65.963917525773198</v>
      </c>
      <c r="S828" t="s">
        <v>2039</v>
      </c>
      <c r="T828" t="s">
        <v>2040</v>
      </c>
    </row>
    <row r="829" spans="1:20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10">
        <f t="shared" si="48"/>
        <v>40666.208333333336</v>
      </c>
      <c r="M829" s="10">
        <f t="shared" si="49"/>
        <v>40678.208333333336</v>
      </c>
      <c r="N829" t="b">
        <v>0</v>
      </c>
      <c r="O829" t="b">
        <v>1</v>
      </c>
      <c r="P829" t="s">
        <v>53</v>
      </c>
      <c r="Q829" s="5">
        <f t="shared" si="50"/>
        <v>2.6669565217391304</v>
      </c>
      <c r="R829" s="6">
        <f t="shared" si="51"/>
        <v>74.804878048780495</v>
      </c>
      <c r="S829" t="s">
        <v>2041</v>
      </c>
      <c r="T829" t="s">
        <v>2044</v>
      </c>
    </row>
    <row r="830" spans="1:20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10">
        <f t="shared" si="48"/>
        <v>43340.208333333328</v>
      </c>
      <c r="M830" s="10">
        <f t="shared" si="49"/>
        <v>43365.208333333328</v>
      </c>
      <c r="N830" t="b">
        <v>0</v>
      </c>
      <c r="O830" t="b">
        <v>0</v>
      </c>
      <c r="P830" t="s">
        <v>33</v>
      </c>
      <c r="Q830" s="5">
        <f t="shared" si="50"/>
        <v>0.69</v>
      </c>
      <c r="R830" s="6">
        <f t="shared" si="51"/>
        <v>69.98571428571428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10">
        <f t="shared" si="48"/>
        <v>42164.208333333328</v>
      </c>
      <c r="M831" s="10">
        <f t="shared" si="49"/>
        <v>42179.208333333328</v>
      </c>
      <c r="N831" t="b">
        <v>0</v>
      </c>
      <c r="O831" t="b">
        <v>0</v>
      </c>
      <c r="P831" t="s">
        <v>33</v>
      </c>
      <c r="Q831" s="5">
        <f t="shared" si="50"/>
        <v>0.51343749999999999</v>
      </c>
      <c r="R831" s="6">
        <f t="shared" si="51"/>
        <v>32.006493506493506</v>
      </c>
      <c r="S831" t="s">
        <v>2039</v>
      </c>
      <c r="T831" t="s">
        <v>2040</v>
      </c>
    </row>
    <row r="832" spans="1:20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10">
        <f t="shared" si="48"/>
        <v>43103.25</v>
      </c>
      <c r="M832" s="10">
        <f t="shared" si="49"/>
        <v>43162.25</v>
      </c>
      <c r="N832" t="b">
        <v>0</v>
      </c>
      <c r="O832" t="b">
        <v>0</v>
      </c>
      <c r="P832" t="s">
        <v>33</v>
      </c>
      <c r="Q832" s="5">
        <f t="shared" si="50"/>
        <v>1.1710526315789473E-2</v>
      </c>
      <c r="R832" s="6">
        <f t="shared" si="51"/>
        <v>64.727272727272734</v>
      </c>
      <c r="S832" t="s">
        <v>2039</v>
      </c>
      <c r="T832" t="s">
        <v>2040</v>
      </c>
    </row>
    <row r="833" spans="1:20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10">
        <f t="shared" si="48"/>
        <v>40994.208333333336</v>
      </c>
      <c r="M833" s="10">
        <f t="shared" si="49"/>
        <v>41028.208333333336</v>
      </c>
      <c r="N833" t="b">
        <v>0</v>
      </c>
      <c r="O833" t="b">
        <v>0</v>
      </c>
      <c r="P833" t="s">
        <v>122</v>
      </c>
      <c r="Q833" s="5">
        <f t="shared" si="50"/>
        <v>1.089773429454171</v>
      </c>
      <c r="R833" s="6">
        <f t="shared" si="51"/>
        <v>24.998110087408456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10">
        <f t="shared" si="48"/>
        <v>42299.208333333328</v>
      </c>
      <c r="M834" s="10">
        <f t="shared" si="49"/>
        <v>42333.25</v>
      </c>
      <c r="N834" t="b">
        <v>1</v>
      </c>
      <c r="O834" t="b">
        <v>0</v>
      </c>
      <c r="P834" t="s">
        <v>206</v>
      </c>
      <c r="Q834" s="5">
        <f t="shared" si="50"/>
        <v>3.1517592592592591</v>
      </c>
      <c r="R834" s="6">
        <f t="shared" si="51"/>
        <v>104.97764070932922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10">
        <f t="shared" ref="L835:L898" si="52">(((J835/60)/60)/24)+DATE(1970,1,1)</f>
        <v>40588.25</v>
      </c>
      <c r="M835" s="10">
        <f t="shared" ref="M835:M898" si="53">(((K835/60)/60)/24)+DATE(1970,1,1)</f>
        <v>40599.25</v>
      </c>
      <c r="N835" t="b">
        <v>0</v>
      </c>
      <c r="O835" t="b">
        <v>0</v>
      </c>
      <c r="P835" t="s">
        <v>206</v>
      </c>
      <c r="Q835" s="5">
        <f t="shared" ref="Q835:Q898" si="54">E835/D835</f>
        <v>1.5769117647058823</v>
      </c>
      <c r="R835" s="6">
        <f t="shared" ref="R835:R898" si="55">E835/G835</f>
        <v>64.987878787878785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10">
        <f t="shared" si="52"/>
        <v>41448.208333333336</v>
      </c>
      <c r="M836" s="10">
        <f t="shared" si="53"/>
        <v>41454.208333333336</v>
      </c>
      <c r="N836" t="b">
        <v>0</v>
      </c>
      <c r="O836" t="b">
        <v>0</v>
      </c>
      <c r="P836" t="s">
        <v>33</v>
      </c>
      <c r="Q836" s="5">
        <f t="shared" si="54"/>
        <v>1.5380821917808218</v>
      </c>
      <c r="R836" s="6">
        <f t="shared" si="55"/>
        <v>94.352941176470594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10">
        <f t="shared" si="52"/>
        <v>42063.25</v>
      </c>
      <c r="M837" s="10">
        <f t="shared" si="53"/>
        <v>42069.25</v>
      </c>
      <c r="N837" t="b">
        <v>0</v>
      </c>
      <c r="O837" t="b">
        <v>0</v>
      </c>
      <c r="P837" t="s">
        <v>28</v>
      </c>
      <c r="Q837" s="5">
        <f t="shared" si="54"/>
        <v>0.89738979118329465</v>
      </c>
      <c r="R837" s="6">
        <f t="shared" si="55"/>
        <v>44.001706484641637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10">
        <f t="shared" si="52"/>
        <v>40214.25</v>
      </c>
      <c r="M838" s="10">
        <f t="shared" si="53"/>
        <v>40225.25</v>
      </c>
      <c r="N838" t="b">
        <v>0</v>
      </c>
      <c r="O838" t="b">
        <v>0</v>
      </c>
      <c r="P838" t="s">
        <v>60</v>
      </c>
      <c r="Q838" s="5">
        <f t="shared" si="54"/>
        <v>0.75135802469135804</v>
      </c>
      <c r="R838" s="6">
        <f t="shared" si="55"/>
        <v>64.744680851063833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10">
        <f t="shared" si="52"/>
        <v>40629.208333333336</v>
      </c>
      <c r="M839" s="10">
        <f t="shared" si="53"/>
        <v>40683.208333333336</v>
      </c>
      <c r="N839" t="b">
        <v>0</v>
      </c>
      <c r="O839" t="b">
        <v>0</v>
      </c>
      <c r="P839" t="s">
        <v>159</v>
      </c>
      <c r="Q839" s="5">
        <f t="shared" si="54"/>
        <v>8.5288135593220336</v>
      </c>
      <c r="R839" s="6">
        <f t="shared" si="55"/>
        <v>84.00667779632721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10">
        <f t="shared" si="52"/>
        <v>43370.208333333328</v>
      </c>
      <c r="M840" s="10">
        <f t="shared" si="53"/>
        <v>43379.208333333328</v>
      </c>
      <c r="N840" t="b">
        <v>0</v>
      </c>
      <c r="O840" t="b">
        <v>0</v>
      </c>
      <c r="P840" t="s">
        <v>33</v>
      </c>
      <c r="Q840" s="5">
        <f t="shared" si="54"/>
        <v>1.3890625000000001</v>
      </c>
      <c r="R840" s="6">
        <f t="shared" si="55"/>
        <v>34.061302681992338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10">
        <f t="shared" si="52"/>
        <v>41715.208333333336</v>
      </c>
      <c r="M841" s="10">
        <f t="shared" si="53"/>
        <v>41760.208333333336</v>
      </c>
      <c r="N841" t="b">
        <v>0</v>
      </c>
      <c r="O841" t="b">
        <v>1</v>
      </c>
      <c r="P841" t="s">
        <v>42</v>
      </c>
      <c r="Q841" s="5">
        <f t="shared" si="54"/>
        <v>1.9018181818181819</v>
      </c>
      <c r="R841" s="6">
        <f t="shared" si="55"/>
        <v>93.273885350318466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10">
        <f t="shared" si="52"/>
        <v>41836.208333333336</v>
      </c>
      <c r="M842" s="10">
        <f t="shared" si="53"/>
        <v>41838.208333333336</v>
      </c>
      <c r="N842" t="b">
        <v>0</v>
      </c>
      <c r="O842" t="b">
        <v>1</v>
      </c>
      <c r="P842" t="s">
        <v>33</v>
      </c>
      <c r="Q842" s="5">
        <f t="shared" si="54"/>
        <v>1.0024333619948409</v>
      </c>
      <c r="R842" s="6">
        <f t="shared" si="55"/>
        <v>32.998301726577978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10">
        <f t="shared" si="52"/>
        <v>42419.25</v>
      </c>
      <c r="M843" s="10">
        <f t="shared" si="53"/>
        <v>42435.25</v>
      </c>
      <c r="N843" t="b">
        <v>0</v>
      </c>
      <c r="O843" t="b">
        <v>0</v>
      </c>
      <c r="P843" t="s">
        <v>28</v>
      </c>
      <c r="Q843" s="5">
        <f t="shared" si="54"/>
        <v>1.4275824175824177</v>
      </c>
      <c r="R843" s="6">
        <f t="shared" si="55"/>
        <v>83.812903225806451</v>
      </c>
      <c r="S843" t="s">
        <v>2037</v>
      </c>
      <c r="T843" t="s">
        <v>2038</v>
      </c>
    </row>
    <row r="844" spans="1:20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10">
        <f t="shared" si="52"/>
        <v>43266.208333333328</v>
      </c>
      <c r="M844" s="10">
        <f t="shared" si="53"/>
        <v>43269.208333333328</v>
      </c>
      <c r="N844" t="b">
        <v>0</v>
      </c>
      <c r="O844" t="b">
        <v>0</v>
      </c>
      <c r="P844" t="s">
        <v>65</v>
      </c>
      <c r="Q844" s="5">
        <f t="shared" si="54"/>
        <v>5.6313333333333331</v>
      </c>
      <c r="R844" s="6">
        <f t="shared" si="55"/>
        <v>63.992424242424242</v>
      </c>
      <c r="S844" t="s">
        <v>2037</v>
      </c>
      <c r="T844" t="s">
        <v>2046</v>
      </c>
    </row>
    <row r="845" spans="1:20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10">
        <f t="shared" si="52"/>
        <v>43338.208333333328</v>
      </c>
      <c r="M845" s="10">
        <f t="shared" si="53"/>
        <v>43344.208333333328</v>
      </c>
      <c r="N845" t="b">
        <v>0</v>
      </c>
      <c r="O845" t="b">
        <v>0</v>
      </c>
      <c r="P845" t="s">
        <v>122</v>
      </c>
      <c r="Q845" s="5">
        <f t="shared" si="54"/>
        <v>0.30715909090909088</v>
      </c>
      <c r="R845" s="6">
        <f t="shared" si="55"/>
        <v>81.909090909090907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10">
        <f t="shared" si="52"/>
        <v>40930.25</v>
      </c>
      <c r="M846" s="10">
        <f t="shared" si="53"/>
        <v>40933.25</v>
      </c>
      <c r="N846" t="b">
        <v>0</v>
      </c>
      <c r="O846" t="b">
        <v>0</v>
      </c>
      <c r="P846" t="s">
        <v>42</v>
      </c>
      <c r="Q846" s="5">
        <f t="shared" si="54"/>
        <v>0.99397727272727276</v>
      </c>
      <c r="R846" s="6">
        <f t="shared" si="55"/>
        <v>93.053191489361708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10">
        <f t="shared" si="52"/>
        <v>43235.208333333328</v>
      </c>
      <c r="M847" s="10">
        <f t="shared" si="53"/>
        <v>43272.208333333328</v>
      </c>
      <c r="N847" t="b">
        <v>0</v>
      </c>
      <c r="O847" t="b">
        <v>0</v>
      </c>
      <c r="P847" t="s">
        <v>28</v>
      </c>
      <c r="Q847" s="5">
        <f t="shared" si="54"/>
        <v>1.9754935622317598</v>
      </c>
      <c r="R847" s="6">
        <f t="shared" si="55"/>
        <v>101.98449039881831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10">
        <f t="shared" si="52"/>
        <v>43302.208333333328</v>
      </c>
      <c r="M848" s="10">
        <f t="shared" si="53"/>
        <v>43338.208333333328</v>
      </c>
      <c r="N848" t="b">
        <v>1</v>
      </c>
      <c r="O848" t="b">
        <v>1</v>
      </c>
      <c r="P848" t="s">
        <v>28</v>
      </c>
      <c r="Q848" s="5">
        <f t="shared" si="54"/>
        <v>5.085</v>
      </c>
      <c r="R848" s="6">
        <f t="shared" si="55"/>
        <v>105.9375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10">
        <f t="shared" si="52"/>
        <v>43107.25</v>
      </c>
      <c r="M849" s="10">
        <f t="shared" si="53"/>
        <v>43110.25</v>
      </c>
      <c r="N849" t="b">
        <v>0</v>
      </c>
      <c r="O849" t="b">
        <v>0</v>
      </c>
      <c r="P849" t="s">
        <v>17</v>
      </c>
      <c r="Q849" s="5">
        <f t="shared" si="54"/>
        <v>2.3774468085106384</v>
      </c>
      <c r="R849" s="6">
        <f t="shared" si="55"/>
        <v>101.58181818181818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10">
        <f t="shared" si="52"/>
        <v>40341.208333333336</v>
      </c>
      <c r="M850" s="10">
        <f t="shared" si="53"/>
        <v>40350.208333333336</v>
      </c>
      <c r="N850" t="b">
        <v>0</v>
      </c>
      <c r="O850" t="b">
        <v>0</v>
      </c>
      <c r="P850" t="s">
        <v>53</v>
      </c>
      <c r="Q850" s="5">
        <f t="shared" si="54"/>
        <v>3.3846875000000001</v>
      </c>
      <c r="R850" s="6">
        <f t="shared" si="55"/>
        <v>62.970930232558139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10">
        <f t="shared" si="52"/>
        <v>40948.25</v>
      </c>
      <c r="M851" s="10">
        <f t="shared" si="53"/>
        <v>40951.25</v>
      </c>
      <c r="N851" t="b">
        <v>0</v>
      </c>
      <c r="O851" t="b">
        <v>1</v>
      </c>
      <c r="P851" t="s">
        <v>60</v>
      </c>
      <c r="Q851" s="5">
        <f t="shared" si="54"/>
        <v>1.3308955223880596</v>
      </c>
      <c r="R851" s="6">
        <f t="shared" si="55"/>
        <v>29.045602605863191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10">
        <f t="shared" si="52"/>
        <v>40866.25</v>
      </c>
      <c r="M852" s="10">
        <f t="shared" si="53"/>
        <v>40881.25</v>
      </c>
      <c r="N852" t="b">
        <v>1</v>
      </c>
      <c r="O852" t="b">
        <v>0</v>
      </c>
      <c r="P852" t="s">
        <v>23</v>
      </c>
      <c r="Q852" s="5">
        <f t="shared" si="54"/>
        <v>0.01</v>
      </c>
      <c r="R852" s="6">
        <f t="shared" si="55"/>
        <v>1</v>
      </c>
      <c r="S852" t="s">
        <v>2035</v>
      </c>
      <c r="T852" t="s">
        <v>2036</v>
      </c>
    </row>
    <row r="853" spans="1:20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10">
        <f t="shared" si="52"/>
        <v>41031.208333333336</v>
      </c>
      <c r="M853" s="10">
        <f t="shared" si="53"/>
        <v>41064.208333333336</v>
      </c>
      <c r="N853" t="b">
        <v>0</v>
      </c>
      <c r="O853" t="b">
        <v>0</v>
      </c>
      <c r="P853" t="s">
        <v>50</v>
      </c>
      <c r="Q853" s="5">
        <f t="shared" si="54"/>
        <v>2.0779999999999998</v>
      </c>
      <c r="R853" s="6">
        <f t="shared" si="55"/>
        <v>77.924999999999997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10">
        <f t="shared" si="52"/>
        <v>40740.208333333336</v>
      </c>
      <c r="M854" s="10">
        <f t="shared" si="53"/>
        <v>40750.208333333336</v>
      </c>
      <c r="N854" t="b">
        <v>0</v>
      </c>
      <c r="O854" t="b">
        <v>1</v>
      </c>
      <c r="P854" t="s">
        <v>89</v>
      </c>
      <c r="Q854" s="5">
        <f t="shared" si="54"/>
        <v>0.51122448979591839</v>
      </c>
      <c r="R854" s="6">
        <f t="shared" si="55"/>
        <v>80.806451612903231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0">
        <f t="shared" si="52"/>
        <v>40714.208333333336</v>
      </c>
      <c r="M855" s="10">
        <f t="shared" si="53"/>
        <v>40719.208333333336</v>
      </c>
      <c r="N855" t="b">
        <v>0</v>
      </c>
      <c r="O855" t="b">
        <v>1</v>
      </c>
      <c r="P855" t="s">
        <v>60</v>
      </c>
      <c r="Q855" s="5">
        <f t="shared" si="54"/>
        <v>6.5205847953216374</v>
      </c>
      <c r="R855" s="6">
        <f t="shared" si="55"/>
        <v>76.006816632583508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0">
        <f t="shared" si="52"/>
        <v>43787.25</v>
      </c>
      <c r="M856" s="10">
        <f t="shared" si="53"/>
        <v>43814.25</v>
      </c>
      <c r="N856" t="b">
        <v>0</v>
      </c>
      <c r="O856" t="b">
        <v>0</v>
      </c>
      <c r="P856" t="s">
        <v>119</v>
      </c>
      <c r="Q856" s="5">
        <f t="shared" si="54"/>
        <v>1.1363099415204678</v>
      </c>
      <c r="R856" s="6">
        <f t="shared" si="55"/>
        <v>72.993613824192337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10">
        <f t="shared" si="52"/>
        <v>40712.208333333336</v>
      </c>
      <c r="M857" s="10">
        <f t="shared" si="53"/>
        <v>40743.208333333336</v>
      </c>
      <c r="N857" t="b">
        <v>0</v>
      </c>
      <c r="O857" t="b">
        <v>0</v>
      </c>
      <c r="P857" t="s">
        <v>33</v>
      </c>
      <c r="Q857" s="5">
        <f t="shared" si="54"/>
        <v>1.0237606837606839</v>
      </c>
      <c r="R857" s="6">
        <f t="shared" si="55"/>
        <v>53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10">
        <f t="shared" si="52"/>
        <v>41023.208333333336</v>
      </c>
      <c r="M858" s="10">
        <f t="shared" si="53"/>
        <v>41040.208333333336</v>
      </c>
      <c r="N858" t="b">
        <v>0</v>
      </c>
      <c r="O858" t="b">
        <v>0</v>
      </c>
      <c r="P858" t="s">
        <v>17</v>
      </c>
      <c r="Q858" s="5">
        <f t="shared" si="54"/>
        <v>3.5658333333333334</v>
      </c>
      <c r="R858" s="6">
        <f t="shared" si="55"/>
        <v>54.164556962025316</v>
      </c>
      <c r="S858" t="s">
        <v>2033</v>
      </c>
      <c r="T858" t="s">
        <v>2034</v>
      </c>
    </row>
    <row r="859" spans="1:20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10">
        <f t="shared" si="52"/>
        <v>40944.25</v>
      </c>
      <c r="M859" s="10">
        <f t="shared" si="53"/>
        <v>40967.25</v>
      </c>
      <c r="N859" t="b">
        <v>1</v>
      </c>
      <c r="O859" t="b">
        <v>0</v>
      </c>
      <c r="P859" t="s">
        <v>100</v>
      </c>
      <c r="Q859" s="5">
        <f t="shared" si="54"/>
        <v>1.3986792452830188</v>
      </c>
      <c r="R859" s="6">
        <f t="shared" si="55"/>
        <v>32.946666666666665</v>
      </c>
      <c r="S859" t="s">
        <v>2041</v>
      </c>
      <c r="T859" t="s">
        <v>2052</v>
      </c>
    </row>
    <row r="860" spans="1:20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10">
        <f t="shared" si="52"/>
        <v>43211.208333333328</v>
      </c>
      <c r="M860" s="10">
        <f t="shared" si="53"/>
        <v>43218.208333333328</v>
      </c>
      <c r="N860" t="b">
        <v>1</v>
      </c>
      <c r="O860" t="b">
        <v>0</v>
      </c>
      <c r="P860" t="s">
        <v>17</v>
      </c>
      <c r="Q860" s="5">
        <f t="shared" si="54"/>
        <v>0.69450000000000001</v>
      </c>
      <c r="R860" s="6">
        <f t="shared" si="55"/>
        <v>79.371428571428567</v>
      </c>
      <c r="S860" t="s">
        <v>2033</v>
      </c>
      <c r="T860" t="s">
        <v>2034</v>
      </c>
    </row>
    <row r="861" spans="1:20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10">
        <f t="shared" si="52"/>
        <v>41334.25</v>
      </c>
      <c r="M861" s="10">
        <f t="shared" si="53"/>
        <v>41352.208333333336</v>
      </c>
      <c r="N861" t="b">
        <v>0</v>
      </c>
      <c r="O861" t="b">
        <v>1</v>
      </c>
      <c r="P861" t="s">
        <v>33</v>
      </c>
      <c r="Q861" s="5">
        <f t="shared" si="54"/>
        <v>0.35534246575342465</v>
      </c>
      <c r="R861" s="6">
        <f t="shared" si="55"/>
        <v>41.174603174603178</v>
      </c>
      <c r="S861" t="s">
        <v>2039</v>
      </c>
      <c r="T861" t="s">
        <v>2040</v>
      </c>
    </row>
    <row r="862" spans="1:20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10">
        <f t="shared" si="52"/>
        <v>43515.25</v>
      </c>
      <c r="M862" s="10">
        <f t="shared" si="53"/>
        <v>43525.25</v>
      </c>
      <c r="N862" t="b">
        <v>0</v>
      </c>
      <c r="O862" t="b">
        <v>1</v>
      </c>
      <c r="P862" t="s">
        <v>65</v>
      </c>
      <c r="Q862" s="5">
        <f t="shared" si="54"/>
        <v>2.5165000000000002</v>
      </c>
      <c r="R862" s="6">
        <f t="shared" si="55"/>
        <v>77.430769230769229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10">
        <f t="shared" si="52"/>
        <v>40258.208333333336</v>
      </c>
      <c r="M863" s="10">
        <f t="shared" si="53"/>
        <v>40266.208333333336</v>
      </c>
      <c r="N863" t="b">
        <v>0</v>
      </c>
      <c r="O863" t="b">
        <v>0</v>
      </c>
      <c r="P863" t="s">
        <v>33</v>
      </c>
      <c r="Q863" s="5">
        <f t="shared" si="54"/>
        <v>1.0587500000000001</v>
      </c>
      <c r="R863" s="6">
        <f t="shared" si="55"/>
        <v>57.159509202453989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10">
        <f t="shared" si="52"/>
        <v>40756.208333333336</v>
      </c>
      <c r="M864" s="10">
        <f t="shared" si="53"/>
        <v>40760.208333333336</v>
      </c>
      <c r="N864" t="b">
        <v>0</v>
      </c>
      <c r="O864" t="b">
        <v>0</v>
      </c>
      <c r="P864" t="s">
        <v>33</v>
      </c>
      <c r="Q864" s="5">
        <f t="shared" si="54"/>
        <v>1.8742857142857143</v>
      </c>
      <c r="R864" s="6">
        <f t="shared" si="55"/>
        <v>77.17647058823529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10">
        <f t="shared" si="52"/>
        <v>42172.208333333328</v>
      </c>
      <c r="M865" s="10">
        <f t="shared" si="53"/>
        <v>42195.208333333328</v>
      </c>
      <c r="N865" t="b">
        <v>0</v>
      </c>
      <c r="O865" t="b">
        <v>1</v>
      </c>
      <c r="P865" t="s">
        <v>269</v>
      </c>
      <c r="Q865" s="5">
        <f t="shared" si="54"/>
        <v>3.8678571428571429</v>
      </c>
      <c r="R865" s="6">
        <f t="shared" si="55"/>
        <v>24.953917050691246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10">
        <f t="shared" si="52"/>
        <v>42601.208333333328</v>
      </c>
      <c r="M866" s="10">
        <f t="shared" si="53"/>
        <v>42606.208333333328</v>
      </c>
      <c r="N866" t="b">
        <v>0</v>
      </c>
      <c r="O866" t="b">
        <v>0</v>
      </c>
      <c r="P866" t="s">
        <v>100</v>
      </c>
      <c r="Q866" s="5">
        <f t="shared" si="54"/>
        <v>3.4707142857142856</v>
      </c>
      <c r="R866" s="6">
        <f t="shared" si="55"/>
        <v>97.18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10">
        <f t="shared" si="52"/>
        <v>41897.208333333336</v>
      </c>
      <c r="M867" s="10">
        <f t="shared" si="53"/>
        <v>41906.208333333336</v>
      </c>
      <c r="N867" t="b">
        <v>0</v>
      </c>
      <c r="O867" t="b">
        <v>0</v>
      </c>
      <c r="P867" t="s">
        <v>33</v>
      </c>
      <c r="Q867" s="5">
        <f t="shared" si="54"/>
        <v>1.8582098765432098</v>
      </c>
      <c r="R867" s="6">
        <f t="shared" si="55"/>
        <v>46.000916870415651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10">
        <f t="shared" si="52"/>
        <v>40671.208333333336</v>
      </c>
      <c r="M868" s="10">
        <f t="shared" si="53"/>
        <v>40672.208333333336</v>
      </c>
      <c r="N868" t="b">
        <v>0</v>
      </c>
      <c r="O868" t="b">
        <v>0</v>
      </c>
      <c r="P868" t="s">
        <v>122</v>
      </c>
      <c r="Q868" s="5">
        <f t="shared" si="54"/>
        <v>0.43241247264770238</v>
      </c>
      <c r="R868" s="6">
        <f t="shared" si="55"/>
        <v>88.023385300668153</v>
      </c>
      <c r="S868" t="s">
        <v>2054</v>
      </c>
      <c r="T868" t="s">
        <v>2055</v>
      </c>
    </row>
    <row r="869" spans="1:20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10">
        <f t="shared" si="52"/>
        <v>43382.208333333328</v>
      </c>
      <c r="M869" s="10">
        <f t="shared" si="53"/>
        <v>43388.208333333328</v>
      </c>
      <c r="N869" t="b">
        <v>0</v>
      </c>
      <c r="O869" t="b">
        <v>0</v>
      </c>
      <c r="P869" t="s">
        <v>17</v>
      </c>
      <c r="Q869" s="5">
        <f t="shared" si="54"/>
        <v>1.6243749999999999</v>
      </c>
      <c r="R869" s="6">
        <f t="shared" si="55"/>
        <v>25.99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10">
        <f t="shared" si="52"/>
        <v>41559.208333333336</v>
      </c>
      <c r="M870" s="10">
        <f t="shared" si="53"/>
        <v>41570.208333333336</v>
      </c>
      <c r="N870" t="b">
        <v>0</v>
      </c>
      <c r="O870" t="b">
        <v>0</v>
      </c>
      <c r="P870" t="s">
        <v>33</v>
      </c>
      <c r="Q870" s="5">
        <f t="shared" si="54"/>
        <v>1.8484285714285715</v>
      </c>
      <c r="R870" s="6">
        <f t="shared" si="55"/>
        <v>102.69047619047619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10">
        <f t="shared" si="52"/>
        <v>40350.208333333336</v>
      </c>
      <c r="M871" s="10">
        <f t="shared" si="53"/>
        <v>40364.208333333336</v>
      </c>
      <c r="N871" t="b">
        <v>0</v>
      </c>
      <c r="O871" t="b">
        <v>0</v>
      </c>
      <c r="P871" t="s">
        <v>53</v>
      </c>
      <c r="Q871" s="5">
        <f t="shared" si="54"/>
        <v>0.23703520691785052</v>
      </c>
      <c r="R871" s="6">
        <f t="shared" si="55"/>
        <v>72.958174904942965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10">
        <f t="shared" si="52"/>
        <v>42240.208333333328</v>
      </c>
      <c r="M872" s="10">
        <f t="shared" si="53"/>
        <v>42265.208333333328</v>
      </c>
      <c r="N872" t="b">
        <v>0</v>
      </c>
      <c r="O872" t="b">
        <v>0</v>
      </c>
      <c r="P872" t="s">
        <v>33</v>
      </c>
      <c r="Q872" s="5">
        <f t="shared" si="54"/>
        <v>0.89870129870129867</v>
      </c>
      <c r="R872" s="6">
        <f t="shared" si="55"/>
        <v>57.190082644628099</v>
      </c>
      <c r="S872" t="s">
        <v>2039</v>
      </c>
      <c r="T872" t="s">
        <v>2040</v>
      </c>
    </row>
    <row r="873" spans="1:20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10">
        <f t="shared" si="52"/>
        <v>43040.208333333328</v>
      </c>
      <c r="M873" s="10">
        <f t="shared" si="53"/>
        <v>43058.25</v>
      </c>
      <c r="N873" t="b">
        <v>0</v>
      </c>
      <c r="O873" t="b">
        <v>1</v>
      </c>
      <c r="P873" t="s">
        <v>33</v>
      </c>
      <c r="Q873" s="5">
        <f t="shared" si="54"/>
        <v>2.7260419580419581</v>
      </c>
      <c r="R873" s="6">
        <f t="shared" si="55"/>
        <v>84.013793103448279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10">
        <f t="shared" si="52"/>
        <v>43346.208333333328</v>
      </c>
      <c r="M874" s="10">
        <f t="shared" si="53"/>
        <v>43351.208333333328</v>
      </c>
      <c r="N874" t="b">
        <v>0</v>
      </c>
      <c r="O874" t="b">
        <v>0</v>
      </c>
      <c r="P874" t="s">
        <v>474</v>
      </c>
      <c r="Q874" s="5">
        <f t="shared" si="54"/>
        <v>1.7004255319148935</v>
      </c>
      <c r="R874" s="6">
        <f t="shared" si="55"/>
        <v>98.666666666666671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10">
        <f t="shared" si="52"/>
        <v>41647.25</v>
      </c>
      <c r="M875" s="10">
        <f t="shared" si="53"/>
        <v>41652.25</v>
      </c>
      <c r="N875" t="b">
        <v>0</v>
      </c>
      <c r="O875" t="b">
        <v>0</v>
      </c>
      <c r="P875" t="s">
        <v>122</v>
      </c>
      <c r="Q875" s="5">
        <f t="shared" si="54"/>
        <v>1.8828503562945369</v>
      </c>
      <c r="R875" s="6">
        <f t="shared" si="55"/>
        <v>42.007419183889773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10">
        <f t="shared" si="52"/>
        <v>40291.208333333336</v>
      </c>
      <c r="M876" s="10">
        <f t="shared" si="53"/>
        <v>40329.208333333336</v>
      </c>
      <c r="N876" t="b">
        <v>0</v>
      </c>
      <c r="O876" t="b">
        <v>1</v>
      </c>
      <c r="P876" t="s">
        <v>122</v>
      </c>
      <c r="Q876" s="5">
        <f t="shared" si="54"/>
        <v>3.4693532338308457</v>
      </c>
      <c r="R876" s="6">
        <f t="shared" si="55"/>
        <v>32.002753556677376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10">
        <f t="shared" si="52"/>
        <v>40556.25</v>
      </c>
      <c r="M877" s="10">
        <f t="shared" si="53"/>
        <v>40557.25</v>
      </c>
      <c r="N877" t="b">
        <v>0</v>
      </c>
      <c r="O877" t="b">
        <v>0</v>
      </c>
      <c r="P877" t="s">
        <v>23</v>
      </c>
      <c r="Q877" s="5">
        <f t="shared" si="54"/>
        <v>0.6917721518987342</v>
      </c>
      <c r="R877" s="6">
        <f t="shared" si="55"/>
        <v>81.567164179104481</v>
      </c>
      <c r="S877" t="s">
        <v>2035</v>
      </c>
      <c r="T877" t="s">
        <v>2036</v>
      </c>
    </row>
    <row r="878" spans="1:20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0">
        <f t="shared" si="52"/>
        <v>43624.208333333328</v>
      </c>
      <c r="M878" s="10">
        <f t="shared" si="53"/>
        <v>43648.208333333328</v>
      </c>
      <c r="N878" t="b">
        <v>0</v>
      </c>
      <c r="O878" t="b">
        <v>0</v>
      </c>
      <c r="P878" t="s">
        <v>122</v>
      </c>
      <c r="Q878" s="5">
        <f t="shared" si="54"/>
        <v>0.25433734939759034</v>
      </c>
      <c r="R878" s="6">
        <f t="shared" si="55"/>
        <v>37.035087719298247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10">
        <f t="shared" si="52"/>
        <v>42577.208333333328</v>
      </c>
      <c r="M879" s="10">
        <f t="shared" si="53"/>
        <v>42578.208333333328</v>
      </c>
      <c r="N879" t="b">
        <v>0</v>
      </c>
      <c r="O879" t="b">
        <v>0</v>
      </c>
      <c r="P879" t="s">
        <v>17</v>
      </c>
      <c r="Q879" s="5">
        <f t="shared" si="54"/>
        <v>0.77400977995110021</v>
      </c>
      <c r="R879" s="6">
        <f t="shared" si="55"/>
        <v>103.033360455655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10">
        <f t="shared" si="52"/>
        <v>43845.25</v>
      </c>
      <c r="M880" s="10">
        <f t="shared" si="53"/>
        <v>43869.25</v>
      </c>
      <c r="N880" t="b">
        <v>0</v>
      </c>
      <c r="O880" t="b">
        <v>0</v>
      </c>
      <c r="P880" t="s">
        <v>148</v>
      </c>
      <c r="Q880" s="5">
        <f t="shared" si="54"/>
        <v>0.37481481481481482</v>
      </c>
      <c r="R880" s="6">
        <f t="shared" si="55"/>
        <v>84.333333333333329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10">
        <f t="shared" si="52"/>
        <v>42788.25</v>
      </c>
      <c r="M881" s="10">
        <f t="shared" si="53"/>
        <v>42797.25</v>
      </c>
      <c r="N881" t="b">
        <v>0</v>
      </c>
      <c r="O881" t="b">
        <v>0</v>
      </c>
      <c r="P881" t="s">
        <v>68</v>
      </c>
      <c r="Q881" s="5">
        <f t="shared" si="54"/>
        <v>5.4379999999999997</v>
      </c>
      <c r="R881" s="6">
        <f t="shared" si="55"/>
        <v>102.60377358490567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10">
        <f t="shared" si="52"/>
        <v>43667.208333333328</v>
      </c>
      <c r="M882" s="10">
        <f t="shared" si="53"/>
        <v>43669.208333333328</v>
      </c>
      <c r="N882" t="b">
        <v>0</v>
      </c>
      <c r="O882" t="b">
        <v>0</v>
      </c>
      <c r="P882" t="s">
        <v>50</v>
      </c>
      <c r="Q882" s="5">
        <f t="shared" si="54"/>
        <v>2.2852189349112426</v>
      </c>
      <c r="R882" s="6">
        <f t="shared" si="55"/>
        <v>79.992129246064621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10">
        <f t="shared" si="52"/>
        <v>42194.208333333328</v>
      </c>
      <c r="M883" s="10">
        <f t="shared" si="53"/>
        <v>42223.208333333328</v>
      </c>
      <c r="N883" t="b">
        <v>0</v>
      </c>
      <c r="O883" t="b">
        <v>1</v>
      </c>
      <c r="P883" t="s">
        <v>33</v>
      </c>
      <c r="Q883" s="5">
        <f t="shared" si="54"/>
        <v>0.38948339483394834</v>
      </c>
      <c r="R883" s="6">
        <f t="shared" si="55"/>
        <v>70.055309734513273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10">
        <f t="shared" si="52"/>
        <v>42025.25</v>
      </c>
      <c r="M884" s="10">
        <f t="shared" si="53"/>
        <v>42029.25</v>
      </c>
      <c r="N884" t="b">
        <v>0</v>
      </c>
      <c r="O884" t="b">
        <v>0</v>
      </c>
      <c r="P884" t="s">
        <v>33</v>
      </c>
      <c r="Q884" s="5">
        <f t="shared" si="54"/>
        <v>3.7</v>
      </c>
      <c r="R884" s="6">
        <f t="shared" si="55"/>
        <v>37</v>
      </c>
      <c r="S884" t="s">
        <v>2039</v>
      </c>
      <c r="T884" t="s">
        <v>2040</v>
      </c>
    </row>
    <row r="885" spans="1:20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10">
        <f t="shared" si="52"/>
        <v>40323.208333333336</v>
      </c>
      <c r="M885" s="10">
        <f t="shared" si="53"/>
        <v>40359.208333333336</v>
      </c>
      <c r="N885" t="b">
        <v>0</v>
      </c>
      <c r="O885" t="b">
        <v>0</v>
      </c>
      <c r="P885" t="s">
        <v>100</v>
      </c>
      <c r="Q885" s="5">
        <f t="shared" si="54"/>
        <v>2.3791176470588233</v>
      </c>
      <c r="R885" s="6">
        <f t="shared" si="55"/>
        <v>41.911917098445599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10">
        <f t="shared" si="52"/>
        <v>41763.208333333336</v>
      </c>
      <c r="M886" s="10">
        <f t="shared" si="53"/>
        <v>41765.208333333336</v>
      </c>
      <c r="N886" t="b">
        <v>0</v>
      </c>
      <c r="O886" t="b">
        <v>1</v>
      </c>
      <c r="P886" t="s">
        <v>33</v>
      </c>
      <c r="Q886" s="5">
        <f t="shared" si="54"/>
        <v>0.64036299765807958</v>
      </c>
      <c r="R886" s="6">
        <f t="shared" si="55"/>
        <v>57.992576882290564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10">
        <f t="shared" si="52"/>
        <v>40335.208333333336</v>
      </c>
      <c r="M887" s="10">
        <f t="shared" si="53"/>
        <v>40373.208333333336</v>
      </c>
      <c r="N887" t="b">
        <v>0</v>
      </c>
      <c r="O887" t="b">
        <v>0</v>
      </c>
      <c r="P887" t="s">
        <v>33</v>
      </c>
      <c r="Q887" s="5">
        <f t="shared" si="54"/>
        <v>1.1827777777777777</v>
      </c>
      <c r="R887" s="6">
        <f t="shared" si="55"/>
        <v>40.942307692307693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10">
        <f t="shared" si="52"/>
        <v>40416.208333333336</v>
      </c>
      <c r="M888" s="10">
        <f t="shared" si="53"/>
        <v>40434.208333333336</v>
      </c>
      <c r="N888" t="b">
        <v>0</v>
      </c>
      <c r="O888" t="b">
        <v>0</v>
      </c>
      <c r="P888" t="s">
        <v>60</v>
      </c>
      <c r="Q888" s="5">
        <f t="shared" si="54"/>
        <v>0.84824037184594958</v>
      </c>
      <c r="R888" s="6">
        <f t="shared" si="55"/>
        <v>69.9972602739726</v>
      </c>
      <c r="S888" t="s">
        <v>2035</v>
      </c>
      <c r="T888" t="s">
        <v>2045</v>
      </c>
    </row>
    <row r="889" spans="1:20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10">
        <f t="shared" si="52"/>
        <v>42202.208333333328</v>
      </c>
      <c r="M889" s="10">
        <f t="shared" si="53"/>
        <v>42249.208333333328</v>
      </c>
      <c r="N889" t="b">
        <v>0</v>
      </c>
      <c r="O889" t="b">
        <v>1</v>
      </c>
      <c r="P889" t="s">
        <v>33</v>
      </c>
      <c r="Q889" s="5">
        <f t="shared" si="54"/>
        <v>0.29346153846153844</v>
      </c>
      <c r="R889" s="6">
        <f t="shared" si="55"/>
        <v>73.838709677419359</v>
      </c>
      <c r="S889" t="s">
        <v>2039</v>
      </c>
      <c r="T889" t="s">
        <v>2040</v>
      </c>
    </row>
    <row r="890" spans="1:20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10">
        <f t="shared" si="52"/>
        <v>42836.208333333328</v>
      </c>
      <c r="M890" s="10">
        <f t="shared" si="53"/>
        <v>42855.208333333328</v>
      </c>
      <c r="N890" t="b">
        <v>0</v>
      </c>
      <c r="O890" t="b">
        <v>0</v>
      </c>
      <c r="P890" t="s">
        <v>33</v>
      </c>
      <c r="Q890" s="5">
        <f t="shared" si="54"/>
        <v>2.0989655172413793</v>
      </c>
      <c r="R890" s="6">
        <f t="shared" si="55"/>
        <v>41.979310344827589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10">
        <f t="shared" si="52"/>
        <v>41710.208333333336</v>
      </c>
      <c r="M891" s="10">
        <f t="shared" si="53"/>
        <v>41717.208333333336</v>
      </c>
      <c r="N891" t="b">
        <v>0</v>
      </c>
      <c r="O891" t="b">
        <v>1</v>
      </c>
      <c r="P891" t="s">
        <v>50</v>
      </c>
      <c r="Q891" s="5">
        <f t="shared" si="54"/>
        <v>1.697857142857143</v>
      </c>
      <c r="R891" s="6">
        <f t="shared" si="55"/>
        <v>77.93442622950819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10">
        <f t="shared" si="52"/>
        <v>43640.208333333328</v>
      </c>
      <c r="M892" s="10">
        <f t="shared" si="53"/>
        <v>43641.208333333328</v>
      </c>
      <c r="N892" t="b">
        <v>0</v>
      </c>
      <c r="O892" t="b">
        <v>0</v>
      </c>
      <c r="P892" t="s">
        <v>60</v>
      </c>
      <c r="Q892" s="5">
        <f t="shared" si="54"/>
        <v>1.1595907738095239</v>
      </c>
      <c r="R892" s="6">
        <f t="shared" si="55"/>
        <v>106.01972789115646</v>
      </c>
      <c r="S892" t="s">
        <v>2035</v>
      </c>
      <c r="T892" t="s">
        <v>2045</v>
      </c>
    </row>
    <row r="893" spans="1:20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0">
        <f t="shared" si="52"/>
        <v>40880.25</v>
      </c>
      <c r="M893" s="10">
        <f t="shared" si="53"/>
        <v>40924.25</v>
      </c>
      <c r="N893" t="b">
        <v>0</v>
      </c>
      <c r="O893" t="b">
        <v>0</v>
      </c>
      <c r="P893" t="s">
        <v>42</v>
      </c>
      <c r="Q893" s="5">
        <f t="shared" si="54"/>
        <v>2.5859999999999999</v>
      </c>
      <c r="R893" s="6">
        <f t="shared" si="55"/>
        <v>47.018181818181816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10">
        <f t="shared" si="52"/>
        <v>40319.208333333336</v>
      </c>
      <c r="M894" s="10">
        <f t="shared" si="53"/>
        <v>40360.208333333336</v>
      </c>
      <c r="N894" t="b">
        <v>0</v>
      </c>
      <c r="O894" t="b">
        <v>0</v>
      </c>
      <c r="P894" t="s">
        <v>206</v>
      </c>
      <c r="Q894" s="5">
        <f t="shared" si="54"/>
        <v>2.3058333333333332</v>
      </c>
      <c r="R894" s="6">
        <f t="shared" si="55"/>
        <v>76.016483516483518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10">
        <f t="shared" si="52"/>
        <v>42170.208333333328</v>
      </c>
      <c r="M895" s="10">
        <f t="shared" si="53"/>
        <v>42174.208333333328</v>
      </c>
      <c r="N895" t="b">
        <v>0</v>
      </c>
      <c r="O895" t="b">
        <v>1</v>
      </c>
      <c r="P895" t="s">
        <v>42</v>
      </c>
      <c r="Q895" s="5">
        <f t="shared" si="54"/>
        <v>1.2821428571428573</v>
      </c>
      <c r="R895" s="6">
        <f t="shared" si="55"/>
        <v>54.120603015075375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10">
        <f t="shared" si="52"/>
        <v>41466.208333333336</v>
      </c>
      <c r="M896" s="10">
        <f t="shared" si="53"/>
        <v>41496.208333333336</v>
      </c>
      <c r="N896" t="b">
        <v>0</v>
      </c>
      <c r="O896" t="b">
        <v>1</v>
      </c>
      <c r="P896" t="s">
        <v>269</v>
      </c>
      <c r="Q896" s="5">
        <f t="shared" si="54"/>
        <v>1.8870588235294117</v>
      </c>
      <c r="R896" s="6">
        <f t="shared" si="55"/>
        <v>57.285714285714285</v>
      </c>
      <c r="S896" t="s">
        <v>2041</v>
      </c>
      <c r="T896" t="s">
        <v>2060</v>
      </c>
    </row>
    <row r="897" spans="1:20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10">
        <f t="shared" si="52"/>
        <v>43134.25</v>
      </c>
      <c r="M897" s="10">
        <f t="shared" si="53"/>
        <v>43143.25</v>
      </c>
      <c r="N897" t="b">
        <v>0</v>
      </c>
      <c r="O897" t="b">
        <v>0</v>
      </c>
      <c r="P897" t="s">
        <v>33</v>
      </c>
      <c r="Q897" s="5">
        <f t="shared" si="54"/>
        <v>6.9511889862327911E-2</v>
      </c>
      <c r="R897" s="6">
        <f t="shared" si="55"/>
        <v>103.81308411214954</v>
      </c>
      <c r="S897" t="s">
        <v>2039</v>
      </c>
      <c r="T897" t="s">
        <v>2040</v>
      </c>
    </row>
    <row r="898" spans="1:20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10">
        <f t="shared" si="52"/>
        <v>40738.208333333336</v>
      </c>
      <c r="M898" s="10">
        <f t="shared" si="53"/>
        <v>40741.208333333336</v>
      </c>
      <c r="N898" t="b">
        <v>0</v>
      </c>
      <c r="O898" t="b">
        <v>1</v>
      </c>
      <c r="P898" t="s">
        <v>17</v>
      </c>
      <c r="Q898" s="5">
        <f t="shared" si="54"/>
        <v>7.7443434343434348</v>
      </c>
      <c r="R898" s="6">
        <f t="shared" si="55"/>
        <v>105.02602739726028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10">
        <f t="shared" ref="L899:L962" si="56">(((J899/60)/60)/24)+DATE(1970,1,1)</f>
        <v>43583.208333333328</v>
      </c>
      <c r="M899" s="10">
        <f t="shared" ref="M899:M962" si="57">(((K899/60)/60)/24)+DATE(1970,1,1)</f>
        <v>43585.208333333328</v>
      </c>
      <c r="N899" t="b">
        <v>0</v>
      </c>
      <c r="O899" t="b">
        <v>0</v>
      </c>
      <c r="P899" t="s">
        <v>33</v>
      </c>
      <c r="Q899" s="5">
        <f t="shared" ref="Q899:Q962" si="58">E899/D899</f>
        <v>0.27693181818181817</v>
      </c>
      <c r="R899" s="6">
        <f t="shared" ref="R899:R962" si="59">E899/G899</f>
        <v>90.259259259259252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10">
        <f t="shared" si="56"/>
        <v>43815.25</v>
      </c>
      <c r="M900" s="10">
        <f t="shared" si="57"/>
        <v>43821.25</v>
      </c>
      <c r="N900" t="b">
        <v>0</v>
      </c>
      <c r="O900" t="b">
        <v>0</v>
      </c>
      <c r="P900" t="s">
        <v>42</v>
      </c>
      <c r="Q900" s="5">
        <f t="shared" si="58"/>
        <v>0.52479620323841425</v>
      </c>
      <c r="R900" s="6">
        <f t="shared" si="59"/>
        <v>76.978705978705975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10">
        <f t="shared" si="56"/>
        <v>41554.208333333336</v>
      </c>
      <c r="M901" s="10">
        <f t="shared" si="57"/>
        <v>41572.208333333336</v>
      </c>
      <c r="N901" t="b">
        <v>0</v>
      </c>
      <c r="O901" t="b">
        <v>0</v>
      </c>
      <c r="P901" t="s">
        <v>159</v>
      </c>
      <c r="Q901" s="5">
        <f t="shared" si="58"/>
        <v>4.0709677419354842</v>
      </c>
      <c r="R901" s="6">
        <f t="shared" si="59"/>
        <v>102.60162601626017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10">
        <f t="shared" si="56"/>
        <v>41901.208333333336</v>
      </c>
      <c r="M902" s="10">
        <f t="shared" si="57"/>
        <v>41902.208333333336</v>
      </c>
      <c r="N902" t="b">
        <v>0</v>
      </c>
      <c r="O902" t="b">
        <v>1</v>
      </c>
      <c r="P902" t="s">
        <v>28</v>
      </c>
      <c r="Q902" s="5">
        <f t="shared" si="58"/>
        <v>0.02</v>
      </c>
      <c r="R902" s="6">
        <f t="shared" si="59"/>
        <v>2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10">
        <f t="shared" si="56"/>
        <v>43298.208333333328</v>
      </c>
      <c r="M903" s="10">
        <f t="shared" si="57"/>
        <v>43331.208333333328</v>
      </c>
      <c r="N903" t="b">
        <v>0</v>
      </c>
      <c r="O903" t="b">
        <v>1</v>
      </c>
      <c r="P903" t="s">
        <v>23</v>
      </c>
      <c r="Q903" s="5">
        <f t="shared" si="58"/>
        <v>1.5617857142857143</v>
      </c>
      <c r="R903" s="6">
        <f t="shared" si="59"/>
        <v>55.0062893081761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10">
        <f t="shared" si="56"/>
        <v>42399.25</v>
      </c>
      <c r="M904" s="10">
        <f t="shared" si="57"/>
        <v>42441.25</v>
      </c>
      <c r="N904" t="b">
        <v>0</v>
      </c>
      <c r="O904" t="b">
        <v>0</v>
      </c>
      <c r="P904" t="s">
        <v>28</v>
      </c>
      <c r="Q904" s="5">
        <f t="shared" si="58"/>
        <v>2.5242857142857145</v>
      </c>
      <c r="R904" s="6">
        <f t="shared" si="59"/>
        <v>32.127272727272725</v>
      </c>
      <c r="S904" t="s">
        <v>2037</v>
      </c>
      <c r="T904" t="s">
        <v>2038</v>
      </c>
    </row>
    <row r="905" spans="1:20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10">
        <f t="shared" si="56"/>
        <v>41034.208333333336</v>
      </c>
      <c r="M905" s="10">
        <f t="shared" si="57"/>
        <v>41049.208333333336</v>
      </c>
      <c r="N905" t="b">
        <v>0</v>
      </c>
      <c r="O905" t="b">
        <v>1</v>
      </c>
      <c r="P905" t="s">
        <v>68</v>
      </c>
      <c r="Q905" s="5">
        <f t="shared" si="58"/>
        <v>1.729268292682927E-2</v>
      </c>
      <c r="R905" s="6">
        <f t="shared" si="59"/>
        <v>50.642857142857146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10">
        <f t="shared" si="56"/>
        <v>41186.208333333336</v>
      </c>
      <c r="M906" s="10">
        <f t="shared" si="57"/>
        <v>41190.208333333336</v>
      </c>
      <c r="N906" t="b">
        <v>0</v>
      </c>
      <c r="O906" t="b">
        <v>0</v>
      </c>
      <c r="P906" t="s">
        <v>133</v>
      </c>
      <c r="Q906" s="5">
        <f t="shared" si="58"/>
        <v>0.12230769230769231</v>
      </c>
      <c r="R906" s="6">
        <f t="shared" si="59"/>
        <v>49.6875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10">
        <f t="shared" si="56"/>
        <v>41536.208333333336</v>
      </c>
      <c r="M907" s="10">
        <f t="shared" si="57"/>
        <v>41539.208333333336</v>
      </c>
      <c r="N907" t="b">
        <v>0</v>
      </c>
      <c r="O907" t="b">
        <v>0</v>
      </c>
      <c r="P907" t="s">
        <v>33</v>
      </c>
      <c r="Q907" s="5">
        <f t="shared" si="58"/>
        <v>1.6398734177215191</v>
      </c>
      <c r="R907" s="6">
        <f t="shared" si="59"/>
        <v>54.894067796610166</v>
      </c>
      <c r="S907" t="s">
        <v>2039</v>
      </c>
      <c r="T907" t="s">
        <v>2040</v>
      </c>
    </row>
    <row r="908" spans="1:20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10">
        <f t="shared" si="56"/>
        <v>42868.208333333328</v>
      </c>
      <c r="M908" s="10">
        <f t="shared" si="57"/>
        <v>42904.208333333328</v>
      </c>
      <c r="N908" t="b">
        <v>1</v>
      </c>
      <c r="O908" t="b">
        <v>1</v>
      </c>
      <c r="P908" t="s">
        <v>42</v>
      </c>
      <c r="Q908" s="5">
        <f t="shared" si="58"/>
        <v>1.6298181818181818</v>
      </c>
      <c r="R908" s="6">
        <f t="shared" si="59"/>
        <v>46.931937172774866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10">
        <f t="shared" si="56"/>
        <v>40660.208333333336</v>
      </c>
      <c r="M909" s="10">
        <f t="shared" si="57"/>
        <v>40667.208333333336</v>
      </c>
      <c r="N909" t="b">
        <v>0</v>
      </c>
      <c r="O909" t="b">
        <v>0</v>
      </c>
      <c r="P909" t="s">
        <v>33</v>
      </c>
      <c r="Q909" s="5">
        <f t="shared" si="58"/>
        <v>0.20252747252747252</v>
      </c>
      <c r="R909" s="6">
        <f t="shared" si="59"/>
        <v>44.951219512195124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10">
        <f t="shared" si="56"/>
        <v>41031.208333333336</v>
      </c>
      <c r="M910" s="10">
        <f t="shared" si="57"/>
        <v>41042.208333333336</v>
      </c>
      <c r="N910" t="b">
        <v>0</v>
      </c>
      <c r="O910" t="b">
        <v>0</v>
      </c>
      <c r="P910" t="s">
        <v>89</v>
      </c>
      <c r="Q910" s="5">
        <f t="shared" si="58"/>
        <v>3.1924083769633507</v>
      </c>
      <c r="R910" s="6">
        <f t="shared" si="59"/>
        <v>30.99898322318251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0">
        <f t="shared" si="56"/>
        <v>43255.208333333328</v>
      </c>
      <c r="M911" s="10">
        <f t="shared" si="57"/>
        <v>43282.208333333328</v>
      </c>
      <c r="N911" t="b">
        <v>0</v>
      </c>
      <c r="O911" t="b">
        <v>1</v>
      </c>
      <c r="P911" t="s">
        <v>33</v>
      </c>
      <c r="Q911" s="5">
        <f t="shared" si="58"/>
        <v>4.7894444444444444</v>
      </c>
      <c r="R911" s="6">
        <f t="shared" si="59"/>
        <v>107.7625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10">
        <f t="shared" si="56"/>
        <v>42026.25</v>
      </c>
      <c r="M912" s="10">
        <f t="shared" si="57"/>
        <v>42027.25</v>
      </c>
      <c r="N912" t="b">
        <v>0</v>
      </c>
      <c r="O912" t="b">
        <v>0</v>
      </c>
      <c r="P912" t="s">
        <v>33</v>
      </c>
      <c r="Q912" s="5">
        <f t="shared" si="58"/>
        <v>0.19556634304207121</v>
      </c>
      <c r="R912" s="6">
        <f t="shared" si="59"/>
        <v>102.07770270270271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10">
        <f t="shared" si="56"/>
        <v>43717.208333333328</v>
      </c>
      <c r="M913" s="10">
        <f t="shared" si="57"/>
        <v>43719.208333333328</v>
      </c>
      <c r="N913" t="b">
        <v>1</v>
      </c>
      <c r="O913" t="b">
        <v>0</v>
      </c>
      <c r="P913" t="s">
        <v>28</v>
      </c>
      <c r="Q913" s="5">
        <f t="shared" si="58"/>
        <v>1.9894827586206896</v>
      </c>
      <c r="R913" s="6">
        <f t="shared" si="59"/>
        <v>24.976190476190474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10">
        <f t="shared" si="56"/>
        <v>41157.208333333336</v>
      </c>
      <c r="M914" s="10">
        <f t="shared" si="57"/>
        <v>41170.208333333336</v>
      </c>
      <c r="N914" t="b">
        <v>1</v>
      </c>
      <c r="O914" t="b">
        <v>0</v>
      </c>
      <c r="P914" t="s">
        <v>53</v>
      </c>
      <c r="Q914" s="5">
        <f t="shared" si="58"/>
        <v>7.95</v>
      </c>
      <c r="R914" s="6">
        <f t="shared" si="59"/>
        <v>79.944134078212286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10">
        <f t="shared" si="56"/>
        <v>43597.208333333328</v>
      </c>
      <c r="M915" s="10">
        <f t="shared" si="57"/>
        <v>43610.208333333328</v>
      </c>
      <c r="N915" t="b">
        <v>0</v>
      </c>
      <c r="O915" t="b">
        <v>0</v>
      </c>
      <c r="P915" t="s">
        <v>53</v>
      </c>
      <c r="Q915" s="5">
        <f t="shared" si="58"/>
        <v>0.50621082621082625</v>
      </c>
      <c r="R915" s="6">
        <f t="shared" si="59"/>
        <v>67.946462715105156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10">
        <f t="shared" si="56"/>
        <v>41490.208333333336</v>
      </c>
      <c r="M916" s="10">
        <f t="shared" si="57"/>
        <v>41502.208333333336</v>
      </c>
      <c r="N916" t="b">
        <v>0</v>
      </c>
      <c r="O916" t="b">
        <v>0</v>
      </c>
      <c r="P916" t="s">
        <v>33</v>
      </c>
      <c r="Q916" s="5">
        <f t="shared" si="58"/>
        <v>0.57437499999999997</v>
      </c>
      <c r="R916" s="6">
        <f t="shared" si="59"/>
        <v>26.070921985815602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10">
        <f t="shared" si="56"/>
        <v>42976.208333333328</v>
      </c>
      <c r="M917" s="10">
        <f t="shared" si="57"/>
        <v>42985.208333333328</v>
      </c>
      <c r="N917" t="b">
        <v>0</v>
      </c>
      <c r="O917" t="b">
        <v>0</v>
      </c>
      <c r="P917" t="s">
        <v>269</v>
      </c>
      <c r="Q917" s="5">
        <f t="shared" si="58"/>
        <v>1.5562827640984909</v>
      </c>
      <c r="R917" s="6">
        <f t="shared" si="59"/>
        <v>105.0032154340836</v>
      </c>
      <c r="S917" t="s">
        <v>2041</v>
      </c>
      <c r="T917" t="s">
        <v>2060</v>
      </c>
    </row>
    <row r="918" spans="1:20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10">
        <f t="shared" si="56"/>
        <v>41991.25</v>
      </c>
      <c r="M918" s="10">
        <f t="shared" si="57"/>
        <v>42000.25</v>
      </c>
      <c r="N918" t="b">
        <v>0</v>
      </c>
      <c r="O918" t="b">
        <v>0</v>
      </c>
      <c r="P918" t="s">
        <v>122</v>
      </c>
      <c r="Q918" s="5">
        <f t="shared" si="58"/>
        <v>0.36297297297297298</v>
      </c>
      <c r="R918" s="6">
        <f t="shared" si="59"/>
        <v>25.826923076923077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10">
        <f t="shared" si="56"/>
        <v>40722.208333333336</v>
      </c>
      <c r="M919" s="10">
        <f t="shared" si="57"/>
        <v>40746.208333333336</v>
      </c>
      <c r="N919" t="b">
        <v>0</v>
      </c>
      <c r="O919" t="b">
        <v>1</v>
      </c>
      <c r="P919" t="s">
        <v>100</v>
      </c>
      <c r="Q919" s="5">
        <f t="shared" si="58"/>
        <v>0.58250000000000002</v>
      </c>
      <c r="R919" s="6">
        <f t="shared" si="59"/>
        <v>77.666666666666671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10">
        <f t="shared" si="56"/>
        <v>41117.208333333336</v>
      </c>
      <c r="M920" s="10">
        <f t="shared" si="57"/>
        <v>41128.208333333336</v>
      </c>
      <c r="N920" t="b">
        <v>0</v>
      </c>
      <c r="O920" t="b">
        <v>0</v>
      </c>
      <c r="P920" t="s">
        <v>133</v>
      </c>
      <c r="Q920" s="5">
        <f t="shared" si="58"/>
        <v>2.3739473684210526</v>
      </c>
      <c r="R920" s="6">
        <f t="shared" si="59"/>
        <v>57.82692307692308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10">
        <f t="shared" si="56"/>
        <v>43022.208333333328</v>
      </c>
      <c r="M921" s="10">
        <f t="shared" si="57"/>
        <v>43054.25</v>
      </c>
      <c r="N921" t="b">
        <v>0</v>
      </c>
      <c r="O921" t="b">
        <v>1</v>
      </c>
      <c r="P921" t="s">
        <v>33</v>
      </c>
      <c r="Q921" s="5">
        <f t="shared" si="58"/>
        <v>0.58750000000000002</v>
      </c>
      <c r="R921" s="6">
        <f t="shared" si="59"/>
        <v>92.955555555555549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10">
        <f t="shared" si="56"/>
        <v>43503.25</v>
      </c>
      <c r="M922" s="10">
        <f t="shared" si="57"/>
        <v>43523.25</v>
      </c>
      <c r="N922" t="b">
        <v>1</v>
      </c>
      <c r="O922" t="b">
        <v>0</v>
      </c>
      <c r="P922" t="s">
        <v>71</v>
      </c>
      <c r="Q922" s="5">
        <f t="shared" si="58"/>
        <v>1.8256603773584905</v>
      </c>
      <c r="R922" s="6">
        <f t="shared" si="59"/>
        <v>37.945098039215686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10">
        <f t="shared" si="56"/>
        <v>40951.25</v>
      </c>
      <c r="M923" s="10">
        <f t="shared" si="57"/>
        <v>40965.25</v>
      </c>
      <c r="N923" t="b">
        <v>0</v>
      </c>
      <c r="O923" t="b">
        <v>0</v>
      </c>
      <c r="P923" t="s">
        <v>28</v>
      </c>
      <c r="Q923" s="5">
        <f t="shared" si="58"/>
        <v>7.5436408977556111E-3</v>
      </c>
      <c r="R923" s="6">
        <f t="shared" si="59"/>
        <v>31.842105263157894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10">
        <f t="shared" si="56"/>
        <v>43443.25</v>
      </c>
      <c r="M924" s="10">
        <f t="shared" si="57"/>
        <v>43452.25</v>
      </c>
      <c r="N924" t="b">
        <v>0</v>
      </c>
      <c r="O924" t="b">
        <v>1</v>
      </c>
      <c r="P924" t="s">
        <v>319</v>
      </c>
      <c r="Q924" s="5">
        <f t="shared" si="58"/>
        <v>1.7595330739299611</v>
      </c>
      <c r="R924" s="6">
        <f t="shared" si="59"/>
        <v>40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10">
        <f t="shared" si="56"/>
        <v>40373.208333333336</v>
      </c>
      <c r="M925" s="10">
        <f t="shared" si="57"/>
        <v>40374.208333333336</v>
      </c>
      <c r="N925" t="b">
        <v>0</v>
      </c>
      <c r="O925" t="b">
        <v>0</v>
      </c>
      <c r="P925" t="s">
        <v>33</v>
      </c>
      <c r="Q925" s="5">
        <f t="shared" si="58"/>
        <v>2.3788235294117648</v>
      </c>
      <c r="R925" s="6">
        <f t="shared" si="59"/>
        <v>101.1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10">
        <f t="shared" si="56"/>
        <v>43769.208333333328</v>
      </c>
      <c r="M926" s="10">
        <f t="shared" si="57"/>
        <v>43780.25</v>
      </c>
      <c r="N926" t="b">
        <v>0</v>
      </c>
      <c r="O926" t="b">
        <v>0</v>
      </c>
      <c r="P926" t="s">
        <v>33</v>
      </c>
      <c r="Q926" s="5">
        <f t="shared" si="58"/>
        <v>4.8805076142131982</v>
      </c>
      <c r="R926" s="6">
        <f t="shared" si="59"/>
        <v>84.006989951944078</v>
      </c>
      <c r="S926" t="s">
        <v>2039</v>
      </c>
      <c r="T926" t="s">
        <v>2040</v>
      </c>
    </row>
    <row r="927" spans="1:20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10">
        <f t="shared" si="56"/>
        <v>43000.208333333328</v>
      </c>
      <c r="M927" s="10">
        <f t="shared" si="57"/>
        <v>43012.208333333328</v>
      </c>
      <c r="N927" t="b">
        <v>0</v>
      </c>
      <c r="O927" t="b">
        <v>0</v>
      </c>
      <c r="P927" t="s">
        <v>33</v>
      </c>
      <c r="Q927" s="5">
        <f t="shared" si="58"/>
        <v>2.2406666666666668</v>
      </c>
      <c r="R927" s="6">
        <f t="shared" si="59"/>
        <v>103.41538461538461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10">
        <f t="shared" si="56"/>
        <v>42502.208333333328</v>
      </c>
      <c r="M928" s="10">
        <f t="shared" si="57"/>
        <v>42506.208333333328</v>
      </c>
      <c r="N928" t="b">
        <v>0</v>
      </c>
      <c r="O928" t="b">
        <v>0</v>
      </c>
      <c r="P928" t="s">
        <v>17</v>
      </c>
      <c r="Q928" s="5">
        <f t="shared" si="58"/>
        <v>0.18126436781609195</v>
      </c>
      <c r="R928" s="6">
        <f t="shared" si="59"/>
        <v>105.13333333333334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10">
        <f t="shared" si="56"/>
        <v>41102.208333333336</v>
      </c>
      <c r="M929" s="10">
        <f t="shared" si="57"/>
        <v>41131.208333333336</v>
      </c>
      <c r="N929" t="b">
        <v>0</v>
      </c>
      <c r="O929" t="b">
        <v>0</v>
      </c>
      <c r="P929" t="s">
        <v>33</v>
      </c>
      <c r="Q929" s="5">
        <f t="shared" si="58"/>
        <v>0.45847222222222223</v>
      </c>
      <c r="R929" s="6">
        <f t="shared" si="59"/>
        <v>89.21621621621621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10">
        <f t="shared" si="56"/>
        <v>41637.25</v>
      </c>
      <c r="M930" s="10">
        <f t="shared" si="57"/>
        <v>41646.25</v>
      </c>
      <c r="N930" t="b">
        <v>0</v>
      </c>
      <c r="O930" t="b">
        <v>0</v>
      </c>
      <c r="P930" t="s">
        <v>28</v>
      </c>
      <c r="Q930" s="5">
        <f t="shared" si="58"/>
        <v>1.1731541218637993</v>
      </c>
      <c r="R930" s="6">
        <f t="shared" si="59"/>
        <v>51.995234312946785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10">
        <f t="shared" si="56"/>
        <v>42858.208333333328</v>
      </c>
      <c r="M931" s="10">
        <f t="shared" si="57"/>
        <v>42872.208333333328</v>
      </c>
      <c r="N931" t="b">
        <v>0</v>
      </c>
      <c r="O931" t="b">
        <v>0</v>
      </c>
      <c r="P931" t="s">
        <v>33</v>
      </c>
      <c r="Q931" s="5">
        <f t="shared" si="58"/>
        <v>2.173090909090909</v>
      </c>
      <c r="R931" s="6">
        <f t="shared" si="59"/>
        <v>64.956521739130437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10">
        <f t="shared" si="56"/>
        <v>42060.25</v>
      </c>
      <c r="M932" s="10">
        <f t="shared" si="57"/>
        <v>42067.25</v>
      </c>
      <c r="N932" t="b">
        <v>0</v>
      </c>
      <c r="O932" t="b">
        <v>1</v>
      </c>
      <c r="P932" t="s">
        <v>33</v>
      </c>
      <c r="Q932" s="5">
        <f t="shared" si="58"/>
        <v>1.1228571428571428</v>
      </c>
      <c r="R932" s="6">
        <f t="shared" si="59"/>
        <v>46.235294117647058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10">
        <f t="shared" si="56"/>
        <v>41818.208333333336</v>
      </c>
      <c r="M933" s="10">
        <f t="shared" si="57"/>
        <v>41820.208333333336</v>
      </c>
      <c r="N933" t="b">
        <v>0</v>
      </c>
      <c r="O933" t="b">
        <v>1</v>
      </c>
      <c r="P933" t="s">
        <v>33</v>
      </c>
      <c r="Q933" s="5">
        <f t="shared" si="58"/>
        <v>0.72518987341772156</v>
      </c>
      <c r="R933" s="6">
        <f t="shared" si="59"/>
        <v>51.151785714285715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10">
        <f t="shared" si="56"/>
        <v>41709.208333333336</v>
      </c>
      <c r="M934" s="10">
        <f t="shared" si="57"/>
        <v>41712.208333333336</v>
      </c>
      <c r="N934" t="b">
        <v>0</v>
      </c>
      <c r="O934" t="b">
        <v>0</v>
      </c>
      <c r="P934" t="s">
        <v>23</v>
      </c>
      <c r="Q934" s="5">
        <f t="shared" si="58"/>
        <v>2.1230434782608696</v>
      </c>
      <c r="R934" s="6">
        <f t="shared" si="59"/>
        <v>33.909722222222221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10">
        <f t="shared" si="56"/>
        <v>41372.208333333336</v>
      </c>
      <c r="M935" s="10">
        <f t="shared" si="57"/>
        <v>41385.208333333336</v>
      </c>
      <c r="N935" t="b">
        <v>0</v>
      </c>
      <c r="O935" t="b">
        <v>0</v>
      </c>
      <c r="P935" t="s">
        <v>33</v>
      </c>
      <c r="Q935" s="5">
        <f t="shared" si="58"/>
        <v>2.3974657534246577</v>
      </c>
      <c r="R935" s="6">
        <f t="shared" si="59"/>
        <v>92.016298633017882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10">
        <f t="shared" si="56"/>
        <v>42422.25</v>
      </c>
      <c r="M936" s="10">
        <f t="shared" si="57"/>
        <v>42428.25</v>
      </c>
      <c r="N936" t="b">
        <v>0</v>
      </c>
      <c r="O936" t="b">
        <v>0</v>
      </c>
      <c r="P936" t="s">
        <v>33</v>
      </c>
      <c r="Q936" s="5">
        <f t="shared" si="58"/>
        <v>1.8193548387096774</v>
      </c>
      <c r="R936" s="6">
        <f t="shared" si="59"/>
        <v>107.42857142857143</v>
      </c>
      <c r="S936" t="s">
        <v>2039</v>
      </c>
      <c r="T936" t="s">
        <v>2040</v>
      </c>
    </row>
    <row r="937" spans="1:20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10">
        <f t="shared" si="56"/>
        <v>42209.208333333328</v>
      </c>
      <c r="M937" s="10">
        <f t="shared" si="57"/>
        <v>42216.208333333328</v>
      </c>
      <c r="N937" t="b">
        <v>0</v>
      </c>
      <c r="O937" t="b">
        <v>0</v>
      </c>
      <c r="P937" t="s">
        <v>33</v>
      </c>
      <c r="Q937" s="5">
        <f t="shared" si="58"/>
        <v>1.6413114754098361</v>
      </c>
      <c r="R937" s="6">
        <f t="shared" si="59"/>
        <v>75.848484848484844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10">
        <f t="shared" si="56"/>
        <v>43668.208333333328</v>
      </c>
      <c r="M938" s="10">
        <f t="shared" si="57"/>
        <v>43671.208333333328</v>
      </c>
      <c r="N938" t="b">
        <v>1</v>
      </c>
      <c r="O938" t="b">
        <v>0</v>
      </c>
      <c r="P938" t="s">
        <v>33</v>
      </c>
      <c r="Q938" s="5">
        <f t="shared" si="58"/>
        <v>1.6375968992248063E-2</v>
      </c>
      <c r="R938" s="6">
        <f t="shared" si="59"/>
        <v>80.476190476190482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10">
        <f t="shared" si="56"/>
        <v>42334.25</v>
      </c>
      <c r="M939" s="10">
        <f t="shared" si="57"/>
        <v>42343.25</v>
      </c>
      <c r="N939" t="b">
        <v>0</v>
      </c>
      <c r="O939" t="b">
        <v>0</v>
      </c>
      <c r="P939" t="s">
        <v>42</v>
      </c>
      <c r="Q939" s="5">
        <f t="shared" si="58"/>
        <v>0.49643859649122807</v>
      </c>
      <c r="R939" s="6">
        <f t="shared" si="59"/>
        <v>86.978483606557376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10">
        <f t="shared" si="56"/>
        <v>43263.208333333328</v>
      </c>
      <c r="M940" s="10">
        <f t="shared" si="57"/>
        <v>43299.208333333328</v>
      </c>
      <c r="N940" t="b">
        <v>0</v>
      </c>
      <c r="O940" t="b">
        <v>1</v>
      </c>
      <c r="P940" t="s">
        <v>119</v>
      </c>
      <c r="Q940" s="5">
        <f t="shared" si="58"/>
        <v>1.0970652173913042</v>
      </c>
      <c r="R940" s="6">
        <f t="shared" si="59"/>
        <v>105.13541666666667</v>
      </c>
      <c r="S940" t="s">
        <v>2047</v>
      </c>
      <c r="T940" t="s">
        <v>2053</v>
      </c>
    </row>
    <row r="941" spans="1:20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10">
        <f t="shared" si="56"/>
        <v>40670.208333333336</v>
      </c>
      <c r="M941" s="10">
        <f t="shared" si="57"/>
        <v>40687.208333333336</v>
      </c>
      <c r="N941" t="b">
        <v>0</v>
      </c>
      <c r="O941" t="b">
        <v>1</v>
      </c>
      <c r="P941" t="s">
        <v>89</v>
      </c>
      <c r="Q941" s="5">
        <f t="shared" si="58"/>
        <v>0.49217948717948717</v>
      </c>
      <c r="R941" s="6">
        <f t="shared" si="59"/>
        <v>57.298507462686565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0">
        <f t="shared" si="56"/>
        <v>41244.25</v>
      </c>
      <c r="M942" s="10">
        <f t="shared" si="57"/>
        <v>41266.25</v>
      </c>
      <c r="N942" t="b">
        <v>0</v>
      </c>
      <c r="O942" t="b">
        <v>0</v>
      </c>
      <c r="P942" t="s">
        <v>28</v>
      </c>
      <c r="Q942" s="5">
        <f t="shared" si="58"/>
        <v>0.62232323232323228</v>
      </c>
      <c r="R942" s="6">
        <f t="shared" si="59"/>
        <v>93.348484848484844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10">
        <f t="shared" si="56"/>
        <v>40552.25</v>
      </c>
      <c r="M943" s="10">
        <f t="shared" si="57"/>
        <v>40587.25</v>
      </c>
      <c r="N943" t="b">
        <v>1</v>
      </c>
      <c r="O943" t="b">
        <v>0</v>
      </c>
      <c r="P943" t="s">
        <v>33</v>
      </c>
      <c r="Q943" s="5">
        <f t="shared" si="58"/>
        <v>0.1305813953488372</v>
      </c>
      <c r="R943" s="6">
        <f t="shared" si="59"/>
        <v>71.987179487179489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10">
        <f t="shared" si="56"/>
        <v>40568.25</v>
      </c>
      <c r="M944" s="10">
        <f t="shared" si="57"/>
        <v>40571.25</v>
      </c>
      <c r="N944" t="b">
        <v>0</v>
      </c>
      <c r="O944" t="b">
        <v>0</v>
      </c>
      <c r="P944" t="s">
        <v>33</v>
      </c>
      <c r="Q944" s="5">
        <f t="shared" si="58"/>
        <v>0.64635416666666667</v>
      </c>
      <c r="R944" s="6">
        <f t="shared" si="59"/>
        <v>92.611940298507463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10">
        <f t="shared" si="56"/>
        <v>41906.208333333336</v>
      </c>
      <c r="M945" s="10">
        <f t="shared" si="57"/>
        <v>41941.208333333336</v>
      </c>
      <c r="N945" t="b">
        <v>0</v>
      </c>
      <c r="O945" t="b">
        <v>0</v>
      </c>
      <c r="P945" t="s">
        <v>17</v>
      </c>
      <c r="Q945" s="5">
        <f t="shared" si="58"/>
        <v>1.5958666666666668</v>
      </c>
      <c r="R945" s="6">
        <f t="shared" si="59"/>
        <v>104.99122807017544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10">
        <f t="shared" si="56"/>
        <v>42776.25</v>
      </c>
      <c r="M946" s="10">
        <f t="shared" si="57"/>
        <v>42795.25</v>
      </c>
      <c r="N946" t="b">
        <v>0</v>
      </c>
      <c r="O946" t="b">
        <v>0</v>
      </c>
      <c r="P946" t="s">
        <v>122</v>
      </c>
      <c r="Q946" s="5">
        <f t="shared" si="58"/>
        <v>0.81420000000000003</v>
      </c>
      <c r="R946" s="6">
        <f t="shared" si="59"/>
        <v>30.958174904942965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10">
        <f t="shared" si="56"/>
        <v>41004.208333333336</v>
      </c>
      <c r="M947" s="10">
        <f t="shared" si="57"/>
        <v>41019.208333333336</v>
      </c>
      <c r="N947" t="b">
        <v>1</v>
      </c>
      <c r="O947" t="b">
        <v>0</v>
      </c>
      <c r="P947" t="s">
        <v>122</v>
      </c>
      <c r="Q947" s="5">
        <f t="shared" si="58"/>
        <v>0.32444767441860467</v>
      </c>
      <c r="R947" s="6">
        <f t="shared" si="59"/>
        <v>33.001182732111175</v>
      </c>
      <c r="S947" t="s">
        <v>2054</v>
      </c>
      <c r="T947" t="s">
        <v>2055</v>
      </c>
    </row>
    <row r="948" spans="1:20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10">
        <f t="shared" si="56"/>
        <v>40710.208333333336</v>
      </c>
      <c r="M948" s="10">
        <f t="shared" si="57"/>
        <v>40712.208333333336</v>
      </c>
      <c r="N948" t="b">
        <v>0</v>
      </c>
      <c r="O948" t="b">
        <v>0</v>
      </c>
      <c r="P948" t="s">
        <v>33</v>
      </c>
      <c r="Q948" s="5">
        <f t="shared" si="58"/>
        <v>9.9141184124918666E-2</v>
      </c>
      <c r="R948" s="6">
        <f t="shared" si="59"/>
        <v>84.187845303867405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10">
        <f t="shared" si="56"/>
        <v>41908.208333333336</v>
      </c>
      <c r="M949" s="10">
        <f t="shared" si="57"/>
        <v>41915.208333333336</v>
      </c>
      <c r="N949" t="b">
        <v>0</v>
      </c>
      <c r="O949" t="b">
        <v>0</v>
      </c>
      <c r="P949" t="s">
        <v>33</v>
      </c>
      <c r="Q949" s="5">
        <f t="shared" si="58"/>
        <v>0.26694444444444443</v>
      </c>
      <c r="R949" s="6">
        <f t="shared" si="59"/>
        <v>73.92307692307692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10">
        <f t="shared" si="56"/>
        <v>41985.25</v>
      </c>
      <c r="M950" s="10">
        <f t="shared" si="57"/>
        <v>41995.25</v>
      </c>
      <c r="N950" t="b">
        <v>1</v>
      </c>
      <c r="O950" t="b">
        <v>1</v>
      </c>
      <c r="P950" t="s">
        <v>42</v>
      </c>
      <c r="Q950" s="5">
        <f t="shared" si="58"/>
        <v>0.62957446808510642</v>
      </c>
      <c r="R950" s="6">
        <f t="shared" si="59"/>
        <v>36.987499999999997</v>
      </c>
      <c r="S950" t="s">
        <v>2041</v>
      </c>
      <c r="T950" t="s">
        <v>2042</v>
      </c>
    </row>
    <row r="951" spans="1:20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10">
        <f t="shared" si="56"/>
        <v>42112.208333333328</v>
      </c>
      <c r="M951" s="10">
        <f t="shared" si="57"/>
        <v>42131.208333333328</v>
      </c>
      <c r="N951" t="b">
        <v>0</v>
      </c>
      <c r="O951" t="b">
        <v>0</v>
      </c>
      <c r="P951" t="s">
        <v>28</v>
      </c>
      <c r="Q951" s="5">
        <f t="shared" si="58"/>
        <v>1.6135593220338984</v>
      </c>
      <c r="R951" s="6">
        <f t="shared" si="59"/>
        <v>46.896551724137929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10">
        <f t="shared" si="56"/>
        <v>43571.208333333328</v>
      </c>
      <c r="M952" s="10">
        <f t="shared" si="57"/>
        <v>43576.208333333328</v>
      </c>
      <c r="N952" t="b">
        <v>0</v>
      </c>
      <c r="O952" t="b">
        <v>1</v>
      </c>
      <c r="P952" t="s">
        <v>33</v>
      </c>
      <c r="Q952" s="5">
        <f t="shared" si="58"/>
        <v>0.05</v>
      </c>
      <c r="R952" s="6">
        <f t="shared" si="59"/>
        <v>5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10">
        <f t="shared" si="56"/>
        <v>42730.25</v>
      </c>
      <c r="M953" s="10">
        <f t="shared" si="57"/>
        <v>42731.25</v>
      </c>
      <c r="N953" t="b">
        <v>0</v>
      </c>
      <c r="O953" t="b">
        <v>1</v>
      </c>
      <c r="P953" t="s">
        <v>23</v>
      </c>
      <c r="Q953" s="5">
        <f t="shared" si="58"/>
        <v>10.969379310344827</v>
      </c>
      <c r="R953" s="6">
        <f t="shared" si="59"/>
        <v>102.02437459910199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10">
        <f t="shared" si="56"/>
        <v>42591.208333333328</v>
      </c>
      <c r="M954" s="10">
        <f t="shared" si="57"/>
        <v>42605.208333333328</v>
      </c>
      <c r="N954" t="b">
        <v>0</v>
      </c>
      <c r="O954" t="b">
        <v>0</v>
      </c>
      <c r="P954" t="s">
        <v>42</v>
      </c>
      <c r="Q954" s="5">
        <f t="shared" si="58"/>
        <v>0.70094158075601376</v>
      </c>
      <c r="R954" s="6">
        <f t="shared" si="59"/>
        <v>45.007502206531335</v>
      </c>
      <c r="S954" t="s">
        <v>2041</v>
      </c>
      <c r="T954" t="s">
        <v>2042</v>
      </c>
    </row>
    <row r="955" spans="1:20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10">
        <f t="shared" si="56"/>
        <v>42358.25</v>
      </c>
      <c r="M955" s="10">
        <f t="shared" si="57"/>
        <v>42394.25</v>
      </c>
      <c r="N955" t="b">
        <v>0</v>
      </c>
      <c r="O955" t="b">
        <v>1</v>
      </c>
      <c r="P955" t="s">
        <v>474</v>
      </c>
      <c r="Q955" s="5">
        <f t="shared" si="58"/>
        <v>0.6</v>
      </c>
      <c r="R955" s="6">
        <f t="shared" si="59"/>
        <v>94.285714285714292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10">
        <f t="shared" si="56"/>
        <v>41174.208333333336</v>
      </c>
      <c r="M956" s="10">
        <f t="shared" si="57"/>
        <v>41198.208333333336</v>
      </c>
      <c r="N956" t="b">
        <v>0</v>
      </c>
      <c r="O956" t="b">
        <v>0</v>
      </c>
      <c r="P956" t="s">
        <v>28</v>
      </c>
      <c r="Q956" s="5">
        <f t="shared" si="58"/>
        <v>3.6709859154929578</v>
      </c>
      <c r="R956" s="6">
        <f t="shared" si="59"/>
        <v>101.02325581395348</v>
      </c>
      <c r="S956" t="s">
        <v>2037</v>
      </c>
      <c r="T956" t="s">
        <v>2038</v>
      </c>
    </row>
    <row r="957" spans="1:20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10">
        <f t="shared" si="56"/>
        <v>41238.25</v>
      </c>
      <c r="M957" s="10">
        <f t="shared" si="57"/>
        <v>41240.25</v>
      </c>
      <c r="N957" t="b">
        <v>0</v>
      </c>
      <c r="O957" t="b">
        <v>0</v>
      </c>
      <c r="P957" t="s">
        <v>33</v>
      </c>
      <c r="Q957" s="5">
        <f t="shared" si="58"/>
        <v>11.09</v>
      </c>
      <c r="R957" s="6">
        <f t="shared" si="59"/>
        <v>97.037499999999994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10">
        <f t="shared" si="56"/>
        <v>42360.25</v>
      </c>
      <c r="M958" s="10">
        <f t="shared" si="57"/>
        <v>42364.25</v>
      </c>
      <c r="N958" t="b">
        <v>0</v>
      </c>
      <c r="O958" t="b">
        <v>0</v>
      </c>
      <c r="P958" t="s">
        <v>474</v>
      </c>
      <c r="Q958" s="5">
        <f t="shared" si="58"/>
        <v>0.19028784648187633</v>
      </c>
      <c r="R958" s="6">
        <f t="shared" si="59"/>
        <v>43.00963855421687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10">
        <f t="shared" si="56"/>
        <v>40955.25</v>
      </c>
      <c r="M959" s="10">
        <f t="shared" si="57"/>
        <v>40958.25</v>
      </c>
      <c r="N959" t="b">
        <v>0</v>
      </c>
      <c r="O959" t="b">
        <v>0</v>
      </c>
      <c r="P959" t="s">
        <v>33</v>
      </c>
      <c r="Q959" s="5">
        <f t="shared" si="58"/>
        <v>1.2687755102040816</v>
      </c>
      <c r="R959" s="6">
        <f t="shared" si="59"/>
        <v>94.916030534351151</v>
      </c>
      <c r="S959" t="s">
        <v>2039</v>
      </c>
      <c r="T959" t="s">
        <v>2040</v>
      </c>
    </row>
    <row r="960" spans="1:20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10">
        <f t="shared" si="56"/>
        <v>40350.208333333336</v>
      </c>
      <c r="M960" s="10">
        <f t="shared" si="57"/>
        <v>40372.208333333336</v>
      </c>
      <c r="N960" t="b">
        <v>0</v>
      </c>
      <c r="O960" t="b">
        <v>0</v>
      </c>
      <c r="P960" t="s">
        <v>71</v>
      </c>
      <c r="Q960" s="5">
        <f t="shared" si="58"/>
        <v>7.3463636363636367</v>
      </c>
      <c r="R960" s="6">
        <f t="shared" si="59"/>
        <v>72.151785714285708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10">
        <f t="shared" si="56"/>
        <v>40357.208333333336</v>
      </c>
      <c r="M961" s="10">
        <f t="shared" si="57"/>
        <v>40385.208333333336</v>
      </c>
      <c r="N961" t="b">
        <v>0</v>
      </c>
      <c r="O961" t="b">
        <v>0</v>
      </c>
      <c r="P961" t="s">
        <v>206</v>
      </c>
      <c r="Q961" s="5">
        <f t="shared" si="58"/>
        <v>4.5731034482758622E-2</v>
      </c>
      <c r="R961" s="6">
        <f t="shared" si="59"/>
        <v>51.007692307692309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10">
        <f t="shared" si="56"/>
        <v>42408.25</v>
      </c>
      <c r="M962" s="10">
        <f t="shared" si="57"/>
        <v>42445.208333333328</v>
      </c>
      <c r="N962" t="b">
        <v>0</v>
      </c>
      <c r="O962" t="b">
        <v>0</v>
      </c>
      <c r="P962" t="s">
        <v>28</v>
      </c>
      <c r="Q962" s="5">
        <f t="shared" si="58"/>
        <v>0.85054545454545449</v>
      </c>
      <c r="R962" s="6">
        <f t="shared" si="59"/>
        <v>85.054545454545448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10">
        <f t="shared" ref="L963:L1001" si="60">(((J963/60)/60)/24)+DATE(1970,1,1)</f>
        <v>40591.25</v>
      </c>
      <c r="M963" s="10">
        <f t="shared" ref="M963:M1001" si="61">(((K963/60)/60)/24)+DATE(1970,1,1)</f>
        <v>40595.25</v>
      </c>
      <c r="N963" t="b">
        <v>0</v>
      </c>
      <c r="O963" t="b">
        <v>0</v>
      </c>
      <c r="P963" t="s">
        <v>206</v>
      </c>
      <c r="Q963" s="5">
        <f t="shared" ref="Q963:Q1001" si="62">E963/D963</f>
        <v>1.1929824561403508</v>
      </c>
      <c r="R963" s="6">
        <f t="shared" ref="R963:R1001" si="63">E963/G963</f>
        <v>43.87096774193548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10">
        <f t="shared" si="60"/>
        <v>41592.25</v>
      </c>
      <c r="M964" s="10">
        <f t="shared" si="61"/>
        <v>41613.25</v>
      </c>
      <c r="N964" t="b">
        <v>0</v>
      </c>
      <c r="O964" t="b">
        <v>0</v>
      </c>
      <c r="P964" t="s">
        <v>17</v>
      </c>
      <c r="Q964" s="5">
        <f t="shared" si="62"/>
        <v>2.9602777777777778</v>
      </c>
      <c r="R964" s="6">
        <f t="shared" si="63"/>
        <v>40.063909774436091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10">
        <f t="shared" si="60"/>
        <v>40607.25</v>
      </c>
      <c r="M965" s="10">
        <f t="shared" si="61"/>
        <v>40613.25</v>
      </c>
      <c r="N965" t="b">
        <v>0</v>
      </c>
      <c r="O965" t="b">
        <v>1</v>
      </c>
      <c r="P965" t="s">
        <v>122</v>
      </c>
      <c r="Q965" s="5">
        <f t="shared" si="62"/>
        <v>0.84694915254237291</v>
      </c>
      <c r="R965" s="6">
        <f t="shared" si="63"/>
        <v>43.833333333333336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10">
        <f t="shared" si="60"/>
        <v>42135.208333333328</v>
      </c>
      <c r="M966" s="10">
        <f t="shared" si="61"/>
        <v>42140.208333333328</v>
      </c>
      <c r="N966" t="b">
        <v>0</v>
      </c>
      <c r="O966" t="b">
        <v>0</v>
      </c>
      <c r="P966" t="s">
        <v>33</v>
      </c>
      <c r="Q966" s="5">
        <f t="shared" si="62"/>
        <v>3.5578378378378379</v>
      </c>
      <c r="R966" s="6">
        <f t="shared" si="63"/>
        <v>84.92903225806451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10">
        <f t="shared" si="60"/>
        <v>40203.25</v>
      </c>
      <c r="M967" s="10">
        <f t="shared" si="61"/>
        <v>40243.25</v>
      </c>
      <c r="N967" t="b">
        <v>0</v>
      </c>
      <c r="O967" t="b">
        <v>0</v>
      </c>
      <c r="P967" t="s">
        <v>23</v>
      </c>
      <c r="Q967" s="5">
        <f t="shared" si="62"/>
        <v>3.8640909090909092</v>
      </c>
      <c r="R967" s="6">
        <f t="shared" si="63"/>
        <v>41.067632850241544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10">
        <f t="shared" si="60"/>
        <v>42901.208333333328</v>
      </c>
      <c r="M968" s="10">
        <f t="shared" si="61"/>
        <v>42903.208333333328</v>
      </c>
      <c r="N968" t="b">
        <v>0</v>
      </c>
      <c r="O968" t="b">
        <v>0</v>
      </c>
      <c r="P968" t="s">
        <v>33</v>
      </c>
      <c r="Q968" s="5">
        <f t="shared" si="62"/>
        <v>7.9223529411764702</v>
      </c>
      <c r="R968" s="6">
        <f t="shared" si="63"/>
        <v>54.971428571428568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10">
        <f t="shared" si="60"/>
        <v>41005.208333333336</v>
      </c>
      <c r="M969" s="10">
        <f t="shared" si="61"/>
        <v>41042.208333333336</v>
      </c>
      <c r="N969" t="b">
        <v>0</v>
      </c>
      <c r="O969" t="b">
        <v>0</v>
      </c>
      <c r="P969" t="s">
        <v>319</v>
      </c>
      <c r="Q969" s="5">
        <f t="shared" si="62"/>
        <v>1.3703393665158372</v>
      </c>
      <c r="R969" s="6">
        <f t="shared" si="63"/>
        <v>77.010807374443743</v>
      </c>
      <c r="S969" t="s">
        <v>2035</v>
      </c>
      <c r="T969" t="s">
        <v>2062</v>
      </c>
    </row>
    <row r="970" spans="1:20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10">
        <f t="shared" si="60"/>
        <v>40544.25</v>
      </c>
      <c r="M970" s="10">
        <f t="shared" si="61"/>
        <v>40559.25</v>
      </c>
      <c r="N970" t="b">
        <v>0</v>
      </c>
      <c r="O970" t="b">
        <v>0</v>
      </c>
      <c r="P970" t="s">
        <v>17</v>
      </c>
      <c r="Q970" s="5">
        <f t="shared" si="62"/>
        <v>3.3820833333333336</v>
      </c>
      <c r="R970" s="6">
        <f t="shared" si="63"/>
        <v>71.201754385964918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10">
        <f t="shared" si="60"/>
        <v>43821.25</v>
      </c>
      <c r="M971" s="10">
        <f t="shared" si="61"/>
        <v>43828.25</v>
      </c>
      <c r="N971" t="b">
        <v>0</v>
      </c>
      <c r="O971" t="b">
        <v>0</v>
      </c>
      <c r="P971" t="s">
        <v>33</v>
      </c>
      <c r="Q971" s="5">
        <f t="shared" si="62"/>
        <v>1.0822784810126582</v>
      </c>
      <c r="R971" s="6">
        <f t="shared" si="63"/>
        <v>91.935483870967744</v>
      </c>
      <c r="S971" t="s">
        <v>2039</v>
      </c>
      <c r="T971" t="s">
        <v>2040</v>
      </c>
    </row>
    <row r="972" spans="1:20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10">
        <f t="shared" si="60"/>
        <v>40672.208333333336</v>
      </c>
      <c r="M972" s="10">
        <f t="shared" si="61"/>
        <v>40673.208333333336</v>
      </c>
      <c r="N972" t="b">
        <v>0</v>
      </c>
      <c r="O972" t="b">
        <v>0</v>
      </c>
      <c r="P972" t="s">
        <v>33</v>
      </c>
      <c r="Q972" s="5">
        <f t="shared" si="62"/>
        <v>0.60757639620653314</v>
      </c>
      <c r="R972" s="6">
        <f t="shared" si="63"/>
        <v>97.069023569023571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10">
        <f t="shared" si="60"/>
        <v>41555.208333333336</v>
      </c>
      <c r="M973" s="10">
        <f t="shared" si="61"/>
        <v>41561.208333333336</v>
      </c>
      <c r="N973" t="b">
        <v>0</v>
      </c>
      <c r="O973" t="b">
        <v>0</v>
      </c>
      <c r="P973" t="s">
        <v>269</v>
      </c>
      <c r="Q973" s="5">
        <f t="shared" si="62"/>
        <v>0.27725490196078434</v>
      </c>
      <c r="R973" s="6">
        <f t="shared" si="63"/>
        <v>58.916666666666664</v>
      </c>
      <c r="S973" t="s">
        <v>2041</v>
      </c>
      <c r="T973" t="s">
        <v>2060</v>
      </c>
    </row>
    <row r="974" spans="1:20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10">
        <f t="shared" si="60"/>
        <v>41792.208333333336</v>
      </c>
      <c r="M974" s="10">
        <f t="shared" si="61"/>
        <v>41801.208333333336</v>
      </c>
      <c r="N974" t="b">
        <v>0</v>
      </c>
      <c r="O974" t="b">
        <v>1</v>
      </c>
      <c r="P974" t="s">
        <v>28</v>
      </c>
      <c r="Q974" s="5">
        <f t="shared" si="62"/>
        <v>2.283934426229508</v>
      </c>
      <c r="R974" s="6">
        <f t="shared" si="63"/>
        <v>58.015466983938133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10">
        <f t="shared" si="60"/>
        <v>40522.25</v>
      </c>
      <c r="M975" s="10">
        <f t="shared" si="61"/>
        <v>40524.25</v>
      </c>
      <c r="N975" t="b">
        <v>0</v>
      </c>
      <c r="O975" t="b">
        <v>1</v>
      </c>
      <c r="P975" t="s">
        <v>33</v>
      </c>
      <c r="Q975" s="5">
        <f t="shared" si="62"/>
        <v>0.21615194054500414</v>
      </c>
      <c r="R975" s="6">
        <f t="shared" si="63"/>
        <v>103.87301587301587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10">
        <f t="shared" si="60"/>
        <v>41412.208333333336</v>
      </c>
      <c r="M976" s="10">
        <f t="shared" si="61"/>
        <v>41413.208333333336</v>
      </c>
      <c r="N976" t="b">
        <v>0</v>
      </c>
      <c r="O976" t="b">
        <v>0</v>
      </c>
      <c r="P976" t="s">
        <v>60</v>
      </c>
      <c r="Q976" s="5">
        <f t="shared" si="62"/>
        <v>3.73875</v>
      </c>
      <c r="R976" s="6">
        <f t="shared" si="63"/>
        <v>93.46875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10">
        <f t="shared" si="60"/>
        <v>42337.25</v>
      </c>
      <c r="M977" s="10">
        <f t="shared" si="61"/>
        <v>42376.25</v>
      </c>
      <c r="N977" t="b">
        <v>0</v>
      </c>
      <c r="O977" t="b">
        <v>1</v>
      </c>
      <c r="P977" t="s">
        <v>33</v>
      </c>
      <c r="Q977" s="5">
        <f t="shared" si="62"/>
        <v>1.5492592592592593</v>
      </c>
      <c r="R977" s="6">
        <f t="shared" si="63"/>
        <v>61.970370370370368</v>
      </c>
      <c r="S977" t="s">
        <v>2039</v>
      </c>
      <c r="T977" t="s">
        <v>2040</v>
      </c>
    </row>
    <row r="978" spans="1:20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10">
        <f t="shared" si="60"/>
        <v>40571.25</v>
      </c>
      <c r="M978" s="10">
        <f t="shared" si="61"/>
        <v>40577.25</v>
      </c>
      <c r="N978" t="b">
        <v>0</v>
      </c>
      <c r="O978" t="b">
        <v>1</v>
      </c>
      <c r="P978" t="s">
        <v>33</v>
      </c>
      <c r="Q978" s="5">
        <f t="shared" si="62"/>
        <v>3.2214999999999998</v>
      </c>
      <c r="R978" s="6">
        <f t="shared" si="63"/>
        <v>92.042857142857144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10">
        <f t="shared" si="60"/>
        <v>43138.25</v>
      </c>
      <c r="M979" s="10">
        <f t="shared" si="61"/>
        <v>43170.25</v>
      </c>
      <c r="N979" t="b">
        <v>0</v>
      </c>
      <c r="O979" t="b">
        <v>0</v>
      </c>
      <c r="P979" t="s">
        <v>17</v>
      </c>
      <c r="Q979" s="5">
        <f t="shared" si="62"/>
        <v>0.73957142857142855</v>
      </c>
      <c r="R979" s="6">
        <f t="shared" si="63"/>
        <v>77.268656716417908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10">
        <f t="shared" si="60"/>
        <v>42686.25</v>
      </c>
      <c r="M980" s="10">
        <f t="shared" si="61"/>
        <v>42708.25</v>
      </c>
      <c r="N980" t="b">
        <v>0</v>
      </c>
      <c r="O980" t="b">
        <v>0</v>
      </c>
      <c r="P980" t="s">
        <v>89</v>
      </c>
      <c r="Q980" s="5">
        <f t="shared" si="62"/>
        <v>8.641</v>
      </c>
      <c r="R980" s="6">
        <f t="shared" si="63"/>
        <v>93.923913043478265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10">
        <f t="shared" si="60"/>
        <v>42078.208333333328</v>
      </c>
      <c r="M981" s="10">
        <f t="shared" si="61"/>
        <v>42084.208333333328</v>
      </c>
      <c r="N981" t="b">
        <v>0</v>
      </c>
      <c r="O981" t="b">
        <v>0</v>
      </c>
      <c r="P981" t="s">
        <v>33</v>
      </c>
      <c r="Q981" s="5">
        <f t="shared" si="62"/>
        <v>1.432624584717608</v>
      </c>
      <c r="R981" s="6">
        <f t="shared" si="63"/>
        <v>84.969458128078813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10">
        <f t="shared" si="60"/>
        <v>42307.208333333328</v>
      </c>
      <c r="M982" s="10">
        <f t="shared" si="61"/>
        <v>42312.25</v>
      </c>
      <c r="N982" t="b">
        <v>1</v>
      </c>
      <c r="O982" t="b">
        <v>0</v>
      </c>
      <c r="P982" t="s">
        <v>68</v>
      </c>
      <c r="Q982" s="5">
        <f t="shared" si="62"/>
        <v>0.40281762295081969</v>
      </c>
      <c r="R982" s="6">
        <f t="shared" si="63"/>
        <v>105.97035040431267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10">
        <f t="shared" si="60"/>
        <v>43094.25</v>
      </c>
      <c r="M983" s="10">
        <f t="shared" si="61"/>
        <v>43127.25</v>
      </c>
      <c r="N983" t="b">
        <v>0</v>
      </c>
      <c r="O983" t="b">
        <v>0</v>
      </c>
      <c r="P983" t="s">
        <v>28</v>
      </c>
      <c r="Q983" s="5">
        <f t="shared" si="62"/>
        <v>1.7822388059701493</v>
      </c>
      <c r="R983" s="6">
        <f t="shared" si="63"/>
        <v>36.969040247678016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10">
        <f t="shared" si="60"/>
        <v>40743.208333333336</v>
      </c>
      <c r="M984" s="10">
        <f t="shared" si="61"/>
        <v>40745.208333333336</v>
      </c>
      <c r="N984" t="b">
        <v>0</v>
      </c>
      <c r="O984" t="b">
        <v>1</v>
      </c>
      <c r="P984" t="s">
        <v>42</v>
      </c>
      <c r="Q984" s="5">
        <f t="shared" si="62"/>
        <v>0.84930555555555554</v>
      </c>
      <c r="R984" s="6">
        <f t="shared" si="63"/>
        <v>81.533333333333331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10">
        <f t="shared" si="60"/>
        <v>43681.208333333328</v>
      </c>
      <c r="M985" s="10">
        <f t="shared" si="61"/>
        <v>43696.208333333328</v>
      </c>
      <c r="N985" t="b">
        <v>0</v>
      </c>
      <c r="O985" t="b">
        <v>0</v>
      </c>
      <c r="P985" t="s">
        <v>42</v>
      </c>
      <c r="Q985" s="5">
        <f t="shared" si="62"/>
        <v>1.4593648334624323</v>
      </c>
      <c r="R985" s="6">
        <f t="shared" si="63"/>
        <v>80.999140154772135</v>
      </c>
      <c r="S985" t="s">
        <v>2041</v>
      </c>
      <c r="T985" t="s">
        <v>2042</v>
      </c>
    </row>
    <row r="986" spans="1:20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10">
        <f t="shared" si="60"/>
        <v>43716.208333333328</v>
      </c>
      <c r="M986" s="10">
        <f t="shared" si="61"/>
        <v>43742.208333333328</v>
      </c>
      <c r="N986" t="b">
        <v>0</v>
      </c>
      <c r="O986" t="b">
        <v>0</v>
      </c>
      <c r="P986" t="s">
        <v>33</v>
      </c>
      <c r="Q986" s="5">
        <f t="shared" si="62"/>
        <v>1.5246153846153847</v>
      </c>
      <c r="R986" s="6">
        <f t="shared" si="63"/>
        <v>26.010498687664043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10">
        <f t="shared" si="60"/>
        <v>41614.25</v>
      </c>
      <c r="M987" s="10">
        <f t="shared" si="61"/>
        <v>41640.25</v>
      </c>
      <c r="N987" t="b">
        <v>0</v>
      </c>
      <c r="O987" t="b">
        <v>1</v>
      </c>
      <c r="P987" t="s">
        <v>23</v>
      </c>
      <c r="Q987" s="5">
        <f t="shared" si="62"/>
        <v>0.67129542790152408</v>
      </c>
      <c r="R987" s="6">
        <f t="shared" si="63"/>
        <v>25.998410896708286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10">
        <f t="shared" si="60"/>
        <v>40638.208333333336</v>
      </c>
      <c r="M988" s="10">
        <f t="shared" si="61"/>
        <v>40652.208333333336</v>
      </c>
      <c r="N988" t="b">
        <v>0</v>
      </c>
      <c r="O988" t="b">
        <v>0</v>
      </c>
      <c r="P988" t="s">
        <v>23</v>
      </c>
      <c r="Q988" s="5">
        <f t="shared" si="62"/>
        <v>0.40307692307692305</v>
      </c>
      <c r="R988" s="6">
        <f t="shared" si="63"/>
        <v>34.173913043478258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10">
        <f t="shared" si="60"/>
        <v>42852.208333333328</v>
      </c>
      <c r="M989" s="10">
        <f t="shared" si="61"/>
        <v>42866.208333333328</v>
      </c>
      <c r="N989" t="b">
        <v>0</v>
      </c>
      <c r="O989" t="b">
        <v>0</v>
      </c>
      <c r="P989" t="s">
        <v>42</v>
      </c>
      <c r="Q989" s="5">
        <f t="shared" si="62"/>
        <v>2.1679032258064517</v>
      </c>
      <c r="R989" s="6">
        <f t="shared" si="63"/>
        <v>28.002083333333335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10">
        <f t="shared" si="60"/>
        <v>42686.25</v>
      </c>
      <c r="M990" s="10">
        <f t="shared" si="61"/>
        <v>42707.25</v>
      </c>
      <c r="N990" t="b">
        <v>0</v>
      </c>
      <c r="O990" t="b">
        <v>0</v>
      </c>
      <c r="P990" t="s">
        <v>133</v>
      </c>
      <c r="Q990" s="5">
        <f t="shared" si="62"/>
        <v>0.52117021276595743</v>
      </c>
      <c r="R990" s="6">
        <f t="shared" si="63"/>
        <v>76.546875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10">
        <f t="shared" si="60"/>
        <v>43571.208333333328</v>
      </c>
      <c r="M991" s="10">
        <f t="shared" si="61"/>
        <v>43576.208333333328</v>
      </c>
      <c r="N991" t="b">
        <v>0</v>
      </c>
      <c r="O991" t="b">
        <v>0</v>
      </c>
      <c r="P991" t="s">
        <v>206</v>
      </c>
      <c r="Q991" s="5">
        <f t="shared" si="62"/>
        <v>4.9958333333333336</v>
      </c>
      <c r="R991" s="6">
        <f t="shared" si="63"/>
        <v>53.053097345132741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10">
        <f t="shared" si="60"/>
        <v>42432.25</v>
      </c>
      <c r="M992" s="10">
        <f t="shared" si="61"/>
        <v>42454.208333333328</v>
      </c>
      <c r="N992" t="b">
        <v>0</v>
      </c>
      <c r="O992" t="b">
        <v>1</v>
      </c>
      <c r="P992" t="s">
        <v>53</v>
      </c>
      <c r="Q992" s="5">
        <f t="shared" si="62"/>
        <v>0.87679487179487181</v>
      </c>
      <c r="R992" s="6">
        <f t="shared" si="63"/>
        <v>106.859375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10">
        <f t="shared" si="60"/>
        <v>41907.208333333336</v>
      </c>
      <c r="M993" s="10">
        <f t="shared" si="61"/>
        <v>41911.208333333336</v>
      </c>
      <c r="N993" t="b">
        <v>0</v>
      </c>
      <c r="O993" t="b">
        <v>1</v>
      </c>
      <c r="P993" t="s">
        <v>23</v>
      </c>
      <c r="Q993" s="5">
        <f t="shared" si="62"/>
        <v>1.131734693877551</v>
      </c>
      <c r="R993" s="6">
        <f t="shared" si="63"/>
        <v>46.020746887966808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10">
        <f t="shared" si="60"/>
        <v>43227.208333333328</v>
      </c>
      <c r="M994" s="10">
        <f t="shared" si="61"/>
        <v>43241.208333333328</v>
      </c>
      <c r="N994" t="b">
        <v>0</v>
      </c>
      <c r="O994" t="b">
        <v>1</v>
      </c>
      <c r="P994" t="s">
        <v>53</v>
      </c>
      <c r="Q994" s="5">
        <f t="shared" si="62"/>
        <v>4.2654838709677421</v>
      </c>
      <c r="R994" s="6">
        <f t="shared" si="63"/>
        <v>100.17424242424242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10">
        <f t="shared" si="60"/>
        <v>42362.25</v>
      </c>
      <c r="M995" s="10">
        <f t="shared" si="61"/>
        <v>42379.25</v>
      </c>
      <c r="N995" t="b">
        <v>0</v>
      </c>
      <c r="O995" t="b">
        <v>1</v>
      </c>
      <c r="P995" t="s">
        <v>122</v>
      </c>
      <c r="Q995" s="5">
        <f t="shared" si="62"/>
        <v>0.77632653061224488</v>
      </c>
      <c r="R995" s="6">
        <f t="shared" si="63"/>
        <v>101.44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10">
        <f t="shared" si="60"/>
        <v>41929.208333333336</v>
      </c>
      <c r="M996" s="10">
        <f t="shared" si="61"/>
        <v>41935.208333333336</v>
      </c>
      <c r="N996" t="b">
        <v>0</v>
      </c>
      <c r="O996" t="b">
        <v>1</v>
      </c>
      <c r="P996" t="s">
        <v>206</v>
      </c>
      <c r="Q996" s="5">
        <f t="shared" si="62"/>
        <v>0.52496810772501767</v>
      </c>
      <c r="R996" s="6">
        <f t="shared" si="63"/>
        <v>87.972684085510693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10">
        <f t="shared" si="60"/>
        <v>43408.208333333328</v>
      </c>
      <c r="M997" s="10">
        <f t="shared" si="61"/>
        <v>43437.25</v>
      </c>
      <c r="N997" t="b">
        <v>0</v>
      </c>
      <c r="O997" t="b">
        <v>1</v>
      </c>
      <c r="P997" t="s">
        <v>17</v>
      </c>
      <c r="Q997" s="5">
        <f t="shared" si="62"/>
        <v>1.5746762589928058</v>
      </c>
      <c r="R997" s="6">
        <f t="shared" si="63"/>
        <v>74.995594713656388</v>
      </c>
      <c r="S997" t="s">
        <v>2033</v>
      </c>
      <c r="T997" t="s">
        <v>2034</v>
      </c>
    </row>
    <row r="998" spans="1:20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10">
        <f t="shared" si="60"/>
        <v>41276.25</v>
      </c>
      <c r="M998" s="10">
        <f t="shared" si="61"/>
        <v>41306.25</v>
      </c>
      <c r="N998" t="b">
        <v>0</v>
      </c>
      <c r="O998" t="b">
        <v>0</v>
      </c>
      <c r="P998" t="s">
        <v>33</v>
      </c>
      <c r="Q998" s="5">
        <f t="shared" si="62"/>
        <v>0.72939393939393937</v>
      </c>
      <c r="R998" s="6">
        <f t="shared" si="63"/>
        <v>42.982142857142854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10">
        <f t="shared" si="60"/>
        <v>41659.25</v>
      </c>
      <c r="M999" s="10">
        <f t="shared" si="61"/>
        <v>41664.25</v>
      </c>
      <c r="N999" t="b">
        <v>0</v>
      </c>
      <c r="O999" t="b">
        <v>0</v>
      </c>
      <c r="P999" t="s">
        <v>33</v>
      </c>
      <c r="Q999" s="5">
        <f t="shared" si="62"/>
        <v>0.60565789473684206</v>
      </c>
      <c r="R999" s="6">
        <f t="shared" si="63"/>
        <v>33.115107913669064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10">
        <f t="shared" si="60"/>
        <v>40220.25</v>
      </c>
      <c r="M1000" s="10">
        <f t="shared" si="61"/>
        <v>40234.25</v>
      </c>
      <c r="N1000" t="b">
        <v>0</v>
      </c>
      <c r="O1000" t="b">
        <v>1</v>
      </c>
      <c r="P1000" t="s">
        <v>60</v>
      </c>
      <c r="Q1000" s="5">
        <f t="shared" si="62"/>
        <v>0.5679129129129129</v>
      </c>
      <c r="R1000" s="6">
        <f t="shared" si="63"/>
        <v>101.13101604278074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10">
        <f t="shared" si="60"/>
        <v>42550.208333333328</v>
      </c>
      <c r="M1001" s="10">
        <f t="shared" si="61"/>
        <v>42557.208333333328</v>
      </c>
      <c r="N1001" t="b">
        <v>0</v>
      </c>
      <c r="O1001" t="b">
        <v>0</v>
      </c>
      <c r="P1001" t="s">
        <v>17</v>
      </c>
      <c r="Q1001" s="5">
        <f t="shared" si="62"/>
        <v>0.56542754275427543</v>
      </c>
      <c r="R1001" s="6">
        <f t="shared" si="63"/>
        <v>55.98841354723708</v>
      </c>
      <c r="S1001" t="s">
        <v>2033</v>
      </c>
      <c r="T1001" t="s">
        <v>2034</v>
      </c>
    </row>
  </sheetData>
  <conditionalFormatting sqref="F2:F1001">
    <cfRule type="containsText" dxfId="3" priority="4" operator="containsText" text="live">
      <formula>NOT(ISERROR(SEARCH("live",F2)))</formula>
    </cfRule>
    <cfRule type="containsText" dxfId="2" priority="5" operator="containsText" text="canceled">
      <formula>NOT(ISERROR(SEARCH("canceled",F2)))</formula>
    </cfRule>
    <cfRule type="containsText" dxfId="1" priority="6" operator="containsText" text="failed">
      <formula>NOT(ISERROR(SEARCH("failed",F2)))</formula>
    </cfRule>
    <cfRule type="containsText" dxfId="0" priority="7" operator="containsText" text="successful">
      <formula>NOT(ISERROR(SEARCH("successful",F2)))</formula>
    </cfRule>
  </conditionalFormatting>
  <conditionalFormatting sqref="Q2:Q1001">
    <cfRule type="colorScale" priority="1">
      <colorScale>
        <cfvo type="num" val="0"/>
        <cfvo type="num" val="1"/>
        <cfvo type="num" val="2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0A7E-3CBA-4260-BBA7-85B78D26714D}">
  <sheetPr codeName="Sheet2"/>
  <dimension ref="A1:F14"/>
  <sheetViews>
    <sheetView workbookViewId="0">
      <selection activeCell="A2" sqref="A2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7" t="s">
        <v>6</v>
      </c>
      <c r="B1" t="s">
        <v>2071</v>
      </c>
    </row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6175-E7C9-47B6-946A-31CC23F4234F}">
  <sheetPr codeName="Sheet3"/>
  <dimension ref="A1:F30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2071</v>
      </c>
    </row>
    <row r="2" spans="1:6" x14ac:dyDescent="0.25">
      <c r="A2" s="7" t="s">
        <v>2031</v>
      </c>
      <c r="B2" t="s">
        <v>2071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CDB-86E6-45CC-B7D7-F77EAEF38D7A}">
  <sheetPr codeName="Sheet4"/>
  <dimension ref="A1:F18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2070</v>
      </c>
    </row>
    <row r="2" spans="1:6" x14ac:dyDescent="0.25">
      <c r="A2" s="7" t="s">
        <v>2086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11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11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11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11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11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11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11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11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11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11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11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11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5D18-8907-465E-80C9-7D40B293134B}">
  <sheetPr codeName="Sheet8"/>
  <dimension ref="A1:I13"/>
  <sheetViews>
    <sheetView workbookViewId="0">
      <selection activeCell="H2" sqref="H2"/>
    </sheetView>
  </sheetViews>
  <sheetFormatPr defaultRowHeight="15.75" x14ac:dyDescent="0.25"/>
  <cols>
    <col min="1" max="1" width="17.625" bestFit="1" customWidth="1"/>
    <col min="2" max="2" width="17.25" bestFit="1" customWidth="1"/>
    <col min="3" max="3" width="13.5" bestFit="1" customWidth="1"/>
    <col min="4" max="4" width="16.125" bestFit="1" customWidth="1"/>
    <col min="5" max="5" width="11.75" bestFit="1" customWidth="1"/>
    <col min="6" max="6" width="12.625" bestFit="1" customWidth="1"/>
    <col min="7" max="7" width="19.875" bestFit="1" customWidth="1"/>
    <col min="8" max="8" width="16.125" bestFit="1" customWidth="1"/>
    <col min="9" max="9" width="18.875" bestFit="1" customWidth="1"/>
  </cols>
  <sheetData>
    <row r="1" spans="1:9" ht="16.5" thickBot="1" x14ac:dyDescent="0.3">
      <c r="A1" s="29" t="s">
        <v>2094</v>
      </c>
      <c r="B1" s="25" t="s">
        <v>2087</v>
      </c>
      <c r="C1" s="14" t="s">
        <v>2088</v>
      </c>
      <c r="D1" s="14" t="s">
        <v>2093</v>
      </c>
      <c r="E1" s="14" t="s">
        <v>2107</v>
      </c>
      <c r="F1" s="14" t="s">
        <v>2089</v>
      </c>
      <c r="G1" s="14" t="s">
        <v>2090</v>
      </c>
      <c r="H1" s="14" t="s">
        <v>2091</v>
      </c>
      <c r="I1" s="15" t="s">
        <v>2092</v>
      </c>
    </row>
    <row r="2" spans="1:9" x14ac:dyDescent="0.25">
      <c r="A2" s="30" t="s">
        <v>2095</v>
      </c>
      <c r="B2" s="26">
        <f>COUNTIFS(CrowdfundingData!$F$2:$F$1001,"successful",CrowdfundingData!$D$2:$D$1001,"&lt;=999")</f>
        <v>30</v>
      </c>
      <c r="C2" s="16">
        <f>COUNTIFS(CrowdfundingData!$F$2:$F$1001,"failed",CrowdfundingData!$D$2:$D$1001,"&lt;=999")</f>
        <v>20</v>
      </c>
      <c r="D2" s="16">
        <f>COUNTIFS(CrowdfundingData!$F$2:$F$1001,"=canceled",CrowdfundingData!$D$2:$D$1001,"&lt;=999")</f>
        <v>1</v>
      </c>
      <c r="E2" s="16">
        <f>COUNTIFS(CrowdfundingData!$F$2:$F$1001,"=live",CrowdfundingData!$D$2:$D$1001,"&lt;=999")</f>
        <v>0</v>
      </c>
      <c r="F2" s="16">
        <f>B2+C2+D2</f>
        <v>51</v>
      </c>
      <c r="G2" s="17">
        <f>B2/$F2</f>
        <v>0.58823529411764708</v>
      </c>
      <c r="H2" s="17">
        <f>C2/$F2</f>
        <v>0.39215686274509803</v>
      </c>
      <c r="I2" s="18">
        <f>D2/$F2</f>
        <v>1.9607843137254902E-2</v>
      </c>
    </row>
    <row r="3" spans="1:9" x14ac:dyDescent="0.25">
      <c r="A3" s="31" t="s">
        <v>2096</v>
      </c>
      <c r="B3" s="27">
        <f>COUNTIFS(CrowdfundingData!$F$2:$F$1001,"successful",CrowdfundingData!$D$2:$D$1001,"&gt;=1000",CrowdfundingData!$D$2:$D$1001,"&lt;=4999")</f>
        <v>191</v>
      </c>
      <c r="C3" s="19">
        <f>COUNTIFS(CrowdfundingData!$F$2:$F$1001,"failed",CrowdfundingData!$D$2:$D$1001,"&gt;=1000",CrowdfundingData!$D$2:$D$1001,"&lt;=4999")</f>
        <v>38</v>
      </c>
      <c r="D3" s="19">
        <f>COUNTIFS(CrowdfundingData!$F$2:$F$1001,"canceled",CrowdfundingData!$D$2:$D$1001,"&gt;=1000",CrowdfundingData!$D$2:$D$1001,"&lt;=4999")</f>
        <v>2</v>
      </c>
      <c r="E3" s="19">
        <f>COUNTIFS(CrowdfundingData!$F$2:$F$1001,"live",CrowdfundingData!$D$2:$D$1001,"&gt;=1000",CrowdfundingData!$D$2:$D$1001,"&lt;=4999")</f>
        <v>3</v>
      </c>
      <c r="F3" s="19">
        <f t="shared" ref="F3:F13" si="0">B3+C3+D3</f>
        <v>231</v>
      </c>
      <c r="G3" s="20">
        <f t="shared" ref="G3:G13" si="1">B3/$F3</f>
        <v>0.82683982683982682</v>
      </c>
      <c r="H3" s="20">
        <f t="shared" ref="H3:H13" si="2">C3/$F3</f>
        <v>0.16450216450216451</v>
      </c>
      <c r="I3" s="21">
        <f t="shared" ref="I3:I13" si="3">D3/$F3</f>
        <v>8.658008658008658E-3</v>
      </c>
    </row>
    <row r="4" spans="1:9" x14ac:dyDescent="0.25">
      <c r="A4" s="31" t="s">
        <v>2098</v>
      </c>
      <c r="B4" s="27">
        <f>COUNTIFS(CrowdfundingData!$F$2:$F$1001,"successful",CrowdfundingData!$D$2:$D$1001,"&gt;=5000",CrowdfundingData!$D$2:$D$1001,"&lt;=9999")</f>
        <v>164</v>
      </c>
      <c r="C4" s="19">
        <f>COUNTIFS(CrowdfundingData!$F$2:$F$1001,"failed",CrowdfundingData!$D$2:$D$1001,"&gt;=5000",CrowdfundingData!$D$2:$D$1001,"&lt;=9999")</f>
        <v>126</v>
      </c>
      <c r="D4" s="19">
        <f>COUNTIFS(CrowdfundingData!$F$2:$F$1001,"canceled",CrowdfundingData!$D$2:$D$1001,"&gt;=5000",CrowdfundingData!$D$2:$D$1001,"&lt;=9999")</f>
        <v>25</v>
      </c>
      <c r="E4" s="19">
        <f>COUNTIFS(CrowdfundingData!$F$2:$F$1001,"live",CrowdfundingData!$D$2:$D$1001,"&gt;=5000",CrowdfundingData!$D$2:$D$1001,"&lt;=9999")</f>
        <v>2</v>
      </c>
      <c r="F4" s="19">
        <f t="shared" si="0"/>
        <v>315</v>
      </c>
      <c r="G4" s="20">
        <f t="shared" si="1"/>
        <v>0.52063492063492067</v>
      </c>
      <c r="H4" s="20">
        <f t="shared" si="2"/>
        <v>0.4</v>
      </c>
      <c r="I4" s="21">
        <f t="shared" si="3"/>
        <v>7.9365079365079361E-2</v>
      </c>
    </row>
    <row r="5" spans="1:9" x14ac:dyDescent="0.25">
      <c r="A5" s="31" t="s">
        <v>2101</v>
      </c>
      <c r="B5" s="27">
        <f>COUNTIFS(CrowdfundingData!$F$2:$F$1001,"successful",CrowdfundingData!$D$2:$D$1001,"&gt;=10000",CrowdfundingData!$D$2:$D$1001,"&lt;=14999")</f>
        <v>4</v>
      </c>
      <c r="C5" s="19">
        <f>COUNTIFS(CrowdfundingData!$F$2:$F$1001,"failed",CrowdfundingData!$D$2:$D$1001,"&gt;=10000",CrowdfundingData!$D$2:$D$1001,"&lt;=14999")</f>
        <v>5</v>
      </c>
      <c r="D5" s="19">
        <f>COUNTIFS(CrowdfundingData!$F$2:$F$1001,"canceled",CrowdfundingData!$D$2:$D$1001,"&gt;=10000",CrowdfundingData!$D$2:$D$1001,"&lt;=14999")</f>
        <v>0</v>
      </c>
      <c r="E5" s="19">
        <f>COUNTIFS(CrowdfundingData!$F$2:$F$1001,"live",CrowdfundingData!$D$2:$D$1001,"&gt;=10000",CrowdfundingData!$D$2:$D$1001,"&lt;=14999")</f>
        <v>0</v>
      </c>
      <c r="F5" s="19">
        <f t="shared" si="0"/>
        <v>9</v>
      </c>
      <c r="G5" s="20">
        <f t="shared" si="1"/>
        <v>0.44444444444444442</v>
      </c>
      <c r="H5" s="20">
        <f t="shared" si="2"/>
        <v>0.55555555555555558</v>
      </c>
      <c r="I5" s="21">
        <f t="shared" si="3"/>
        <v>0</v>
      </c>
    </row>
    <row r="6" spans="1:9" x14ac:dyDescent="0.25">
      <c r="A6" s="31" t="s">
        <v>2100</v>
      </c>
      <c r="B6" s="27">
        <f>COUNTIFS(CrowdfundingData!$F$2:$F$1001,"successful",CrowdfundingData!$D$2:$D$1001,"&gt;=15000",CrowdfundingData!$D$2:$D$1001,"&lt;=19999")</f>
        <v>10</v>
      </c>
      <c r="C6" s="19">
        <f>COUNTIFS(CrowdfundingData!$F$2:$F$1001,"failed",CrowdfundingData!$D$2:$D$1001,"&gt;=15000",CrowdfundingData!$D$2:$D$1001,"&lt;=19999")</f>
        <v>0</v>
      </c>
      <c r="D6" s="19">
        <f>COUNTIFS(CrowdfundingData!$F$2:$F$1001,"canceled",CrowdfundingData!$D$2:$D$1001,"&gt;=15000",CrowdfundingData!$D$2:$D$1001,"&lt;=19999")</f>
        <v>0</v>
      </c>
      <c r="E6" s="19">
        <f>COUNTIFS(CrowdfundingData!$F$2:$F$1001,"live",CrowdfundingData!$D$2:$D$1001,"&gt;=15000",CrowdfundingData!$D$2:$D$1001,"&lt;=19999")</f>
        <v>0</v>
      </c>
      <c r="F6" s="19">
        <f t="shared" si="0"/>
        <v>10</v>
      </c>
      <c r="G6" s="20">
        <f t="shared" si="1"/>
        <v>1</v>
      </c>
      <c r="H6" s="20">
        <f t="shared" si="2"/>
        <v>0</v>
      </c>
      <c r="I6" s="21">
        <f t="shared" si="3"/>
        <v>0</v>
      </c>
    </row>
    <row r="7" spans="1:9" x14ac:dyDescent="0.25">
      <c r="A7" s="31" t="s">
        <v>2099</v>
      </c>
      <c r="B7" s="27">
        <f>COUNTIFS(CrowdfundingData!$F$2:$F$1001,"successful",CrowdfundingData!$D$2:$D$1001,"&gt;=20000",CrowdfundingData!$D$2:$D$1001,"&lt;=24999")</f>
        <v>7</v>
      </c>
      <c r="C7" s="19">
        <f>COUNTIFS(CrowdfundingData!$F$2:$F$1001,"failed",CrowdfundingData!$D$2:$D$1001,"&gt;=20000",CrowdfundingData!$D$2:$D$1001,"&lt;=24999")</f>
        <v>0</v>
      </c>
      <c r="D7" s="19">
        <f>COUNTIFS(CrowdfundingData!$F$2:$F$1001,"canceled",CrowdfundingData!$D$2:$D$1001,"&gt;=20000",CrowdfundingData!$D$2:$D$1001,"&lt;=24999")</f>
        <v>0</v>
      </c>
      <c r="E7" s="19">
        <f>COUNTIFS(CrowdfundingData!$F$2:$F$1001,"live",CrowdfundingData!$D$2:$D$1001,"&gt;=20000",CrowdfundingData!$D$2:$D$1001,"&lt;=24999")</f>
        <v>0</v>
      </c>
      <c r="F7" s="19">
        <f t="shared" si="0"/>
        <v>7</v>
      </c>
      <c r="G7" s="20">
        <f t="shared" si="1"/>
        <v>1</v>
      </c>
      <c r="H7" s="20">
        <f t="shared" si="2"/>
        <v>0</v>
      </c>
      <c r="I7" s="21">
        <f t="shared" si="3"/>
        <v>0</v>
      </c>
    </row>
    <row r="8" spans="1:9" x14ac:dyDescent="0.25">
      <c r="A8" s="31" t="s">
        <v>2102</v>
      </c>
      <c r="B8" s="27">
        <f>COUNTIFS(CrowdfundingData!$F$2:$F$1001,"successful",CrowdfundingData!$D$2:$D$1001,"&gt;=25000",CrowdfundingData!$D$2:$D$1001,"&lt;=29999")</f>
        <v>11</v>
      </c>
      <c r="C8" s="19">
        <f>COUNTIFS(CrowdfundingData!$F$2:$F$1001,"failed",CrowdfundingData!$D$2:$D$1001,"&gt;=25000",CrowdfundingData!$D$2:$D$1001,"&lt;=29999")</f>
        <v>3</v>
      </c>
      <c r="D8" s="19">
        <f>COUNTIFS(CrowdfundingData!$F$2:$F$1001,"canceled",CrowdfundingData!$D$2:$D$1001,"&gt;=25000",CrowdfundingData!$D$2:$D$1001,"&lt;=29999")</f>
        <v>0</v>
      </c>
      <c r="E8" s="19">
        <f>COUNTIFS(CrowdfundingData!$F$2:$F$1001,"live",CrowdfundingData!$D$2:$D$1001,"&gt;=25000",CrowdfundingData!$D$2:$D$1001,"&lt;=29999")</f>
        <v>0</v>
      </c>
      <c r="F8" s="19">
        <f t="shared" si="0"/>
        <v>14</v>
      </c>
      <c r="G8" s="20">
        <f t="shared" si="1"/>
        <v>0.7857142857142857</v>
      </c>
      <c r="H8" s="20">
        <f t="shared" si="2"/>
        <v>0.21428571428571427</v>
      </c>
      <c r="I8" s="21">
        <f t="shared" si="3"/>
        <v>0</v>
      </c>
    </row>
    <row r="9" spans="1:9" x14ac:dyDescent="0.25">
      <c r="A9" s="31" t="s">
        <v>2103</v>
      </c>
      <c r="B9" s="27">
        <f>COUNTIFS(CrowdfundingData!$F$2:$F$1001,"successful",CrowdfundingData!$D$2:$D$1001,"&gt;=30000",CrowdfundingData!$D$2:$D$1001,"&lt;=34999")</f>
        <v>7</v>
      </c>
      <c r="C9" s="19">
        <f>COUNTIFS(CrowdfundingData!$F$2:$F$1001,"failed",CrowdfundingData!$D$2:$D$1001,"&gt;=30000",CrowdfundingData!$D$2:$D$1001,"&lt;=34999")</f>
        <v>0</v>
      </c>
      <c r="D9" s="19">
        <f>COUNTIFS(CrowdfundingData!$F$2:$F$1001,"canceled",CrowdfundingData!$D$2:$D$1001,"&gt;=30000",CrowdfundingData!$D$2:$D$1001,"&lt;=34999")</f>
        <v>0</v>
      </c>
      <c r="E9" s="19">
        <f>COUNTIFS(CrowdfundingData!$F$2:$F$1001,"live",CrowdfundingData!$D$2:$D$1001,"&gt;=30000",CrowdfundingData!$D$2:$D$1001,"&lt;=34999")</f>
        <v>0</v>
      </c>
      <c r="F9" s="19">
        <f t="shared" si="0"/>
        <v>7</v>
      </c>
      <c r="G9" s="20">
        <f t="shared" si="1"/>
        <v>1</v>
      </c>
      <c r="H9" s="20">
        <f t="shared" si="2"/>
        <v>0</v>
      </c>
      <c r="I9" s="21">
        <f t="shared" si="3"/>
        <v>0</v>
      </c>
    </row>
    <row r="10" spans="1:9" x14ac:dyDescent="0.25">
      <c r="A10" s="31" t="s">
        <v>2104</v>
      </c>
      <c r="B10" s="27">
        <f>COUNTIFS(CrowdfundingData!$F$2:$F$1001,"successful",CrowdfundingData!$D$2:$D$1001,"&gt;=35000",CrowdfundingData!$D$2:$D$1001,"&lt;=39999")</f>
        <v>8</v>
      </c>
      <c r="C10" s="19">
        <f>COUNTIFS(CrowdfundingData!$F$2:$F$1001,"failed",CrowdfundingData!$D$2:$D$1001,"&gt;=35000",CrowdfundingData!$D$2:$D$1001,"&lt;=39999")</f>
        <v>3</v>
      </c>
      <c r="D10" s="19">
        <f>COUNTIFS(CrowdfundingData!$F$2:$F$1001,"canceled",CrowdfundingData!$D$2:$D$1001,"&gt;=35000",CrowdfundingData!$D$2:$D$1001,"&lt;=39999")</f>
        <v>1</v>
      </c>
      <c r="E10" s="19">
        <f>COUNTIFS(CrowdfundingData!$F$2:$F$1001,"live",CrowdfundingData!$D$2:$D$1001,"&gt;=35000",CrowdfundingData!$D$2:$D$1001,"&lt;=39999")</f>
        <v>0</v>
      </c>
      <c r="F10" s="19">
        <f t="shared" si="0"/>
        <v>12</v>
      </c>
      <c r="G10" s="20">
        <f t="shared" si="1"/>
        <v>0.66666666666666663</v>
      </c>
      <c r="H10" s="20">
        <f t="shared" si="2"/>
        <v>0.25</v>
      </c>
      <c r="I10" s="21">
        <f t="shared" si="3"/>
        <v>8.3333333333333329E-2</v>
      </c>
    </row>
    <row r="11" spans="1:9" x14ac:dyDescent="0.25">
      <c r="A11" s="31" t="s">
        <v>2105</v>
      </c>
      <c r="B11" s="27">
        <f>COUNTIFS(CrowdfundingData!$F$2:$F$1001,"successful",CrowdfundingData!$D$2:$D$1001,"&gt;=40000",CrowdfundingData!$D$2:$D$1001,"&lt;=44999")</f>
        <v>11</v>
      </c>
      <c r="C11" s="19">
        <f>COUNTIFS(CrowdfundingData!$F$2:$F$1001,"failed",CrowdfundingData!$D$2:$D$1001,"&gt;=40000",CrowdfundingData!$D$2:$D$1001,"&lt;=44999")</f>
        <v>3</v>
      </c>
      <c r="D11" s="19">
        <f>COUNTIFS(CrowdfundingData!$F$2:$F$1001,"canceled",CrowdfundingData!$D$2:$D$1001,"&gt;=40000",CrowdfundingData!$D$2:$D$1001,"&lt;=44999")</f>
        <v>0</v>
      </c>
      <c r="E11" s="19">
        <f>COUNTIFS(CrowdfundingData!$F$2:$F$1001,"live",CrowdfundingData!$D$2:$D$1001,"&gt;=40000",CrowdfundingData!$D$2:$D$1001,"&lt;=44999")</f>
        <v>1</v>
      </c>
      <c r="F11" s="19">
        <f t="shared" si="0"/>
        <v>14</v>
      </c>
      <c r="G11" s="20">
        <f t="shared" si="1"/>
        <v>0.7857142857142857</v>
      </c>
      <c r="H11" s="20">
        <f t="shared" si="2"/>
        <v>0.21428571428571427</v>
      </c>
      <c r="I11" s="21">
        <f t="shared" si="3"/>
        <v>0</v>
      </c>
    </row>
    <row r="12" spans="1:9" x14ac:dyDescent="0.25">
      <c r="A12" s="31" t="s">
        <v>2106</v>
      </c>
      <c r="B12" s="27">
        <f>COUNTIFS(CrowdfundingData!$F$2:$F$1001,"successful",CrowdfundingData!$D$2:$D$1001,"&gt;=45000",CrowdfundingData!$D$2:$D$1001,"&lt;=49999")</f>
        <v>8</v>
      </c>
      <c r="C12" s="19">
        <f>COUNTIFS(CrowdfundingData!$F$2:$F$1001,"failed",CrowdfundingData!$D$2:$D$1001,"&gt;=45000",CrowdfundingData!$D$2:$D$1001,"&lt;=49999")</f>
        <v>3</v>
      </c>
      <c r="D12" s="19">
        <f>COUNTIFS(CrowdfundingData!$F$2:$F$1001,"canceled",CrowdfundingData!$D$2:$D$1001,"&gt;=45000",CrowdfundingData!$D$2:$D$1001,"&lt;=49999")</f>
        <v>0</v>
      </c>
      <c r="E12" s="19">
        <f>COUNTIFS(CrowdfundingData!$F$2:$F$1001,"live",CrowdfundingData!$D$2:$D$1001,"&gt;=45000",CrowdfundingData!$D$2:$D$1001,"&lt;=49999")</f>
        <v>0</v>
      </c>
      <c r="F12" s="19">
        <f t="shared" si="0"/>
        <v>11</v>
      </c>
      <c r="G12" s="20">
        <f t="shared" si="1"/>
        <v>0.72727272727272729</v>
      </c>
      <c r="H12" s="20">
        <f t="shared" si="2"/>
        <v>0.27272727272727271</v>
      </c>
      <c r="I12" s="21">
        <f t="shared" si="3"/>
        <v>0</v>
      </c>
    </row>
    <row r="13" spans="1:9" ht="16.5" thickBot="1" x14ac:dyDescent="0.3">
      <c r="A13" s="32" t="s">
        <v>2097</v>
      </c>
      <c r="B13" s="28">
        <f>COUNTIFS(CrowdfundingData!$F$2:$F$1001,"successful",CrowdfundingData!$D$2:$D$1001,"&gt;=50000")</f>
        <v>114</v>
      </c>
      <c r="C13" s="22">
        <f>COUNTIFS(CrowdfundingData!$F$2:$F$1001,"failed",CrowdfundingData!$D$2:$D$1001,"&gt;=50000")</f>
        <v>163</v>
      </c>
      <c r="D13" s="22">
        <f>COUNTIFS(CrowdfundingData!$F$2:$F$1001,"canceled",CrowdfundingData!$D$2:$D$1001,"&gt;=50000")</f>
        <v>28</v>
      </c>
      <c r="E13" s="22">
        <f>COUNTIFS(CrowdfundingData!$F$2:$F$1001,"live",CrowdfundingData!$D$2:$D$1001,"&gt;=50000")</f>
        <v>8</v>
      </c>
      <c r="F13" s="22">
        <f t="shared" si="0"/>
        <v>305</v>
      </c>
      <c r="G13" s="23">
        <f t="shared" si="1"/>
        <v>0.3737704918032787</v>
      </c>
      <c r="H13" s="23">
        <f t="shared" si="2"/>
        <v>0.53442622950819674</v>
      </c>
      <c r="I13" s="24">
        <f t="shared" si="3"/>
        <v>9.1803278688524587E-2</v>
      </c>
    </row>
  </sheetData>
  <pageMargins left="0.7" right="0.7" top="0.75" bottom="0.75" header="0.3" footer="0.3"/>
  <pageSetup orientation="portrait" horizontalDpi="0" verticalDpi="0" r:id="rId1"/>
  <ignoredErrors>
    <ignoredError sqref="B4 C13 C3:C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F882-A621-4B55-832F-D282C5E00382}">
  <sheetPr codeName="Sheet9"/>
  <dimension ref="A1:Q557"/>
  <sheetViews>
    <sheetView workbookViewId="0">
      <selection activeCell="H9" sqref="H9"/>
    </sheetView>
  </sheetViews>
  <sheetFormatPr defaultRowHeight="15.75" x14ac:dyDescent="0.25"/>
  <cols>
    <col min="1" max="1" width="9.375" style="45" bestFit="1" customWidth="1"/>
    <col min="2" max="2" width="12.75" style="35" bestFit="1" customWidth="1"/>
    <col min="3" max="3" width="14.375" bestFit="1" customWidth="1"/>
    <col min="4" max="4" width="16" bestFit="1" customWidth="1"/>
    <col min="5" max="5" width="12.75" bestFit="1" customWidth="1"/>
    <col min="6" max="6" width="13.125" bestFit="1" customWidth="1"/>
    <col min="7" max="7" width="15.125" bestFit="1" customWidth="1"/>
    <col min="8" max="8" width="15" bestFit="1" customWidth="1"/>
    <col min="9" max="9" width="3.875" customWidth="1"/>
    <col min="10" max="10" width="8.75" bestFit="1" customWidth="1"/>
    <col min="11" max="11" width="12.75" style="35" bestFit="1" customWidth="1"/>
    <col min="12" max="12" width="14.375" bestFit="1" customWidth="1"/>
    <col min="13" max="13" width="16" bestFit="1" customWidth="1"/>
    <col min="14" max="14" width="12.75" bestFit="1" customWidth="1"/>
    <col min="15" max="15" width="13.125" bestFit="1" customWidth="1"/>
    <col min="16" max="16" width="15.125" bestFit="1" customWidth="1"/>
    <col min="17" max="17" width="15" bestFit="1" customWidth="1"/>
  </cols>
  <sheetData>
    <row r="1" spans="1:17" ht="16.5" thickBot="1" x14ac:dyDescent="0.3">
      <c r="A1" s="43" t="s">
        <v>2108</v>
      </c>
      <c r="B1" s="15" t="s">
        <v>2109</v>
      </c>
      <c r="C1" s="41" t="s">
        <v>2112</v>
      </c>
      <c r="D1" s="12" t="s">
        <v>2113</v>
      </c>
      <c r="E1" s="12" t="s">
        <v>2114</v>
      </c>
      <c r="F1" s="39" t="s">
        <v>2115</v>
      </c>
      <c r="G1" s="12" t="s">
        <v>2116</v>
      </c>
      <c r="H1" s="13" t="s">
        <v>2117</v>
      </c>
      <c r="I1" s="35"/>
      <c r="J1" s="36" t="s">
        <v>2108</v>
      </c>
      <c r="K1" s="15" t="s">
        <v>2109</v>
      </c>
      <c r="L1" s="41" t="s">
        <v>2112</v>
      </c>
      <c r="M1" s="12" t="s">
        <v>2113</v>
      </c>
      <c r="N1" s="12" t="s">
        <v>2114</v>
      </c>
      <c r="O1" s="39" t="s">
        <v>2115</v>
      </c>
      <c r="P1" s="12" t="s">
        <v>2116</v>
      </c>
      <c r="Q1" s="13" t="s">
        <v>2117</v>
      </c>
    </row>
    <row r="2" spans="1:17" ht="16.5" thickBot="1" x14ac:dyDescent="0.3">
      <c r="A2" s="44" t="s">
        <v>2111</v>
      </c>
      <c r="B2" s="34">
        <v>2768</v>
      </c>
      <c r="C2" s="37">
        <f>SUM(B2:B557)/556</f>
        <v>864.92446043165467</v>
      </c>
      <c r="D2" s="47">
        <f>MEDIAN(B2:B557)</f>
        <v>206.5</v>
      </c>
      <c r="E2" s="38">
        <f>MIN(B2:B557)</f>
        <v>16</v>
      </c>
      <c r="F2" s="40">
        <f>MAX(B2:B557)</f>
        <v>7295</v>
      </c>
      <c r="G2" s="49">
        <f>_xlfn.VAR.P(B2:B557)</f>
        <v>1621156.5878189534</v>
      </c>
      <c r="H2" s="46">
        <f>_xlfn.STDEV.P(B2:B557)</f>
        <v>1273.2464756750569</v>
      </c>
      <c r="J2" s="33" t="s">
        <v>2110</v>
      </c>
      <c r="K2" s="34">
        <v>56</v>
      </c>
      <c r="L2" s="37">
        <f>SUM(K2:K363)/362</f>
        <v>588.85082872928172</v>
      </c>
      <c r="M2" s="47">
        <f>MEDIAN(K2:K363)</f>
        <v>116</v>
      </c>
      <c r="N2" s="38">
        <f>MIN(K2:K363)</f>
        <v>0</v>
      </c>
      <c r="O2" s="40">
        <f>MAX(K2:K363)</f>
        <v>6080</v>
      </c>
      <c r="P2" s="42">
        <f>_xlfn.VAR.P(K2:K363)</f>
        <v>950270.96669820824</v>
      </c>
      <c r="Q2" s="46">
        <f>_xlfn.STDEV.P(K2:K363)</f>
        <v>974.81842755366927</v>
      </c>
    </row>
    <row r="3" spans="1:17" x14ac:dyDescent="0.25">
      <c r="A3" s="44" t="s">
        <v>2111</v>
      </c>
      <c r="B3" s="34">
        <v>3318</v>
      </c>
      <c r="J3" s="33" t="s">
        <v>2110</v>
      </c>
      <c r="K3" s="34">
        <v>941</v>
      </c>
    </row>
    <row r="4" spans="1:17" x14ac:dyDescent="0.25">
      <c r="A4" s="44" t="s">
        <v>2111</v>
      </c>
      <c r="B4" s="34">
        <v>64</v>
      </c>
      <c r="J4" s="33" t="s">
        <v>2110</v>
      </c>
      <c r="K4" s="34">
        <v>33</v>
      </c>
    </row>
    <row r="5" spans="1:17" x14ac:dyDescent="0.25">
      <c r="A5" s="44" t="s">
        <v>2111</v>
      </c>
      <c r="B5" s="34">
        <v>96</v>
      </c>
      <c r="F5" s="48"/>
      <c r="J5" s="33" t="s">
        <v>2110</v>
      </c>
      <c r="K5" s="34">
        <v>107</v>
      </c>
      <c r="O5" s="48"/>
    </row>
    <row r="6" spans="1:17" x14ac:dyDescent="0.25">
      <c r="A6" s="44" t="s">
        <v>2111</v>
      </c>
      <c r="B6" s="34">
        <v>261</v>
      </c>
      <c r="J6" s="33" t="s">
        <v>2110</v>
      </c>
      <c r="K6" s="34">
        <v>210</v>
      </c>
    </row>
    <row r="7" spans="1:17" x14ac:dyDescent="0.25">
      <c r="A7" s="44" t="s">
        <v>2111</v>
      </c>
      <c r="B7" s="34">
        <v>210</v>
      </c>
      <c r="J7" s="33" t="s">
        <v>2110</v>
      </c>
      <c r="K7" s="34">
        <v>67</v>
      </c>
    </row>
    <row r="8" spans="1:17" x14ac:dyDescent="0.25">
      <c r="A8" s="44" t="s">
        <v>2111</v>
      </c>
      <c r="B8" s="34">
        <v>2489</v>
      </c>
      <c r="J8" s="33" t="s">
        <v>2110</v>
      </c>
      <c r="K8" s="34">
        <v>14</v>
      </c>
    </row>
    <row r="9" spans="1:17" x14ac:dyDescent="0.25">
      <c r="A9" s="44" t="s">
        <v>2111</v>
      </c>
      <c r="B9" s="34">
        <v>88</v>
      </c>
      <c r="J9" s="33" t="s">
        <v>2110</v>
      </c>
      <c r="K9" s="34">
        <v>418</v>
      </c>
    </row>
    <row r="10" spans="1:17" x14ac:dyDescent="0.25">
      <c r="A10" s="44" t="s">
        <v>2111</v>
      </c>
      <c r="B10" s="34">
        <v>135</v>
      </c>
      <c r="J10" s="33" t="s">
        <v>2110</v>
      </c>
      <c r="K10" s="34">
        <v>1220</v>
      </c>
    </row>
    <row r="11" spans="1:17" x14ac:dyDescent="0.25">
      <c r="A11" s="44" t="s">
        <v>2111</v>
      </c>
      <c r="B11" s="34">
        <v>182</v>
      </c>
      <c r="J11" s="33" t="s">
        <v>2110</v>
      </c>
      <c r="K11" s="34">
        <v>102</v>
      </c>
    </row>
    <row r="12" spans="1:17" x14ac:dyDescent="0.25">
      <c r="A12" s="44" t="s">
        <v>2111</v>
      </c>
      <c r="B12" s="34">
        <v>1280</v>
      </c>
      <c r="J12" s="33" t="s">
        <v>2110</v>
      </c>
      <c r="K12" s="34">
        <v>80</v>
      </c>
    </row>
    <row r="13" spans="1:17" x14ac:dyDescent="0.25">
      <c r="A13" s="44" t="s">
        <v>2111</v>
      </c>
      <c r="B13" s="34">
        <v>170</v>
      </c>
      <c r="J13" s="33" t="s">
        <v>2110</v>
      </c>
      <c r="K13" s="34">
        <v>35</v>
      </c>
    </row>
    <row r="14" spans="1:17" x14ac:dyDescent="0.25">
      <c r="A14" s="44" t="s">
        <v>2111</v>
      </c>
      <c r="B14" s="34">
        <v>211</v>
      </c>
      <c r="J14" s="33" t="s">
        <v>2110</v>
      </c>
      <c r="K14" s="34">
        <v>750</v>
      </c>
    </row>
    <row r="15" spans="1:17" x14ac:dyDescent="0.25">
      <c r="A15" s="44" t="s">
        <v>2111</v>
      </c>
      <c r="B15" s="34">
        <v>70</v>
      </c>
      <c r="J15" s="33" t="s">
        <v>2110</v>
      </c>
      <c r="K15" s="34">
        <v>19</v>
      </c>
    </row>
    <row r="16" spans="1:17" x14ac:dyDescent="0.25">
      <c r="A16" s="44" t="s">
        <v>2111</v>
      </c>
      <c r="B16" s="34">
        <v>6465</v>
      </c>
      <c r="J16" s="33" t="s">
        <v>2110</v>
      </c>
      <c r="K16" s="34">
        <v>5</v>
      </c>
    </row>
    <row r="17" spans="1:11" x14ac:dyDescent="0.25">
      <c r="A17" s="44" t="s">
        <v>2111</v>
      </c>
      <c r="B17" s="34">
        <v>135</v>
      </c>
      <c r="J17" s="33" t="s">
        <v>2110</v>
      </c>
      <c r="K17" s="34">
        <v>154</v>
      </c>
    </row>
    <row r="18" spans="1:11" x14ac:dyDescent="0.25">
      <c r="A18" s="44" t="s">
        <v>2111</v>
      </c>
      <c r="B18" s="34">
        <v>92</v>
      </c>
      <c r="J18" s="33" t="s">
        <v>2110</v>
      </c>
      <c r="K18" s="34">
        <v>0</v>
      </c>
    </row>
    <row r="19" spans="1:11" x14ac:dyDescent="0.25">
      <c r="A19" s="44" t="s">
        <v>2111</v>
      </c>
      <c r="B19" s="34">
        <v>2237</v>
      </c>
      <c r="J19" s="33" t="s">
        <v>2110</v>
      </c>
      <c r="K19" s="34">
        <v>3304</v>
      </c>
    </row>
    <row r="20" spans="1:11" x14ac:dyDescent="0.25">
      <c r="A20" s="44" t="s">
        <v>2111</v>
      </c>
      <c r="B20" s="34">
        <v>189</v>
      </c>
      <c r="J20" s="33" t="s">
        <v>2110</v>
      </c>
      <c r="K20" s="34">
        <v>1</v>
      </c>
    </row>
    <row r="21" spans="1:11" x14ac:dyDescent="0.25">
      <c r="A21" s="44" t="s">
        <v>2111</v>
      </c>
      <c r="B21" s="34">
        <v>4799</v>
      </c>
      <c r="J21" s="33" t="s">
        <v>2110</v>
      </c>
      <c r="K21" s="34">
        <v>183</v>
      </c>
    </row>
    <row r="22" spans="1:11" x14ac:dyDescent="0.25">
      <c r="A22" s="44" t="s">
        <v>2111</v>
      </c>
      <c r="B22" s="34">
        <v>164</v>
      </c>
      <c r="J22" s="33" t="s">
        <v>2110</v>
      </c>
      <c r="K22" s="34">
        <v>1</v>
      </c>
    </row>
    <row r="23" spans="1:11" x14ac:dyDescent="0.25">
      <c r="A23" s="44" t="s">
        <v>2111</v>
      </c>
      <c r="B23" s="34">
        <v>221</v>
      </c>
      <c r="J23" s="33" t="s">
        <v>2110</v>
      </c>
      <c r="K23" s="34">
        <v>830</v>
      </c>
    </row>
    <row r="24" spans="1:11" x14ac:dyDescent="0.25">
      <c r="A24" s="44" t="s">
        <v>2111</v>
      </c>
      <c r="B24" s="34">
        <v>2475</v>
      </c>
      <c r="J24" s="33" t="s">
        <v>2110</v>
      </c>
      <c r="K24" s="34">
        <v>27</v>
      </c>
    </row>
    <row r="25" spans="1:11" x14ac:dyDescent="0.25">
      <c r="A25" s="44" t="s">
        <v>2111</v>
      </c>
      <c r="B25" s="34">
        <v>555</v>
      </c>
      <c r="J25" s="33" t="s">
        <v>2110</v>
      </c>
      <c r="K25" s="34">
        <v>15</v>
      </c>
    </row>
    <row r="26" spans="1:11" x14ac:dyDescent="0.25">
      <c r="A26" s="44" t="s">
        <v>2111</v>
      </c>
      <c r="B26" s="34">
        <v>723</v>
      </c>
      <c r="J26" s="33" t="s">
        <v>2110</v>
      </c>
      <c r="K26" s="34">
        <v>130</v>
      </c>
    </row>
    <row r="27" spans="1:11" x14ac:dyDescent="0.25">
      <c r="A27" s="44" t="s">
        <v>2111</v>
      </c>
      <c r="B27" s="34">
        <v>56</v>
      </c>
      <c r="J27" s="33" t="s">
        <v>2110</v>
      </c>
      <c r="K27" s="34">
        <v>5</v>
      </c>
    </row>
    <row r="28" spans="1:11" x14ac:dyDescent="0.25">
      <c r="A28" s="44" t="s">
        <v>2111</v>
      </c>
      <c r="B28" s="34">
        <v>88</v>
      </c>
      <c r="J28" s="33" t="s">
        <v>2110</v>
      </c>
      <c r="K28" s="34">
        <v>26</v>
      </c>
    </row>
    <row r="29" spans="1:11" x14ac:dyDescent="0.25">
      <c r="A29" s="44" t="s">
        <v>2111</v>
      </c>
      <c r="B29" s="34">
        <v>186</v>
      </c>
      <c r="J29" s="33" t="s">
        <v>2110</v>
      </c>
      <c r="K29" s="34">
        <v>21</v>
      </c>
    </row>
    <row r="30" spans="1:11" x14ac:dyDescent="0.25">
      <c r="A30" s="44" t="s">
        <v>2111</v>
      </c>
      <c r="B30" s="34">
        <v>82</v>
      </c>
      <c r="J30" s="33" t="s">
        <v>2110</v>
      </c>
      <c r="K30" s="34">
        <v>1748</v>
      </c>
    </row>
    <row r="31" spans="1:11" x14ac:dyDescent="0.25">
      <c r="A31" s="44" t="s">
        <v>2111</v>
      </c>
      <c r="B31" s="34">
        <v>144</v>
      </c>
      <c r="J31" s="33" t="s">
        <v>2110</v>
      </c>
      <c r="K31" s="34">
        <v>1467</v>
      </c>
    </row>
    <row r="32" spans="1:11" x14ac:dyDescent="0.25">
      <c r="A32" s="44" t="s">
        <v>2111</v>
      </c>
      <c r="B32" s="34">
        <v>2326</v>
      </c>
      <c r="J32" s="33" t="s">
        <v>2110</v>
      </c>
      <c r="K32" s="34">
        <v>15</v>
      </c>
    </row>
    <row r="33" spans="1:11" x14ac:dyDescent="0.25">
      <c r="A33" s="44" t="s">
        <v>2111</v>
      </c>
      <c r="B33" s="34">
        <v>195</v>
      </c>
      <c r="J33" s="33" t="s">
        <v>2110</v>
      </c>
      <c r="K33" s="34">
        <v>31</v>
      </c>
    </row>
    <row r="34" spans="1:11" x14ac:dyDescent="0.25">
      <c r="A34" s="44" t="s">
        <v>2111</v>
      </c>
      <c r="B34" s="34">
        <v>107</v>
      </c>
      <c r="J34" s="33" t="s">
        <v>2110</v>
      </c>
      <c r="K34" s="34">
        <v>75</v>
      </c>
    </row>
    <row r="35" spans="1:11" x14ac:dyDescent="0.25">
      <c r="A35" s="44" t="s">
        <v>2111</v>
      </c>
      <c r="B35" s="34">
        <v>88</v>
      </c>
      <c r="J35" s="33" t="s">
        <v>2110</v>
      </c>
      <c r="K35" s="34">
        <v>76</v>
      </c>
    </row>
    <row r="36" spans="1:11" x14ac:dyDescent="0.25">
      <c r="A36" s="44" t="s">
        <v>2111</v>
      </c>
      <c r="B36" s="34">
        <v>149</v>
      </c>
      <c r="J36" s="33" t="s">
        <v>2110</v>
      </c>
      <c r="K36" s="34">
        <v>253</v>
      </c>
    </row>
    <row r="37" spans="1:11" x14ac:dyDescent="0.25">
      <c r="A37" s="44" t="s">
        <v>2111</v>
      </c>
      <c r="B37" s="34">
        <v>236</v>
      </c>
      <c r="J37" s="33" t="s">
        <v>2110</v>
      </c>
      <c r="K37" s="34">
        <v>21</v>
      </c>
    </row>
    <row r="38" spans="1:11" x14ac:dyDescent="0.25">
      <c r="A38" s="44" t="s">
        <v>2111</v>
      </c>
      <c r="B38" s="34">
        <v>131</v>
      </c>
      <c r="J38" s="33" t="s">
        <v>2110</v>
      </c>
      <c r="K38" s="34">
        <v>104</v>
      </c>
    </row>
    <row r="39" spans="1:11" x14ac:dyDescent="0.25">
      <c r="A39" s="44" t="s">
        <v>2111</v>
      </c>
      <c r="B39" s="34">
        <v>123</v>
      </c>
      <c r="J39" s="33" t="s">
        <v>2110</v>
      </c>
      <c r="K39" s="34">
        <v>1</v>
      </c>
    </row>
    <row r="40" spans="1:11" x14ac:dyDescent="0.25">
      <c r="A40" s="44" t="s">
        <v>2111</v>
      </c>
      <c r="B40" s="34">
        <v>107</v>
      </c>
      <c r="J40" s="33" t="s">
        <v>2110</v>
      </c>
      <c r="K40" s="34">
        <v>1</v>
      </c>
    </row>
    <row r="41" spans="1:11" x14ac:dyDescent="0.25">
      <c r="A41" s="44" t="s">
        <v>2111</v>
      </c>
      <c r="B41" s="34">
        <v>5419</v>
      </c>
      <c r="J41" s="33" t="s">
        <v>2110</v>
      </c>
      <c r="K41" s="34">
        <v>15</v>
      </c>
    </row>
    <row r="42" spans="1:11" x14ac:dyDescent="0.25">
      <c r="A42" s="44" t="s">
        <v>2111</v>
      </c>
      <c r="B42" s="34">
        <v>94</v>
      </c>
      <c r="J42" s="33" t="s">
        <v>2110</v>
      </c>
      <c r="K42" s="34">
        <v>526</v>
      </c>
    </row>
    <row r="43" spans="1:11" x14ac:dyDescent="0.25">
      <c r="A43" s="44" t="s">
        <v>2111</v>
      </c>
      <c r="B43" s="34">
        <v>97</v>
      </c>
      <c r="J43" s="33" t="s">
        <v>2110</v>
      </c>
      <c r="K43" s="34">
        <v>75</v>
      </c>
    </row>
    <row r="44" spans="1:11" x14ac:dyDescent="0.25">
      <c r="A44" s="44" t="s">
        <v>2111</v>
      </c>
      <c r="B44" s="34">
        <v>175</v>
      </c>
      <c r="J44" s="33" t="s">
        <v>2110</v>
      </c>
      <c r="K44" s="34">
        <v>47</v>
      </c>
    </row>
    <row r="45" spans="1:11" x14ac:dyDescent="0.25">
      <c r="A45" s="44" t="s">
        <v>2111</v>
      </c>
      <c r="B45" s="34">
        <v>3376</v>
      </c>
      <c r="J45" s="33" t="s">
        <v>2110</v>
      </c>
      <c r="K45" s="34">
        <v>112</v>
      </c>
    </row>
    <row r="46" spans="1:11" x14ac:dyDescent="0.25">
      <c r="A46" s="44" t="s">
        <v>2111</v>
      </c>
      <c r="B46" s="34">
        <v>1297</v>
      </c>
      <c r="J46" s="33" t="s">
        <v>2110</v>
      </c>
      <c r="K46" s="34">
        <v>393</v>
      </c>
    </row>
    <row r="47" spans="1:11" x14ac:dyDescent="0.25">
      <c r="A47" s="44" t="s">
        <v>2111</v>
      </c>
      <c r="B47" s="34">
        <v>147</v>
      </c>
      <c r="J47" s="33" t="s">
        <v>2110</v>
      </c>
      <c r="K47" s="34">
        <v>940</v>
      </c>
    </row>
    <row r="48" spans="1:11" x14ac:dyDescent="0.25">
      <c r="A48" s="44" t="s">
        <v>2111</v>
      </c>
      <c r="B48" s="34">
        <v>393</v>
      </c>
      <c r="J48" s="33" t="s">
        <v>2110</v>
      </c>
      <c r="K48" s="34">
        <v>65</v>
      </c>
    </row>
    <row r="49" spans="1:11" x14ac:dyDescent="0.25">
      <c r="A49" s="44" t="s">
        <v>2111</v>
      </c>
      <c r="B49" s="34">
        <v>201</v>
      </c>
      <c r="J49" s="33" t="s">
        <v>2110</v>
      </c>
      <c r="K49" s="34">
        <v>648</v>
      </c>
    </row>
    <row r="50" spans="1:11" x14ac:dyDescent="0.25">
      <c r="A50" s="44" t="s">
        <v>2111</v>
      </c>
      <c r="B50" s="34">
        <v>160</v>
      </c>
      <c r="J50" s="33" t="s">
        <v>2110</v>
      </c>
      <c r="K50" s="34">
        <v>296</v>
      </c>
    </row>
    <row r="51" spans="1:11" x14ac:dyDescent="0.25">
      <c r="A51" s="44" t="s">
        <v>2111</v>
      </c>
      <c r="B51" s="34">
        <v>164</v>
      </c>
      <c r="J51" s="33" t="s">
        <v>2110</v>
      </c>
      <c r="K51" s="34">
        <v>92</v>
      </c>
    </row>
    <row r="52" spans="1:11" x14ac:dyDescent="0.25">
      <c r="A52" s="44" t="s">
        <v>2111</v>
      </c>
      <c r="B52" s="34">
        <v>80</v>
      </c>
      <c r="J52" s="33" t="s">
        <v>2110</v>
      </c>
      <c r="K52" s="34">
        <v>452</v>
      </c>
    </row>
    <row r="53" spans="1:11" x14ac:dyDescent="0.25">
      <c r="A53" s="44" t="s">
        <v>2111</v>
      </c>
      <c r="B53" s="34">
        <v>1140</v>
      </c>
      <c r="J53" s="33" t="s">
        <v>2110</v>
      </c>
      <c r="K53" s="34">
        <v>931</v>
      </c>
    </row>
    <row r="54" spans="1:11" x14ac:dyDescent="0.25">
      <c r="A54" s="44" t="s">
        <v>2111</v>
      </c>
      <c r="B54" s="34">
        <v>205</v>
      </c>
      <c r="J54" s="33" t="s">
        <v>2110</v>
      </c>
      <c r="K54" s="34">
        <v>243</v>
      </c>
    </row>
    <row r="55" spans="1:11" x14ac:dyDescent="0.25">
      <c r="A55" s="44" t="s">
        <v>2111</v>
      </c>
      <c r="B55" s="34">
        <v>1022</v>
      </c>
      <c r="J55" s="33" t="s">
        <v>2110</v>
      </c>
      <c r="K55" s="34">
        <v>17</v>
      </c>
    </row>
    <row r="56" spans="1:11" x14ac:dyDescent="0.25">
      <c r="A56" s="44" t="s">
        <v>2111</v>
      </c>
      <c r="B56" s="34">
        <v>903</v>
      </c>
      <c r="J56" s="33" t="s">
        <v>2110</v>
      </c>
      <c r="K56" s="34">
        <v>52</v>
      </c>
    </row>
    <row r="57" spans="1:11" x14ac:dyDescent="0.25">
      <c r="A57" s="44" t="s">
        <v>2111</v>
      </c>
      <c r="B57" s="34">
        <v>48</v>
      </c>
      <c r="J57" s="33" t="s">
        <v>2110</v>
      </c>
      <c r="K57" s="34">
        <v>191</v>
      </c>
    </row>
    <row r="58" spans="1:11" x14ac:dyDescent="0.25">
      <c r="A58" s="44" t="s">
        <v>2111</v>
      </c>
      <c r="B58" s="34">
        <v>2106</v>
      </c>
      <c r="J58" s="33" t="s">
        <v>2110</v>
      </c>
      <c r="K58" s="34">
        <v>84</v>
      </c>
    </row>
    <row r="59" spans="1:11" x14ac:dyDescent="0.25">
      <c r="A59" s="44" t="s">
        <v>2111</v>
      </c>
      <c r="B59" s="34">
        <v>247</v>
      </c>
      <c r="J59" s="33" t="s">
        <v>2110</v>
      </c>
      <c r="K59" s="34">
        <v>3182</v>
      </c>
    </row>
    <row r="60" spans="1:11" x14ac:dyDescent="0.25">
      <c r="A60" s="44" t="s">
        <v>2111</v>
      </c>
      <c r="B60" s="34">
        <v>244</v>
      </c>
      <c r="J60" s="33" t="s">
        <v>2110</v>
      </c>
      <c r="K60" s="34">
        <v>1</v>
      </c>
    </row>
    <row r="61" spans="1:11" x14ac:dyDescent="0.25">
      <c r="A61" s="44" t="s">
        <v>2111</v>
      </c>
      <c r="B61" s="34">
        <v>3934</v>
      </c>
      <c r="J61" s="33" t="s">
        <v>2110</v>
      </c>
      <c r="K61" s="34">
        <v>26</v>
      </c>
    </row>
    <row r="62" spans="1:11" x14ac:dyDescent="0.25">
      <c r="A62" s="44" t="s">
        <v>2111</v>
      </c>
      <c r="B62" s="34">
        <v>68</v>
      </c>
      <c r="J62" s="33" t="s">
        <v>2110</v>
      </c>
      <c r="K62" s="34">
        <v>24</v>
      </c>
    </row>
    <row r="63" spans="1:11" x14ac:dyDescent="0.25">
      <c r="A63" s="44" t="s">
        <v>2111</v>
      </c>
      <c r="B63" s="34">
        <v>238</v>
      </c>
      <c r="J63" s="33" t="s">
        <v>2110</v>
      </c>
      <c r="K63" s="34">
        <v>1</v>
      </c>
    </row>
    <row r="64" spans="1:11" x14ac:dyDescent="0.25">
      <c r="A64" s="44" t="s">
        <v>2111</v>
      </c>
      <c r="B64" s="34">
        <v>246</v>
      </c>
      <c r="J64" s="33" t="s">
        <v>2110</v>
      </c>
      <c r="K64" s="34">
        <v>31</v>
      </c>
    </row>
    <row r="65" spans="1:11" x14ac:dyDescent="0.25">
      <c r="A65" s="44" t="s">
        <v>2111</v>
      </c>
      <c r="B65" s="34">
        <v>2289</v>
      </c>
      <c r="J65" s="33" t="s">
        <v>2110</v>
      </c>
      <c r="K65" s="34">
        <v>86</v>
      </c>
    </row>
    <row r="66" spans="1:11" x14ac:dyDescent="0.25">
      <c r="A66" s="44" t="s">
        <v>2111</v>
      </c>
      <c r="B66" s="34">
        <v>3308</v>
      </c>
      <c r="J66" s="33" t="s">
        <v>2110</v>
      </c>
      <c r="K66" s="34">
        <v>133</v>
      </c>
    </row>
    <row r="67" spans="1:11" x14ac:dyDescent="0.25">
      <c r="A67" s="44" t="s">
        <v>2111</v>
      </c>
      <c r="B67" s="34">
        <v>143</v>
      </c>
      <c r="J67" s="33" t="s">
        <v>2110</v>
      </c>
      <c r="K67" s="34">
        <v>30</v>
      </c>
    </row>
    <row r="68" spans="1:11" x14ac:dyDescent="0.25">
      <c r="A68" s="44" t="s">
        <v>2111</v>
      </c>
      <c r="B68" s="34">
        <v>1991</v>
      </c>
      <c r="J68" s="33" t="s">
        <v>2110</v>
      </c>
      <c r="K68" s="34">
        <v>40</v>
      </c>
    </row>
    <row r="69" spans="1:11" x14ac:dyDescent="0.25">
      <c r="A69" s="44" t="s">
        <v>2111</v>
      </c>
      <c r="B69" s="34">
        <v>163</v>
      </c>
      <c r="J69" s="33" t="s">
        <v>2110</v>
      </c>
      <c r="K69" s="34">
        <v>136</v>
      </c>
    </row>
    <row r="70" spans="1:11" x14ac:dyDescent="0.25">
      <c r="A70" s="44" t="s">
        <v>2111</v>
      </c>
      <c r="B70" s="34">
        <v>114</v>
      </c>
      <c r="J70" s="33" t="s">
        <v>2110</v>
      </c>
      <c r="K70" s="34">
        <v>73</v>
      </c>
    </row>
    <row r="71" spans="1:11" x14ac:dyDescent="0.25">
      <c r="A71" s="44" t="s">
        <v>2111</v>
      </c>
      <c r="B71" s="34">
        <v>2220</v>
      </c>
      <c r="J71" s="33" t="s">
        <v>2110</v>
      </c>
      <c r="K71" s="34">
        <v>5497</v>
      </c>
    </row>
    <row r="72" spans="1:11" x14ac:dyDescent="0.25">
      <c r="A72" s="44" t="s">
        <v>2111</v>
      </c>
      <c r="B72" s="34">
        <v>2662</v>
      </c>
      <c r="J72" s="33" t="s">
        <v>2110</v>
      </c>
      <c r="K72" s="34">
        <v>803</v>
      </c>
    </row>
    <row r="73" spans="1:11" x14ac:dyDescent="0.25">
      <c r="A73" s="44" t="s">
        <v>2111</v>
      </c>
      <c r="B73" s="34">
        <v>196</v>
      </c>
      <c r="J73" s="33" t="s">
        <v>2110</v>
      </c>
      <c r="K73" s="34">
        <v>21</v>
      </c>
    </row>
    <row r="74" spans="1:11" x14ac:dyDescent="0.25">
      <c r="A74" s="44" t="s">
        <v>2111</v>
      </c>
      <c r="B74" s="34">
        <v>41</v>
      </c>
      <c r="J74" s="33" t="s">
        <v>2110</v>
      </c>
      <c r="K74" s="34">
        <v>37</v>
      </c>
    </row>
    <row r="75" spans="1:11" x14ac:dyDescent="0.25">
      <c r="A75" s="44" t="s">
        <v>2111</v>
      </c>
      <c r="B75" s="34">
        <v>253</v>
      </c>
      <c r="J75" s="33" t="s">
        <v>2110</v>
      </c>
      <c r="K75" s="34">
        <v>1221</v>
      </c>
    </row>
    <row r="76" spans="1:11" x14ac:dyDescent="0.25">
      <c r="A76" s="44" t="s">
        <v>2111</v>
      </c>
      <c r="B76" s="34">
        <v>3063</v>
      </c>
      <c r="J76" s="33" t="s">
        <v>2110</v>
      </c>
      <c r="K76" s="34">
        <v>1596</v>
      </c>
    </row>
    <row r="77" spans="1:11" x14ac:dyDescent="0.25">
      <c r="A77" s="44" t="s">
        <v>2111</v>
      </c>
      <c r="B77" s="34">
        <v>43</v>
      </c>
      <c r="J77" s="33" t="s">
        <v>2110</v>
      </c>
      <c r="K77" s="34">
        <v>2690</v>
      </c>
    </row>
    <row r="78" spans="1:11" x14ac:dyDescent="0.25">
      <c r="A78" s="44" t="s">
        <v>2111</v>
      </c>
      <c r="B78" s="34">
        <v>1071</v>
      </c>
      <c r="J78" s="33" t="s">
        <v>2110</v>
      </c>
      <c r="K78" s="34">
        <v>1</v>
      </c>
    </row>
    <row r="79" spans="1:11" x14ac:dyDescent="0.25">
      <c r="A79" s="44" t="s">
        <v>2111</v>
      </c>
      <c r="B79" s="34">
        <v>462</v>
      </c>
      <c r="J79" s="33" t="s">
        <v>2110</v>
      </c>
      <c r="K79" s="34">
        <v>23</v>
      </c>
    </row>
    <row r="80" spans="1:11" x14ac:dyDescent="0.25">
      <c r="A80" s="44" t="s">
        <v>2111</v>
      </c>
      <c r="B80" s="34">
        <v>227</v>
      </c>
      <c r="J80" s="33" t="s">
        <v>2110</v>
      </c>
      <c r="K80" s="34">
        <v>57</v>
      </c>
    </row>
    <row r="81" spans="1:11" x14ac:dyDescent="0.25">
      <c r="A81" s="44" t="s">
        <v>2111</v>
      </c>
      <c r="B81" s="34">
        <v>303</v>
      </c>
      <c r="J81" s="33" t="s">
        <v>2110</v>
      </c>
      <c r="K81" s="34">
        <v>1028</v>
      </c>
    </row>
    <row r="82" spans="1:11" x14ac:dyDescent="0.25">
      <c r="A82" s="44" t="s">
        <v>2111</v>
      </c>
      <c r="B82" s="34">
        <v>275</v>
      </c>
      <c r="J82" s="33" t="s">
        <v>2110</v>
      </c>
      <c r="K82" s="34">
        <v>2062</v>
      </c>
    </row>
    <row r="83" spans="1:11" x14ac:dyDescent="0.25">
      <c r="A83" s="44" t="s">
        <v>2111</v>
      </c>
      <c r="B83" s="34">
        <v>95</v>
      </c>
      <c r="J83" s="33" t="s">
        <v>2110</v>
      </c>
      <c r="K83" s="34">
        <v>662</v>
      </c>
    </row>
    <row r="84" spans="1:11" x14ac:dyDescent="0.25">
      <c r="A84" s="44" t="s">
        <v>2111</v>
      </c>
      <c r="B84" s="34">
        <v>72</v>
      </c>
      <c r="J84" s="33" t="s">
        <v>2110</v>
      </c>
      <c r="K84" s="34">
        <v>1229</v>
      </c>
    </row>
    <row r="85" spans="1:11" x14ac:dyDescent="0.25">
      <c r="A85" s="44" t="s">
        <v>2111</v>
      </c>
      <c r="B85" s="34">
        <v>288</v>
      </c>
      <c r="J85" s="33" t="s">
        <v>2110</v>
      </c>
      <c r="K85" s="34">
        <v>87</v>
      </c>
    </row>
    <row r="86" spans="1:11" x14ac:dyDescent="0.25">
      <c r="A86" s="44" t="s">
        <v>2111</v>
      </c>
      <c r="B86" s="34">
        <v>1470</v>
      </c>
      <c r="J86" s="33" t="s">
        <v>2110</v>
      </c>
      <c r="K86" s="34">
        <v>1482</v>
      </c>
    </row>
    <row r="87" spans="1:11" x14ac:dyDescent="0.25">
      <c r="A87" s="44" t="s">
        <v>2111</v>
      </c>
      <c r="B87" s="34">
        <v>102</v>
      </c>
      <c r="J87" s="33" t="s">
        <v>2110</v>
      </c>
      <c r="K87" s="34">
        <v>245</v>
      </c>
    </row>
    <row r="88" spans="1:11" x14ac:dyDescent="0.25">
      <c r="A88" s="44" t="s">
        <v>2111</v>
      </c>
      <c r="B88" s="34">
        <v>4358</v>
      </c>
      <c r="J88" s="33" t="s">
        <v>2110</v>
      </c>
      <c r="K88" s="34">
        <v>4697</v>
      </c>
    </row>
    <row r="89" spans="1:11" x14ac:dyDescent="0.25">
      <c r="A89" s="44" t="s">
        <v>2111</v>
      </c>
      <c r="B89" s="34">
        <v>409</v>
      </c>
      <c r="J89" s="33" t="s">
        <v>2110</v>
      </c>
      <c r="K89" s="34">
        <v>133</v>
      </c>
    </row>
    <row r="90" spans="1:11" x14ac:dyDescent="0.25">
      <c r="A90" s="44" t="s">
        <v>2111</v>
      </c>
      <c r="B90" s="34">
        <v>374</v>
      </c>
      <c r="J90" s="33" t="s">
        <v>2110</v>
      </c>
      <c r="K90" s="34">
        <v>656</v>
      </c>
    </row>
    <row r="91" spans="1:11" x14ac:dyDescent="0.25">
      <c r="A91" s="44" t="s">
        <v>2111</v>
      </c>
      <c r="B91" s="34">
        <v>154</v>
      </c>
      <c r="J91" s="33" t="s">
        <v>2110</v>
      </c>
      <c r="K91" s="34">
        <v>1000</v>
      </c>
    </row>
    <row r="92" spans="1:11" x14ac:dyDescent="0.25">
      <c r="A92" s="44" t="s">
        <v>2111</v>
      </c>
      <c r="B92" s="34">
        <v>113</v>
      </c>
      <c r="J92" s="33" t="s">
        <v>2110</v>
      </c>
      <c r="K92" s="34">
        <v>355</v>
      </c>
    </row>
    <row r="93" spans="1:11" x14ac:dyDescent="0.25">
      <c r="A93" s="44" t="s">
        <v>2111</v>
      </c>
      <c r="B93" s="34">
        <v>85</v>
      </c>
      <c r="J93" s="33" t="s">
        <v>2110</v>
      </c>
      <c r="K93" s="34">
        <v>424</v>
      </c>
    </row>
    <row r="94" spans="1:11" x14ac:dyDescent="0.25">
      <c r="A94" s="44" t="s">
        <v>2111</v>
      </c>
      <c r="B94" s="34">
        <v>129</v>
      </c>
      <c r="J94" s="33" t="s">
        <v>2110</v>
      </c>
      <c r="K94" s="34">
        <v>2025</v>
      </c>
    </row>
    <row r="95" spans="1:11" x14ac:dyDescent="0.25">
      <c r="A95" s="44" t="s">
        <v>2111</v>
      </c>
      <c r="B95" s="34">
        <v>1821</v>
      </c>
      <c r="J95" s="33" t="s">
        <v>2110</v>
      </c>
      <c r="K95" s="34">
        <v>225</v>
      </c>
    </row>
    <row r="96" spans="1:11" x14ac:dyDescent="0.25">
      <c r="A96" s="44" t="s">
        <v>2111</v>
      </c>
      <c r="B96" s="34">
        <v>1249</v>
      </c>
      <c r="J96" s="33" t="s">
        <v>2110</v>
      </c>
      <c r="K96" s="34">
        <v>679</v>
      </c>
    </row>
    <row r="97" spans="1:11" x14ac:dyDescent="0.25">
      <c r="A97" s="44" t="s">
        <v>2111</v>
      </c>
      <c r="B97" s="34">
        <v>2857</v>
      </c>
      <c r="J97" s="33" t="s">
        <v>2110</v>
      </c>
      <c r="K97" s="34">
        <v>78</v>
      </c>
    </row>
    <row r="98" spans="1:11" x14ac:dyDescent="0.25">
      <c r="A98" s="44" t="s">
        <v>2111</v>
      </c>
      <c r="B98" s="34">
        <v>172</v>
      </c>
      <c r="J98" s="33" t="s">
        <v>2110</v>
      </c>
      <c r="K98" s="34">
        <v>75</v>
      </c>
    </row>
    <row r="99" spans="1:11" x14ac:dyDescent="0.25">
      <c r="A99" s="44" t="s">
        <v>2111</v>
      </c>
      <c r="B99" s="34">
        <v>890</v>
      </c>
      <c r="J99" s="33" t="s">
        <v>2110</v>
      </c>
      <c r="K99" s="34">
        <v>37</v>
      </c>
    </row>
    <row r="100" spans="1:11" x14ac:dyDescent="0.25">
      <c r="A100" s="44" t="s">
        <v>2111</v>
      </c>
      <c r="B100" s="34">
        <v>1467</v>
      </c>
      <c r="J100" s="33" t="s">
        <v>2110</v>
      </c>
      <c r="K100" s="34">
        <v>558</v>
      </c>
    </row>
    <row r="101" spans="1:11" x14ac:dyDescent="0.25">
      <c r="A101" s="44" t="s">
        <v>2111</v>
      </c>
      <c r="B101" s="34">
        <v>460</v>
      </c>
      <c r="J101" s="33" t="s">
        <v>2110</v>
      </c>
      <c r="K101" s="34">
        <v>9</v>
      </c>
    </row>
    <row r="102" spans="1:11" x14ac:dyDescent="0.25">
      <c r="A102" s="44" t="s">
        <v>2111</v>
      </c>
      <c r="B102" s="34">
        <v>88</v>
      </c>
      <c r="J102" s="33" t="s">
        <v>2110</v>
      </c>
      <c r="K102" s="34">
        <v>57</v>
      </c>
    </row>
    <row r="103" spans="1:11" x14ac:dyDescent="0.25">
      <c r="A103" s="44" t="s">
        <v>2111</v>
      </c>
      <c r="B103" s="34">
        <v>199</v>
      </c>
      <c r="J103" s="33" t="s">
        <v>2110</v>
      </c>
      <c r="K103" s="34">
        <v>15</v>
      </c>
    </row>
    <row r="104" spans="1:11" x14ac:dyDescent="0.25">
      <c r="A104" s="44" t="s">
        <v>2111</v>
      </c>
      <c r="B104" s="34">
        <v>1797</v>
      </c>
      <c r="J104" s="33" t="s">
        <v>2110</v>
      </c>
      <c r="K104" s="34">
        <v>137</v>
      </c>
    </row>
    <row r="105" spans="1:11" x14ac:dyDescent="0.25">
      <c r="A105" s="44" t="s">
        <v>2111</v>
      </c>
      <c r="B105" s="34">
        <v>48</v>
      </c>
      <c r="J105" s="33" t="s">
        <v>2110</v>
      </c>
      <c r="K105" s="34">
        <v>1068</v>
      </c>
    </row>
    <row r="106" spans="1:11" x14ac:dyDescent="0.25">
      <c r="A106" s="44" t="s">
        <v>2111</v>
      </c>
      <c r="B106" s="34">
        <v>2506</v>
      </c>
      <c r="J106" s="33" t="s">
        <v>2110</v>
      </c>
      <c r="K106" s="34">
        <v>64</v>
      </c>
    </row>
    <row r="107" spans="1:11" x14ac:dyDescent="0.25">
      <c r="A107" s="44" t="s">
        <v>2111</v>
      </c>
      <c r="B107" s="34">
        <v>115</v>
      </c>
      <c r="J107" s="33" t="s">
        <v>2110</v>
      </c>
      <c r="K107" s="34">
        <v>24</v>
      </c>
    </row>
    <row r="108" spans="1:11" x14ac:dyDescent="0.25">
      <c r="A108" s="44" t="s">
        <v>2111</v>
      </c>
      <c r="B108" s="34">
        <v>126</v>
      </c>
      <c r="J108" s="33" t="s">
        <v>2110</v>
      </c>
      <c r="K108" s="34">
        <v>328</v>
      </c>
    </row>
    <row r="109" spans="1:11" x14ac:dyDescent="0.25">
      <c r="A109" s="44" t="s">
        <v>2111</v>
      </c>
      <c r="B109" s="34">
        <v>2414</v>
      </c>
      <c r="J109" s="33" t="s">
        <v>2110</v>
      </c>
      <c r="K109" s="34">
        <v>1121</v>
      </c>
    </row>
    <row r="110" spans="1:11" x14ac:dyDescent="0.25">
      <c r="A110" s="44" t="s">
        <v>2111</v>
      </c>
      <c r="B110" s="34">
        <v>1600</v>
      </c>
      <c r="J110" s="33" t="s">
        <v>2110</v>
      </c>
      <c r="K110" s="34">
        <v>40</v>
      </c>
    </row>
    <row r="111" spans="1:11" x14ac:dyDescent="0.25">
      <c r="A111" s="44" t="s">
        <v>2111</v>
      </c>
      <c r="B111" s="34">
        <v>146</v>
      </c>
      <c r="J111" s="33" t="s">
        <v>2110</v>
      </c>
      <c r="K111" s="34">
        <v>594</v>
      </c>
    </row>
    <row r="112" spans="1:11" x14ac:dyDescent="0.25">
      <c r="A112" s="44" t="s">
        <v>2111</v>
      </c>
      <c r="B112" s="34">
        <v>86</v>
      </c>
      <c r="J112" s="33" t="s">
        <v>2110</v>
      </c>
      <c r="K112" s="34">
        <v>63</v>
      </c>
    </row>
    <row r="113" spans="1:11" x14ac:dyDescent="0.25">
      <c r="A113" s="44" t="s">
        <v>2111</v>
      </c>
      <c r="B113" s="34">
        <v>2293</v>
      </c>
      <c r="J113" s="33" t="s">
        <v>2110</v>
      </c>
      <c r="K113" s="34">
        <v>774</v>
      </c>
    </row>
    <row r="114" spans="1:11" x14ac:dyDescent="0.25">
      <c r="A114" s="44" t="s">
        <v>2111</v>
      </c>
      <c r="B114" s="34">
        <v>84</v>
      </c>
      <c r="J114" s="33" t="s">
        <v>2110</v>
      </c>
      <c r="K114" s="34">
        <v>32</v>
      </c>
    </row>
    <row r="115" spans="1:11" x14ac:dyDescent="0.25">
      <c r="A115" s="44" t="s">
        <v>2111</v>
      </c>
      <c r="B115" s="34">
        <v>245</v>
      </c>
      <c r="J115" s="33" t="s">
        <v>2110</v>
      </c>
      <c r="K115" s="34">
        <v>1257</v>
      </c>
    </row>
    <row r="116" spans="1:11" x14ac:dyDescent="0.25">
      <c r="A116" s="44" t="s">
        <v>2111</v>
      </c>
      <c r="B116" s="34">
        <v>81</v>
      </c>
      <c r="J116" s="33" t="s">
        <v>2110</v>
      </c>
      <c r="K116" s="34">
        <v>513</v>
      </c>
    </row>
    <row r="117" spans="1:11" x14ac:dyDescent="0.25">
      <c r="A117" s="44" t="s">
        <v>2111</v>
      </c>
      <c r="B117" s="34">
        <v>463</v>
      </c>
      <c r="J117" s="33" t="s">
        <v>2110</v>
      </c>
      <c r="K117" s="34">
        <v>181</v>
      </c>
    </row>
    <row r="118" spans="1:11" x14ac:dyDescent="0.25">
      <c r="A118" s="44" t="s">
        <v>2111</v>
      </c>
      <c r="B118" s="34">
        <v>105</v>
      </c>
      <c r="J118" s="33" t="s">
        <v>2110</v>
      </c>
      <c r="K118" s="34">
        <v>1194</v>
      </c>
    </row>
    <row r="119" spans="1:11" x14ac:dyDescent="0.25">
      <c r="A119" s="44" t="s">
        <v>2111</v>
      </c>
      <c r="B119" s="34">
        <v>50</v>
      </c>
      <c r="J119" s="33" t="s">
        <v>2110</v>
      </c>
      <c r="K119" s="34">
        <v>326</v>
      </c>
    </row>
    <row r="120" spans="1:11" x14ac:dyDescent="0.25">
      <c r="A120" s="44" t="s">
        <v>2111</v>
      </c>
      <c r="B120" s="34">
        <v>217</v>
      </c>
      <c r="J120" s="33" t="s">
        <v>2110</v>
      </c>
      <c r="K120" s="34">
        <v>121</v>
      </c>
    </row>
    <row r="121" spans="1:11" x14ac:dyDescent="0.25">
      <c r="A121" s="44" t="s">
        <v>2111</v>
      </c>
      <c r="B121" s="34">
        <v>85</v>
      </c>
      <c r="J121" s="33" t="s">
        <v>2110</v>
      </c>
      <c r="K121" s="34">
        <v>91</v>
      </c>
    </row>
    <row r="122" spans="1:11" x14ac:dyDescent="0.25">
      <c r="A122" s="44" t="s">
        <v>2111</v>
      </c>
      <c r="B122" s="34">
        <v>92</v>
      </c>
      <c r="J122" s="33" t="s">
        <v>2110</v>
      </c>
      <c r="K122" s="34">
        <v>19</v>
      </c>
    </row>
    <row r="123" spans="1:11" x14ac:dyDescent="0.25">
      <c r="A123" s="44" t="s">
        <v>2111</v>
      </c>
      <c r="B123" s="34">
        <v>203</v>
      </c>
      <c r="J123" s="33" t="s">
        <v>2110</v>
      </c>
      <c r="K123" s="34">
        <v>49</v>
      </c>
    </row>
    <row r="124" spans="1:11" x14ac:dyDescent="0.25">
      <c r="A124" s="44" t="s">
        <v>2111</v>
      </c>
      <c r="B124" s="34">
        <v>3777</v>
      </c>
      <c r="J124" s="33" t="s">
        <v>2110</v>
      </c>
      <c r="K124" s="34">
        <v>676</v>
      </c>
    </row>
    <row r="125" spans="1:11" x14ac:dyDescent="0.25">
      <c r="A125" s="44" t="s">
        <v>2111</v>
      </c>
      <c r="B125" s="34">
        <v>254</v>
      </c>
      <c r="J125" s="33" t="s">
        <v>2110</v>
      </c>
      <c r="K125" s="34">
        <v>3483</v>
      </c>
    </row>
    <row r="126" spans="1:11" x14ac:dyDescent="0.25">
      <c r="A126" s="44" t="s">
        <v>2111</v>
      </c>
      <c r="B126" s="34">
        <v>2144</v>
      </c>
      <c r="J126" s="33" t="s">
        <v>2110</v>
      </c>
      <c r="K126" s="34">
        <v>955</v>
      </c>
    </row>
    <row r="127" spans="1:11" x14ac:dyDescent="0.25">
      <c r="A127" s="44" t="s">
        <v>2111</v>
      </c>
      <c r="B127" s="34">
        <v>83</v>
      </c>
      <c r="J127" s="33" t="s">
        <v>2110</v>
      </c>
      <c r="K127" s="34">
        <v>75</v>
      </c>
    </row>
    <row r="128" spans="1:11" x14ac:dyDescent="0.25">
      <c r="A128" s="44" t="s">
        <v>2111</v>
      </c>
      <c r="B128" s="34">
        <v>323</v>
      </c>
      <c r="J128" s="33" t="s">
        <v>2110</v>
      </c>
      <c r="K128" s="34">
        <v>1608</v>
      </c>
    </row>
    <row r="129" spans="1:11" x14ac:dyDescent="0.25">
      <c r="A129" s="44" t="s">
        <v>2111</v>
      </c>
      <c r="B129" s="34">
        <v>164</v>
      </c>
      <c r="J129" s="33" t="s">
        <v>2110</v>
      </c>
      <c r="K129" s="34">
        <v>1790</v>
      </c>
    </row>
    <row r="130" spans="1:11" x14ac:dyDescent="0.25">
      <c r="A130" s="44" t="s">
        <v>2111</v>
      </c>
      <c r="B130" s="34">
        <v>186</v>
      </c>
      <c r="J130" s="33" t="s">
        <v>2110</v>
      </c>
      <c r="K130" s="34">
        <v>252</v>
      </c>
    </row>
    <row r="131" spans="1:11" x14ac:dyDescent="0.25">
      <c r="A131" s="44" t="s">
        <v>2111</v>
      </c>
      <c r="B131" s="34">
        <v>96</v>
      </c>
      <c r="J131" s="33" t="s">
        <v>2110</v>
      </c>
      <c r="K131" s="34">
        <v>34</v>
      </c>
    </row>
    <row r="132" spans="1:11" x14ac:dyDescent="0.25">
      <c r="A132" s="44" t="s">
        <v>2111</v>
      </c>
      <c r="B132" s="34">
        <v>252</v>
      </c>
      <c r="J132" s="33" t="s">
        <v>2110</v>
      </c>
      <c r="K132" s="34">
        <v>504</v>
      </c>
    </row>
    <row r="133" spans="1:11" x14ac:dyDescent="0.25">
      <c r="A133" s="44" t="s">
        <v>2111</v>
      </c>
      <c r="B133" s="34">
        <v>3388</v>
      </c>
      <c r="J133" s="33" t="s">
        <v>2110</v>
      </c>
      <c r="K133" s="34">
        <v>1758</v>
      </c>
    </row>
    <row r="134" spans="1:11" x14ac:dyDescent="0.25">
      <c r="A134" s="44" t="s">
        <v>2111</v>
      </c>
      <c r="B134" s="34">
        <v>219</v>
      </c>
      <c r="J134" s="33" t="s">
        <v>2110</v>
      </c>
      <c r="K134" s="34">
        <v>115</v>
      </c>
    </row>
    <row r="135" spans="1:11" x14ac:dyDescent="0.25">
      <c r="A135" s="44" t="s">
        <v>2111</v>
      </c>
      <c r="B135" s="34">
        <v>3272</v>
      </c>
      <c r="J135" s="33" t="s">
        <v>2110</v>
      </c>
      <c r="K135" s="34">
        <v>113</v>
      </c>
    </row>
    <row r="136" spans="1:11" x14ac:dyDescent="0.25">
      <c r="A136" s="44" t="s">
        <v>2111</v>
      </c>
      <c r="B136" s="34">
        <v>329</v>
      </c>
      <c r="J136" s="33" t="s">
        <v>2110</v>
      </c>
      <c r="K136" s="34">
        <v>10</v>
      </c>
    </row>
    <row r="137" spans="1:11" x14ac:dyDescent="0.25">
      <c r="A137" s="44" t="s">
        <v>2111</v>
      </c>
      <c r="B137" s="34">
        <v>218</v>
      </c>
      <c r="J137" s="33" t="s">
        <v>2110</v>
      </c>
      <c r="K137" s="34">
        <v>395</v>
      </c>
    </row>
    <row r="138" spans="1:11" x14ac:dyDescent="0.25">
      <c r="A138" s="44" t="s">
        <v>2111</v>
      </c>
      <c r="B138" s="34">
        <v>1902</v>
      </c>
      <c r="J138" s="33" t="s">
        <v>2110</v>
      </c>
      <c r="K138" s="34">
        <v>1</v>
      </c>
    </row>
    <row r="139" spans="1:11" x14ac:dyDescent="0.25">
      <c r="A139" s="44" t="s">
        <v>2111</v>
      </c>
      <c r="B139" s="34">
        <v>164</v>
      </c>
      <c r="J139" s="33" t="s">
        <v>2110</v>
      </c>
      <c r="K139" s="34">
        <v>2179</v>
      </c>
    </row>
    <row r="140" spans="1:11" x14ac:dyDescent="0.25">
      <c r="A140" s="44" t="s">
        <v>2111</v>
      </c>
      <c r="B140" s="34">
        <v>1785</v>
      </c>
      <c r="J140" s="33" t="s">
        <v>2110</v>
      </c>
      <c r="K140" s="34">
        <v>742</v>
      </c>
    </row>
    <row r="141" spans="1:11" x14ac:dyDescent="0.25">
      <c r="A141" s="44" t="s">
        <v>2111</v>
      </c>
      <c r="B141" s="34">
        <v>176</v>
      </c>
      <c r="J141" s="33" t="s">
        <v>2110</v>
      </c>
      <c r="K141" s="34">
        <v>16</v>
      </c>
    </row>
    <row r="142" spans="1:11" x14ac:dyDescent="0.25">
      <c r="A142" s="44" t="s">
        <v>2111</v>
      </c>
      <c r="B142" s="34">
        <v>768</v>
      </c>
      <c r="J142" s="33" t="s">
        <v>2110</v>
      </c>
      <c r="K142" s="34">
        <v>13</v>
      </c>
    </row>
    <row r="143" spans="1:11" x14ac:dyDescent="0.25">
      <c r="A143" s="44" t="s">
        <v>2111</v>
      </c>
      <c r="B143" s="34">
        <v>117</v>
      </c>
      <c r="J143" s="33" t="s">
        <v>2110</v>
      </c>
      <c r="K143" s="34">
        <v>2072</v>
      </c>
    </row>
    <row r="144" spans="1:11" x14ac:dyDescent="0.25">
      <c r="A144" s="44" t="s">
        <v>2111</v>
      </c>
      <c r="B144" s="34">
        <v>589</v>
      </c>
      <c r="J144" s="33" t="s">
        <v>2110</v>
      </c>
      <c r="K144" s="34">
        <v>4306</v>
      </c>
    </row>
    <row r="145" spans="1:11" x14ac:dyDescent="0.25">
      <c r="A145" s="44" t="s">
        <v>2111</v>
      </c>
      <c r="B145" s="34">
        <v>140</v>
      </c>
      <c r="J145" s="33" t="s">
        <v>2110</v>
      </c>
      <c r="K145" s="34">
        <v>750</v>
      </c>
    </row>
    <row r="146" spans="1:11" x14ac:dyDescent="0.25">
      <c r="A146" s="44" t="s">
        <v>2111</v>
      </c>
      <c r="B146" s="34">
        <v>2443</v>
      </c>
      <c r="J146" s="33" t="s">
        <v>2110</v>
      </c>
      <c r="K146" s="34">
        <v>77</v>
      </c>
    </row>
    <row r="147" spans="1:11" x14ac:dyDescent="0.25">
      <c r="A147" s="44" t="s">
        <v>2111</v>
      </c>
      <c r="B147" s="34">
        <v>121</v>
      </c>
      <c r="J147" s="33" t="s">
        <v>2110</v>
      </c>
      <c r="K147" s="34">
        <v>347</v>
      </c>
    </row>
    <row r="148" spans="1:11" x14ac:dyDescent="0.25">
      <c r="A148" s="44" t="s">
        <v>2111</v>
      </c>
      <c r="B148" s="34">
        <v>164</v>
      </c>
      <c r="J148" s="33" t="s">
        <v>2110</v>
      </c>
      <c r="K148" s="34">
        <v>67</v>
      </c>
    </row>
    <row r="149" spans="1:11" x14ac:dyDescent="0.25">
      <c r="A149" s="44" t="s">
        <v>2111</v>
      </c>
      <c r="B149" s="34">
        <v>89</v>
      </c>
      <c r="J149" s="33" t="s">
        <v>2110</v>
      </c>
      <c r="K149" s="34">
        <v>180</v>
      </c>
    </row>
    <row r="150" spans="1:11" x14ac:dyDescent="0.25">
      <c r="A150" s="44" t="s">
        <v>2111</v>
      </c>
      <c r="B150" s="34">
        <v>198</v>
      </c>
      <c r="J150" s="33" t="s">
        <v>2110</v>
      </c>
      <c r="K150" s="34">
        <v>22</v>
      </c>
    </row>
    <row r="151" spans="1:11" x14ac:dyDescent="0.25">
      <c r="A151" s="44" t="s">
        <v>2111</v>
      </c>
      <c r="B151" s="34">
        <v>1442</v>
      </c>
      <c r="J151" s="33" t="s">
        <v>2110</v>
      </c>
      <c r="K151" s="34">
        <v>1979</v>
      </c>
    </row>
    <row r="152" spans="1:11" x14ac:dyDescent="0.25">
      <c r="A152" s="44" t="s">
        <v>2111</v>
      </c>
      <c r="B152" s="34">
        <v>5880</v>
      </c>
      <c r="J152" s="33" t="s">
        <v>2110</v>
      </c>
      <c r="K152" s="34">
        <v>3410</v>
      </c>
    </row>
    <row r="153" spans="1:11" x14ac:dyDescent="0.25">
      <c r="A153" s="44" t="s">
        <v>2111</v>
      </c>
      <c r="B153" s="34">
        <v>7295</v>
      </c>
      <c r="J153" s="33" t="s">
        <v>2110</v>
      </c>
      <c r="K153" s="34">
        <v>1130</v>
      </c>
    </row>
    <row r="154" spans="1:11" x14ac:dyDescent="0.25">
      <c r="A154" s="44" t="s">
        <v>2111</v>
      </c>
      <c r="B154" s="34">
        <v>87</v>
      </c>
      <c r="J154" s="33" t="s">
        <v>2110</v>
      </c>
      <c r="K154" s="34">
        <v>1</v>
      </c>
    </row>
    <row r="155" spans="1:11" x14ac:dyDescent="0.25">
      <c r="A155" s="44" t="s">
        <v>2111</v>
      </c>
      <c r="B155" s="34">
        <v>32</v>
      </c>
      <c r="J155" s="33" t="s">
        <v>2110</v>
      </c>
      <c r="K155" s="34">
        <v>162</v>
      </c>
    </row>
    <row r="156" spans="1:11" x14ac:dyDescent="0.25">
      <c r="A156" s="44" t="s">
        <v>2111</v>
      </c>
      <c r="B156" s="34">
        <v>119</v>
      </c>
      <c r="J156" s="33" t="s">
        <v>2110</v>
      </c>
      <c r="K156" s="34">
        <v>7</v>
      </c>
    </row>
    <row r="157" spans="1:11" x14ac:dyDescent="0.25">
      <c r="A157" s="44" t="s">
        <v>2111</v>
      </c>
      <c r="B157" s="34">
        <v>448</v>
      </c>
      <c r="J157" s="33" t="s">
        <v>2110</v>
      </c>
      <c r="K157" s="34">
        <v>18</v>
      </c>
    </row>
    <row r="158" spans="1:11" x14ac:dyDescent="0.25">
      <c r="A158" s="44" t="s">
        <v>2111</v>
      </c>
      <c r="B158" s="34">
        <v>130</v>
      </c>
      <c r="J158" s="33" t="s">
        <v>2110</v>
      </c>
      <c r="K158" s="34">
        <v>1657</v>
      </c>
    </row>
    <row r="159" spans="1:11" x14ac:dyDescent="0.25">
      <c r="A159" s="44" t="s">
        <v>2111</v>
      </c>
      <c r="B159" s="34">
        <v>238</v>
      </c>
      <c r="J159" s="33" t="s">
        <v>2110</v>
      </c>
      <c r="K159" s="34">
        <v>4428</v>
      </c>
    </row>
    <row r="160" spans="1:11" x14ac:dyDescent="0.25">
      <c r="A160" s="44" t="s">
        <v>2111</v>
      </c>
      <c r="B160" s="34">
        <v>155</v>
      </c>
      <c r="J160" s="33" t="s">
        <v>2110</v>
      </c>
      <c r="K160" s="34">
        <v>45</v>
      </c>
    </row>
    <row r="161" spans="1:11" x14ac:dyDescent="0.25">
      <c r="A161" s="44" t="s">
        <v>2111</v>
      </c>
      <c r="B161" s="34">
        <v>198</v>
      </c>
      <c r="J161" s="33" t="s">
        <v>2110</v>
      </c>
      <c r="K161" s="34">
        <v>55</v>
      </c>
    </row>
    <row r="162" spans="1:11" x14ac:dyDescent="0.25">
      <c r="A162" s="44" t="s">
        <v>2111</v>
      </c>
      <c r="B162" s="34">
        <v>180</v>
      </c>
      <c r="J162" s="33" t="s">
        <v>2110</v>
      </c>
      <c r="K162" s="34">
        <v>88</v>
      </c>
    </row>
    <row r="163" spans="1:11" x14ac:dyDescent="0.25">
      <c r="A163" s="44" t="s">
        <v>2111</v>
      </c>
      <c r="B163" s="34">
        <v>202</v>
      </c>
      <c r="J163" s="33" t="s">
        <v>2110</v>
      </c>
      <c r="K163" s="34">
        <v>156</v>
      </c>
    </row>
    <row r="164" spans="1:11" x14ac:dyDescent="0.25">
      <c r="A164" s="44" t="s">
        <v>2111</v>
      </c>
      <c r="B164" s="34">
        <v>202</v>
      </c>
      <c r="J164" s="33" t="s">
        <v>2110</v>
      </c>
      <c r="K164" s="34">
        <v>67</v>
      </c>
    </row>
    <row r="165" spans="1:11" x14ac:dyDescent="0.25">
      <c r="A165" s="44" t="s">
        <v>2111</v>
      </c>
      <c r="B165" s="34">
        <v>159</v>
      </c>
      <c r="J165" s="33" t="s">
        <v>2110</v>
      </c>
      <c r="K165" s="34">
        <v>127</v>
      </c>
    </row>
    <row r="166" spans="1:11" x14ac:dyDescent="0.25">
      <c r="A166" s="44" t="s">
        <v>2111</v>
      </c>
      <c r="B166" s="34">
        <v>80</v>
      </c>
      <c r="J166" s="33" t="s">
        <v>2110</v>
      </c>
      <c r="K166" s="34">
        <v>106</v>
      </c>
    </row>
    <row r="167" spans="1:11" x14ac:dyDescent="0.25">
      <c r="A167" s="44" t="s">
        <v>2111</v>
      </c>
      <c r="B167" s="34">
        <v>331</v>
      </c>
      <c r="J167" s="33" t="s">
        <v>2110</v>
      </c>
      <c r="K167" s="34">
        <v>2604</v>
      </c>
    </row>
    <row r="168" spans="1:11" x14ac:dyDescent="0.25">
      <c r="A168" s="44" t="s">
        <v>2111</v>
      </c>
      <c r="B168" s="34">
        <v>110</v>
      </c>
      <c r="J168" s="33" t="s">
        <v>2110</v>
      </c>
      <c r="K168" s="34">
        <v>105</v>
      </c>
    </row>
    <row r="169" spans="1:11" x14ac:dyDescent="0.25">
      <c r="A169" s="44" t="s">
        <v>2111</v>
      </c>
      <c r="B169" s="34">
        <v>2436</v>
      </c>
      <c r="J169" s="33" t="s">
        <v>2110</v>
      </c>
      <c r="K169" s="34">
        <v>53</v>
      </c>
    </row>
    <row r="170" spans="1:11" x14ac:dyDescent="0.25">
      <c r="A170" s="44" t="s">
        <v>2111</v>
      </c>
      <c r="B170" s="34">
        <v>411</v>
      </c>
      <c r="J170" s="33" t="s">
        <v>2110</v>
      </c>
      <c r="K170" s="34">
        <v>117</v>
      </c>
    </row>
    <row r="171" spans="1:11" x14ac:dyDescent="0.25">
      <c r="A171" s="44" t="s">
        <v>2111</v>
      </c>
      <c r="B171" s="34">
        <v>264</v>
      </c>
      <c r="J171" s="33" t="s">
        <v>2110</v>
      </c>
      <c r="K171" s="34">
        <v>842</v>
      </c>
    </row>
    <row r="172" spans="1:11" x14ac:dyDescent="0.25">
      <c r="A172" s="44" t="s">
        <v>2111</v>
      </c>
      <c r="B172" s="34">
        <v>1690</v>
      </c>
      <c r="J172" s="33" t="s">
        <v>2110</v>
      </c>
      <c r="K172" s="34">
        <v>25</v>
      </c>
    </row>
    <row r="173" spans="1:11" x14ac:dyDescent="0.25">
      <c r="A173" s="44" t="s">
        <v>2111</v>
      </c>
      <c r="B173" s="34">
        <v>1684</v>
      </c>
      <c r="J173" s="33" t="s">
        <v>2110</v>
      </c>
      <c r="K173" s="34">
        <v>435</v>
      </c>
    </row>
    <row r="174" spans="1:11" x14ac:dyDescent="0.25">
      <c r="A174" s="44" t="s">
        <v>2111</v>
      </c>
      <c r="B174" s="34">
        <v>80</v>
      </c>
      <c r="J174" s="33" t="s">
        <v>2110</v>
      </c>
      <c r="K174" s="34">
        <v>92</v>
      </c>
    </row>
    <row r="175" spans="1:11" x14ac:dyDescent="0.25">
      <c r="A175" s="44" t="s">
        <v>2111</v>
      </c>
      <c r="B175" s="34">
        <v>78</v>
      </c>
      <c r="J175" s="33" t="s">
        <v>2110</v>
      </c>
      <c r="K175" s="34">
        <v>926</v>
      </c>
    </row>
    <row r="176" spans="1:11" x14ac:dyDescent="0.25">
      <c r="A176" s="44" t="s">
        <v>2111</v>
      </c>
      <c r="B176" s="34">
        <v>114</v>
      </c>
      <c r="J176" s="33" t="s">
        <v>2110</v>
      </c>
      <c r="K176" s="34">
        <v>3015</v>
      </c>
    </row>
    <row r="177" spans="1:11" x14ac:dyDescent="0.25">
      <c r="A177" s="44" t="s">
        <v>2111</v>
      </c>
      <c r="B177" s="34">
        <v>5512</v>
      </c>
      <c r="J177" s="33" t="s">
        <v>2110</v>
      </c>
      <c r="K177" s="34">
        <v>25</v>
      </c>
    </row>
    <row r="178" spans="1:11" x14ac:dyDescent="0.25">
      <c r="A178" s="44" t="s">
        <v>2111</v>
      </c>
      <c r="B178" s="34">
        <v>2230</v>
      </c>
      <c r="J178" s="33" t="s">
        <v>2110</v>
      </c>
      <c r="K178" s="34">
        <v>4405</v>
      </c>
    </row>
    <row r="179" spans="1:11" x14ac:dyDescent="0.25">
      <c r="A179" s="44" t="s">
        <v>2111</v>
      </c>
      <c r="B179" s="34">
        <v>139</v>
      </c>
      <c r="J179" s="33" t="s">
        <v>2110</v>
      </c>
      <c r="K179" s="34">
        <v>243</v>
      </c>
    </row>
    <row r="180" spans="1:11" x14ac:dyDescent="0.25">
      <c r="A180" s="44" t="s">
        <v>2111</v>
      </c>
      <c r="B180" s="34">
        <v>142</v>
      </c>
      <c r="J180" s="33" t="s">
        <v>2110</v>
      </c>
      <c r="K180" s="34">
        <v>31</v>
      </c>
    </row>
    <row r="181" spans="1:11" x14ac:dyDescent="0.25">
      <c r="A181" s="44" t="s">
        <v>2111</v>
      </c>
      <c r="B181" s="34">
        <v>220</v>
      </c>
      <c r="J181" s="33" t="s">
        <v>2110</v>
      </c>
      <c r="K181" s="34">
        <v>889</v>
      </c>
    </row>
    <row r="182" spans="1:11" x14ac:dyDescent="0.25">
      <c r="A182" s="44" t="s">
        <v>2111</v>
      </c>
      <c r="B182" s="34">
        <v>255</v>
      </c>
      <c r="J182" s="33" t="s">
        <v>2110</v>
      </c>
      <c r="K182" s="34">
        <v>112</v>
      </c>
    </row>
    <row r="183" spans="1:11" x14ac:dyDescent="0.25">
      <c r="A183" s="44" t="s">
        <v>2111</v>
      </c>
      <c r="B183" s="34">
        <v>112</v>
      </c>
      <c r="J183" s="33" t="s">
        <v>2110</v>
      </c>
      <c r="K183" s="34">
        <v>29</v>
      </c>
    </row>
    <row r="184" spans="1:11" x14ac:dyDescent="0.25">
      <c r="A184" s="44" t="s">
        <v>2111</v>
      </c>
      <c r="B184" s="34">
        <v>169</v>
      </c>
      <c r="J184" s="33" t="s">
        <v>2110</v>
      </c>
      <c r="K184" s="34">
        <v>120</v>
      </c>
    </row>
    <row r="185" spans="1:11" x14ac:dyDescent="0.25">
      <c r="A185" s="44" t="s">
        <v>2111</v>
      </c>
      <c r="B185" s="34">
        <v>280</v>
      </c>
      <c r="J185" s="33" t="s">
        <v>2110</v>
      </c>
      <c r="K185" s="34">
        <v>78</v>
      </c>
    </row>
    <row r="186" spans="1:11" x14ac:dyDescent="0.25">
      <c r="A186" s="44" t="s">
        <v>2111</v>
      </c>
      <c r="B186" s="34">
        <v>381</v>
      </c>
      <c r="J186" s="33" t="s">
        <v>2110</v>
      </c>
      <c r="K186" s="34">
        <v>12</v>
      </c>
    </row>
    <row r="187" spans="1:11" x14ac:dyDescent="0.25">
      <c r="A187" s="44" t="s">
        <v>2111</v>
      </c>
      <c r="B187" s="34">
        <v>137</v>
      </c>
      <c r="J187" s="33" t="s">
        <v>2110</v>
      </c>
      <c r="K187" s="34">
        <v>94</v>
      </c>
    </row>
    <row r="188" spans="1:11" x14ac:dyDescent="0.25">
      <c r="A188" s="44" t="s">
        <v>2111</v>
      </c>
      <c r="B188" s="34">
        <v>4006</v>
      </c>
      <c r="J188" s="33" t="s">
        <v>2110</v>
      </c>
      <c r="K188" s="34">
        <v>441</v>
      </c>
    </row>
    <row r="189" spans="1:11" x14ac:dyDescent="0.25">
      <c r="A189" s="44" t="s">
        <v>2111</v>
      </c>
      <c r="B189" s="34">
        <v>85</v>
      </c>
      <c r="J189" s="33" t="s">
        <v>2110</v>
      </c>
      <c r="K189" s="34">
        <v>1684</v>
      </c>
    </row>
    <row r="190" spans="1:11" x14ac:dyDescent="0.25">
      <c r="A190" s="44" t="s">
        <v>2111</v>
      </c>
      <c r="B190" s="34">
        <v>54</v>
      </c>
      <c r="J190" s="33" t="s">
        <v>2110</v>
      </c>
      <c r="K190" s="34">
        <v>186</v>
      </c>
    </row>
    <row r="191" spans="1:11" x14ac:dyDescent="0.25">
      <c r="A191" s="44" t="s">
        <v>2111</v>
      </c>
      <c r="B191" s="34">
        <v>192</v>
      </c>
      <c r="J191" s="33" t="s">
        <v>2110</v>
      </c>
      <c r="K191" s="34">
        <v>9</v>
      </c>
    </row>
    <row r="192" spans="1:11" x14ac:dyDescent="0.25">
      <c r="A192" s="44" t="s">
        <v>2111</v>
      </c>
      <c r="B192" s="34">
        <v>180</v>
      </c>
      <c r="J192" s="33" t="s">
        <v>2110</v>
      </c>
      <c r="K192" s="34">
        <v>62</v>
      </c>
    </row>
    <row r="193" spans="1:11" x14ac:dyDescent="0.25">
      <c r="A193" s="44" t="s">
        <v>2111</v>
      </c>
      <c r="B193" s="34">
        <v>156</v>
      </c>
      <c r="J193" s="33" t="s">
        <v>2110</v>
      </c>
      <c r="K193" s="34">
        <v>63</v>
      </c>
    </row>
    <row r="194" spans="1:11" x14ac:dyDescent="0.25">
      <c r="A194" s="44" t="s">
        <v>2111</v>
      </c>
      <c r="B194" s="34">
        <v>5180</v>
      </c>
      <c r="J194" s="33" t="s">
        <v>2110</v>
      </c>
      <c r="K194" s="34">
        <v>672</v>
      </c>
    </row>
    <row r="195" spans="1:11" x14ac:dyDescent="0.25">
      <c r="A195" s="44" t="s">
        <v>2111</v>
      </c>
      <c r="B195" s="34">
        <v>76</v>
      </c>
      <c r="J195" s="33" t="s">
        <v>2110</v>
      </c>
      <c r="K195" s="34">
        <v>245</v>
      </c>
    </row>
    <row r="196" spans="1:11" x14ac:dyDescent="0.25">
      <c r="A196" s="44" t="s">
        <v>2111</v>
      </c>
      <c r="B196" s="34">
        <v>126</v>
      </c>
      <c r="J196" s="33" t="s">
        <v>2110</v>
      </c>
      <c r="K196" s="34">
        <v>2779</v>
      </c>
    </row>
    <row r="197" spans="1:11" x14ac:dyDescent="0.25">
      <c r="A197" s="44" t="s">
        <v>2111</v>
      </c>
      <c r="B197" s="34">
        <v>174</v>
      </c>
      <c r="J197" s="33" t="s">
        <v>2110</v>
      </c>
      <c r="K197" s="34">
        <v>108</v>
      </c>
    </row>
    <row r="198" spans="1:11" x14ac:dyDescent="0.25">
      <c r="A198" s="44" t="s">
        <v>2111</v>
      </c>
      <c r="B198" s="34">
        <v>375</v>
      </c>
      <c r="J198" s="33" t="s">
        <v>2110</v>
      </c>
      <c r="K198" s="34">
        <v>41</v>
      </c>
    </row>
    <row r="199" spans="1:11" x14ac:dyDescent="0.25">
      <c r="A199" s="44" t="s">
        <v>2111</v>
      </c>
      <c r="B199" s="34">
        <v>307</v>
      </c>
      <c r="J199" s="33" t="s">
        <v>2110</v>
      </c>
      <c r="K199" s="34">
        <v>454</v>
      </c>
    </row>
    <row r="200" spans="1:11" x14ac:dyDescent="0.25">
      <c r="A200" s="44" t="s">
        <v>2111</v>
      </c>
      <c r="B200" s="34">
        <v>266</v>
      </c>
      <c r="J200" s="33" t="s">
        <v>2110</v>
      </c>
      <c r="K200" s="34">
        <v>747</v>
      </c>
    </row>
    <row r="201" spans="1:11" x14ac:dyDescent="0.25">
      <c r="A201" s="44" t="s">
        <v>2111</v>
      </c>
      <c r="B201" s="34">
        <v>1629</v>
      </c>
      <c r="J201" s="33" t="s">
        <v>2110</v>
      </c>
      <c r="K201" s="34">
        <v>157</v>
      </c>
    </row>
    <row r="202" spans="1:11" x14ac:dyDescent="0.25">
      <c r="A202" s="44" t="s">
        <v>2111</v>
      </c>
      <c r="B202" s="34">
        <v>676</v>
      </c>
      <c r="J202" s="33" t="s">
        <v>2110</v>
      </c>
      <c r="K202" s="34">
        <v>1796</v>
      </c>
    </row>
    <row r="203" spans="1:11" x14ac:dyDescent="0.25">
      <c r="A203" s="44" t="s">
        <v>2111</v>
      </c>
      <c r="B203" s="34">
        <v>1095</v>
      </c>
      <c r="J203" s="33" t="s">
        <v>2110</v>
      </c>
      <c r="K203" s="34">
        <v>1538</v>
      </c>
    </row>
    <row r="204" spans="1:11" x14ac:dyDescent="0.25">
      <c r="A204" s="44" t="s">
        <v>2111</v>
      </c>
      <c r="B204" s="34">
        <v>4498</v>
      </c>
      <c r="J204" s="33" t="s">
        <v>2110</v>
      </c>
      <c r="K204" s="34">
        <v>24</v>
      </c>
    </row>
    <row r="205" spans="1:11" x14ac:dyDescent="0.25">
      <c r="A205" s="44" t="s">
        <v>2111</v>
      </c>
      <c r="B205" s="34">
        <v>191</v>
      </c>
      <c r="J205" s="33" t="s">
        <v>2110</v>
      </c>
      <c r="K205" s="34">
        <v>92</v>
      </c>
    </row>
    <row r="206" spans="1:11" x14ac:dyDescent="0.25">
      <c r="A206" s="44" t="s">
        <v>2111</v>
      </c>
      <c r="B206" s="34">
        <v>236</v>
      </c>
      <c r="J206" s="33" t="s">
        <v>2110</v>
      </c>
      <c r="K206" s="34">
        <v>191</v>
      </c>
    </row>
    <row r="207" spans="1:11" x14ac:dyDescent="0.25">
      <c r="A207" s="44" t="s">
        <v>2111</v>
      </c>
      <c r="B207" s="34">
        <v>116</v>
      </c>
      <c r="J207" s="33" t="s">
        <v>2110</v>
      </c>
      <c r="K207" s="34">
        <v>1198</v>
      </c>
    </row>
    <row r="208" spans="1:11" x14ac:dyDescent="0.25">
      <c r="A208" s="44" t="s">
        <v>2111</v>
      </c>
      <c r="B208" s="34">
        <v>5168</v>
      </c>
      <c r="J208" s="33" t="s">
        <v>2110</v>
      </c>
      <c r="K208" s="34">
        <v>151</v>
      </c>
    </row>
    <row r="209" spans="1:11" x14ac:dyDescent="0.25">
      <c r="A209" s="44" t="s">
        <v>2111</v>
      </c>
      <c r="B209" s="34">
        <v>1548</v>
      </c>
      <c r="J209" s="33" t="s">
        <v>2110</v>
      </c>
      <c r="K209" s="34">
        <v>2468</v>
      </c>
    </row>
    <row r="210" spans="1:11" x14ac:dyDescent="0.25">
      <c r="A210" s="44" t="s">
        <v>2111</v>
      </c>
      <c r="B210" s="34">
        <v>296</v>
      </c>
      <c r="J210" s="33" t="s">
        <v>2110</v>
      </c>
      <c r="K210" s="34">
        <v>248</v>
      </c>
    </row>
    <row r="211" spans="1:11" x14ac:dyDescent="0.25">
      <c r="A211" s="44" t="s">
        <v>2111</v>
      </c>
      <c r="B211" s="34">
        <v>2443</v>
      </c>
      <c r="J211" s="33" t="s">
        <v>2110</v>
      </c>
      <c r="K211" s="34">
        <v>934</v>
      </c>
    </row>
    <row r="212" spans="1:11" x14ac:dyDescent="0.25">
      <c r="A212" s="44" t="s">
        <v>2111</v>
      </c>
      <c r="B212" s="34">
        <v>226</v>
      </c>
      <c r="J212" s="33" t="s">
        <v>2110</v>
      </c>
      <c r="K212" s="34">
        <v>79</v>
      </c>
    </row>
    <row r="213" spans="1:11" x14ac:dyDescent="0.25">
      <c r="A213" s="44" t="s">
        <v>2111</v>
      </c>
      <c r="B213" s="34">
        <v>484</v>
      </c>
      <c r="J213" s="33" t="s">
        <v>2110</v>
      </c>
      <c r="K213" s="34">
        <v>54</v>
      </c>
    </row>
    <row r="214" spans="1:11" x14ac:dyDescent="0.25">
      <c r="A214" s="44" t="s">
        <v>2111</v>
      </c>
      <c r="B214" s="34">
        <v>53</v>
      </c>
      <c r="J214" s="33" t="s">
        <v>2110</v>
      </c>
      <c r="K214" s="34">
        <v>846</v>
      </c>
    </row>
    <row r="215" spans="1:11" x14ac:dyDescent="0.25">
      <c r="A215" s="44" t="s">
        <v>2111</v>
      </c>
      <c r="B215" s="34">
        <v>2526</v>
      </c>
      <c r="J215" s="33" t="s">
        <v>2110</v>
      </c>
      <c r="K215" s="34">
        <v>64</v>
      </c>
    </row>
    <row r="216" spans="1:11" x14ac:dyDescent="0.25">
      <c r="A216" s="44" t="s">
        <v>2111</v>
      </c>
      <c r="B216" s="34">
        <v>91</v>
      </c>
      <c r="J216" s="33" t="s">
        <v>2110</v>
      </c>
      <c r="K216" s="34">
        <v>15</v>
      </c>
    </row>
    <row r="217" spans="1:11" x14ac:dyDescent="0.25">
      <c r="A217" s="44" t="s">
        <v>2111</v>
      </c>
      <c r="B217" s="34">
        <v>71</v>
      </c>
      <c r="J217" s="33" t="s">
        <v>2110</v>
      </c>
      <c r="K217" s="34">
        <v>31</v>
      </c>
    </row>
    <row r="218" spans="1:11" x14ac:dyDescent="0.25">
      <c r="A218" s="44" t="s">
        <v>2111</v>
      </c>
      <c r="B218" s="34">
        <v>250</v>
      </c>
      <c r="J218" s="33" t="s">
        <v>2110</v>
      </c>
      <c r="K218" s="34">
        <v>1784</v>
      </c>
    </row>
    <row r="219" spans="1:11" x14ac:dyDescent="0.25">
      <c r="A219" s="44" t="s">
        <v>2111</v>
      </c>
      <c r="B219" s="34">
        <v>100</v>
      </c>
      <c r="J219" s="33" t="s">
        <v>2110</v>
      </c>
      <c r="K219" s="34">
        <v>38</v>
      </c>
    </row>
    <row r="220" spans="1:11" x14ac:dyDescent="0.25">
      <c r="A220" s="44" t="s">
        <v>2111</v>
      </c>
      <c r="B220" s="34">
        <v>126</v>
      </c>
      <c r="J220" s="33" t="s">
        <v>2110</v>
      </c>
      <c r="K220" s="34">
        <v>67</v>
      </c>
    </row>
    <row r="221" spans="1:11" x14ac:dyDescent="0.25">
      <c r="A221" s="44" t="s">
        <v>2111</v>
      </c>
      <c r="B221" s="34">
        <v>2551</v>
      </c>
      <c r="J221" s="33" t="s">
        <v>2110</v>
      </c>
      <c r="K221" s="34">
        <v>70</v>
      </c>
    </row>
    <row r="222" spans="1:11" x14ac:dyDescent="0.25">
      <c r="A222" s="44" t="s">
        <v>2111</v>
      </c>
      <c r="B222" s="34">
        <v>159</v>
      </c>
      <c r="J222" s="33" t="s">
        <v>2110</v>
      </c>
      <c r="K222" s="34">
        <v>10</v>
      </c>
    </row>
    <row r="223" spans="1:11" x14ac:dyDescent="0.25">
      <c r="A223" s="44" t="s">
        <v>2111</v>
      </c>
      <c r="B223" s="34">
        <v>1604</v>
      </c>
      <c r="J223" s="33" t="s">
        <v>2110</v>
      </c>
      <c r="K223" s="34">
        <v>1120</v>
      </c>
    </row>
    <row r="224" spans="1:11" x14ac:dyDescent="0.25">
      <c r="A224" s="44" t="s">
        <v>2111</v>
      </c>
      <c r="B224" s="34">
        <v>2218</v>
      </c>
      <c r="J224" s="33" t="s">
        <v>2110</v>
      </c>
      <c r="K224" s="34">
        <v>131</v>
      </c>
    </row>
    <row r="225" spans="1:11" x14ac:dyDescent="0.25">
      <c r="A225" s="44" t="s">
        <v>2111</v>
      </c>
      <c r="B225" s="34">
        <v>268</v>
      </c>
      <c r="J225" s="33" t="s">
        <v>2110</v>
      </c>
      <c r="K225" s="34">
        <v>111</v>
      </c>
    </row>
    <row r="226" spans="1:11" x14ac:dyDescent="0.25">
      <c r="A226" s="44" t="s">
        <v>2111</v>
      </c>
      <c r="B226" s="34">
        <v>1894</v>
      </c>
      <c r="J226" s="33" t="s">
        <v>2110</v>
      </c>
      <c r="K226" s="34">
        <v>77</v>
      </c>
    </row>
    <row r="227" spans="1:11" x14ac:dyDescent="0.25">
      <c r="A227" s="44" t="s">
        <v>2111</v>
      </c>
      <c r="B227" s="34">
        <v>185</v>
      </c>
      <c r="J227" s="33" t="s">
        <v>2110</v>
      </c>
      <c r="K227" s="34">
        <v>923</v>
      </c>
    </row>
    <row r="228" spans="1:11" x14ac:dyDescent="0.25">
      <c r="A228" s="44" t="s">
        <v>2111</v>
      </c>
      <c r="B228" s="34">
        <v>2331</v>
      </c>
      <c r="J228" s="33" t="s">
        <v>2110</v>
      </c>
      <c r="K228" s="34">
        <v>16</v>
      </c>
    </row>
    <row r="229" spans="1:11" x14ac:dyDescent="0.25">
      <c r="A229" s="44" t="s">
        <v>2111</v>
      </c>
      <c r="B229" s="34">
        <v>340</v>
      </c>
      <c r="J229" s="33" t="s">
        <v>2110</v>
      </c>
      <c r="K229" s="34">
        <v>2955</v>
      </c>
    </row>
    <row r="230" spans="1:11" x14ac:dyDescent="0.25">
      <c r="A230" s="44" t="s">
        <v>2111</v>
      </c>
      <c r="B230" s="34">
        <v>1573</v>
      </c>
      <c r="J230" s="33" t="s">
        <v>2110</v>
      </c>
      <c r="K230" s="34">
        <v>26</v>
      </c>
    </row>
    <row r="231" spans="1:11" x14ac:dyDescent="0.25">
      <c r="A231" s="44" t="s">
        <v>2111</v>
      </c>
      <c r="B231" s="34">
        <v>3533</v>
      </c>
      <c r="J231" s="33" t="s">
        <v>2110</v>
      </c>
      <c r="K231" s="34">
        <v>2176</v>
      </c>
    </row>
    <row r="232" spans="1:11" x14ac:dyDescent="0.25">
      <c r="A232" s="44" t="s">
        <v>2111</v>
      </c>
      <c r="B232" s="34">
        <v>1539</v>
      </c>
      <c r="J232" s="33" t="s">
        <v>2110</v>
      </c>
      <c r="K232" s="34">
        <v>1072</v>
      </c>
    </row>
    <row r="233" spans="1:11" x14ac:dyDescent="0.25">
      <c r="A233" s="44" t="s">
        <v>2111</v>
      </c>
      <c r="B233" s="34">
        <v>50</v>
      </c>
      <c r="J233" s="33" t="s">
        <v>2110</v>
      </c>
      <c r="K233" s="34">
        <v>18</v>
      </c>
    </row>
    <row r="234" spans="1:11" x14ac:dyDescent="0.25">
      <c r="A234" s="44" t="s">
        <v>2111</v>
      </c>
      <c r="B234" s="34">
        <v>140</v>
      </c>
      <c r="J234" s="33" t="s">
        <v>2110</v>
      </c>
      <c r="K234" s="34">
        <v>64</v>
      </c>
    </row>
    <row r="235" spans="1:11" x14ac:dyDescent="0.25">
      <c r="A235" s="44" t="s">
        <v>2111</v>
      </c>
      <c r="B235" s="34">
        <v>6406</v>
      </c>
      <c r="J235" s="33" t="s">
        <v>2110</v>
      </c>
      <c r="K235" s="34">
        <v>17</v>
      </c>
    </row>
    <row r="236" spans="1:11" x14ac:dyDescent="0.25">
      <c r="A236" s="44" t="s">
        <v>2111</v>
      </c>
      <c r="B236" s="34">
        <v>3177</v>
      </c>
      <c r="J236" s="33" t="s">
        <v>2110</v>
      </c>
      <c r="K236" s="34">
        <v>679</v>
      </c>
    </row>
    <row r="237" spans="1:11" x14ac:dyDescent="0.25">
      <c r="A237" s="44" t="s">
        <v>2111</v>
      </c>
      <c r="B237" s="34">
        <v>194</v>
      </c>
      <c r="J237" s="33" t="s">
        <v>2110</v>
      </c>
      <c r="K237" s="34">
        <v>168</v>
      </c>
    </row>
    <row r="238" spans="1:11" x14ac:dyDescent="0.25">
      <c r="A238" s="44" t="s">
        <v>2111</v>
      </c>
      <c r="B238" s="34">
        <v>366</v>
      </c>
      <c r="J238" s="33" t="s">
        <v>2110</v>
      </c>
      <c r="K238" s="34">
        <v>886</v>
      </c>
    </row>
    <row r="239" spans="1:11" x14ac:dyDescent="0.25">
      <c r="A239" s="44" t="s">
        <v>2111</v>
      </c>
      <c r="B239" s="34">
        <v>125</v>
      </c>
      <c r="J239" s="33" t="s">
        <v>2110</v>
      </c>
      <c r="K239" s="34">
        <v>1467</v>
      </c>
    </row>
    <row r="240" spans="1:11" x14ac:dyDescent="0.25">
      <c r="A240" s="44" t="s">
        <v>2111</v>
      </c>
      <c r="B240" s="34">
        <v>2053</v>
      </c>
      <c r="J240" s="33" t="s">
        <v>2110</v>
      </c>
      <c r="K240" s="34">
        <v>33</v>
      </c>
    </row>
    <row r="241" spans="1:11" x14ac:dyDescent="0.25">
      <c r="A241" s="44" t="s">
        <v>2111</v>
      </c>
      <c r="B241" s="34">
        <v>1071</v>
      </c>
      <c r="J241" s="33" t="s">
        <v>2110</v>
      </c>
      <c r="K241" s="34">
        <v>27</v>
      </c>
    </row>
    <row r="242" spans="1:11" x14ac:dyDescent="0.25">
      <c r="A242" s="44" t="s">
        <v>2111</v>
      </c>
      <c r="B242" s="34">
        <v>16</v>
      </c>
      <c r="J242" s="33" t="s">
        <v>2110</v>
      </c>
      <c r="K242" s="34">
        <v>674</v>
      </c>
    </row>
    <row r="243" spans="1:11" x14ac:dyDescent="0.25">
      <c r="A243" s="44" t="s">
        <v>2111</v>
      </c>
      <c r="B243" s="34">
        <v>762</v>
      </c>
      <c r="J243" s="33" t="s">
        <v>2110</v>
      </c>
      <c r="K243" s="34">
        <v>2928</v>
      </c>
    </row>
    <row r="244" spans="1:11" x14ac:dyDescent="0.25">
      <c r="A244" s="44" t="s">
        <v>2111</v>
      </c>
      <c r="B244" s="34">
        <v>102</v>
      </c>
      <c r="J244" s="33" t="s">
        <v>2110</v>
      </c>
      <c r="K244" s="34">
        <v>128</v>
      </c>
    </row>
    <row r="245" spans="1:11" x14ac:dyDescent="0.25">
      <c r="A245" s="44" t="s">
        <v>2111</v>
      </c>
      <c r="B245" s="34">
        <v>244</v>
      </c>
      <c r="J245" s="33" t="s">
        <v>2110</v>
      </c>
      <c r="K245" s="34">
        <v>42</v>
      </c>
    </row>
    <row r="246" spans="1:11" x14ac:dyDescent="0.25">
      <c r="A246" s="44" t="s">
        <v>2111</v>
      </c>
      <c r="B246" s="34">
        <v>316</v>
      </c>
      <c r="J246" s="33" t="s">
        <v>2110</v>
      </c>
      <c r="K246" s="34">
        <v>33</v>
      </c>
    </row>
    <row r="247" spans="1:11" x14ac:dyDescent="0.25">
      <c r="A247" s="44" t="s">
        <v>2111</v>
      </c>
      <c r="B247" s="34">
        <v>354</v>
      </c>
      <c r="J247" s="33" t="s">
        <v>2110</v>
      </c>
      <c r="K247" s="34">
        <v>792</v>
      </c>
    </row>
    <row r="248" spans="1:11" x14ac:dyDescent="0.25">
      <c r="A248" s="44" t="s">
        <v>2111</v>
      </c>
      <c r="B248" s="34">
        <v>138</v>
      </c>
      <c r="J248" s="33" t="s">
        <v>2110</v>
      </c>
      <c r="K248" s="34">
        <v>1</v>
      </c>
    </row>
    <row r="249" spans="1:11" x14ac:dyDescent="0.25">
      <c r="A249" s="44" t="s">
        <v>2111</v>
      </c>
      <c r="B249" s="34">
        <v>1815</v>
      </c>
      <c r="J249" s="33" t="s">
        <v>2110</v>
      </c>
      <c r="K249" s="34">
        <v>605</v>
      </c>
    </row>
    <row r="250" spans="1:11" x14ac:dyDescent="0.25">
      <c r="A250" s="44" t="s">
        <v>2111</v>
      </c>
      <c r="B250" s="34">
        <v>1606</v>
      </c>
      <c r="J250" s="33" t="s">
        <v>2110</v>
      </c>
      <c r="K250" s="34">
        <v>10</v>
      </c>
    </row>
    <row r="251" spans="1:11" x14ac:dyDescent="0.25">
      <c r="A251" s="44" t="s">
        <v>2111</v>
      </c>
      <c r="B251" s="34">
        <v>1884</v>
      </c>
      <c r="J251" s="33" t="s">
        <v>2110</v>
      </c>
      <c r="K251" s="34">
        <v>141</v>
      </c>
    </row>
    <row r="252" spans="1:11" x14ac:dyDescent="0.25">
      <c r="A252" s="44" t="s">
        <v>2111</v>
      </c>
      <c r="B252" s="34">
        <v>943</v>
      </c>
      <c r="J252" s="33" t="s">
        <v>2110</v>
      </c>
      <c r="K252" s="34">
        <v>1</v>
      </c>
    </row>
    <row r="253" spans="1:11" x14ac:dyDescent="0.25">
      <c r="A253" s="44" t="s">
        <v>2111</v>
      </c>
      <c r="B253" s="34">
        <v>5139</v>
      </c>
      <c r="J253" s="33" t="s">
        <v>2110</v>
      </c>
      <c r="K253" s="34">
        <v>49</v>
      </c>
    </row>
    <row r="254" spans="1:11" x14ac:dyDescent="0.25">
      <c r="A254" s="44" t="s">
        <v>2111</v>
      </c>
      <c r="B254" s="34">
        <v>147</v>
      </c>
      <c r="J254" s="33" t="s">
        <v>2110</v>
      </c>
      <c r="K254" s="34">
        <v>44</v>
      </c>
    </row>
    <row r="255" spans="1:11" x14ac:dyDescent="0.25">
      <c r="A255" s="44" t="s">
        <v>2111</v>
      </c>
      <c r="B255" s="34">
        <v>133</v>
      </c>
      <c r="J255" s="33" t="s">
        <v>2110</v>
      </c>
      <c r="K255" s="34">
        <v>1225</v>
      </c>
    </row>
    <row r="256" spans="1:11" x14ac:dyDescent="0.25">
      <c r="A256" s="44" t="s">
        <v>2111</v>
      </c>
      <c r="B256" s="34">
        <v>134</v>
      </c>
      <c r="J256" s="33" t="s">
        <v>2110</v>
      </c>
      <c r="K256" s="34">
        <v>44</v>
      </c>
    </row>
    <row r="257" spans="1:11" x14ac:dyDescent="0.25">
      <c r="A257" s="44" t="s">
        <v>2111</v>
      </c>
      <c r="B257" s="34">
        <v>156</v>
      </c>
      <c r="J257" s="33" t="s">
        <v>2110</v>
      </c>
      <c r="K257" s="34">
        <v>554</v>
      </c>
    </row>
    <row r="258" spans="1:11" x14ac:dyDescent="0.25">
      <c r="A258" s="44" t="s">
        <v>2111</v>
      </c>
      <c r="B258" s="34">
        <v>454</v>
      </c>
      <c r="J258" s="33" t="s">
        <v>2110</v>
      </c>
      <c r="K258" s="34">
        <v>648</v>
      </c>
    </row>
    <row r="259" spans="1:11" x14ac:dyDescent="0.25">
      <c r="A259" s="44" t="s">
        <v>2111</v>
      </c>
      <c r="B259" s="34">
        <v>361</v>
      </c>
      <c r="J259" s="33" t="s">
        <v>2110</v>
      </c>
      <c r="K259" s="34">
        <v>257</v>
      </c>
    </row>
    <row r="260" spans="1:11" x14ac:dyDescent="0.25">
      <c r="A260" s="44" t="s">
        <v>2111</v>
      </c>
      <c r="B260" s="34">
        <v>307</v>
      </c>
      <c r="J260" s="33" t="s">
        <v>2110</v>
      </c>
      <c r="K260" s="34">
        <v>523</v>
      </c>
    </row>
    <row r="261" spans="1:11" x14ac:dyDescent="0.25">
      <c r="A261" s="44" t="s">
        <v>2111</v>
      </c>
      <c r="B261" s="34">
        <v>2283</v>
      </c>
      <c r="J261" s="33" t="s">
        <v>2110</v>
      </c>
      <c r="K261" s="34">
        <v>1</v>
      </c>
    </row>
    <row r="262" spans="1:11" x14ac:dyDescent="0.25">
      <c r="A262" s="44" t="s">
        <v>2111</v>
      </c>
      <c r="B262" s="34">
        <v>261</v>
      </c>
      <c r="J262" s="33" t="s">
        <v>2110</v>
      </c>
      <c r="K262" s="34">
        <v>55</v>
      </c>
    </row>
    <row r="263" spans="1:11" x14ac:dyDescent="0.25">
      <c r="A263" s="44" t="s">
        <v>2111</v>
      </c>
      <c r="B263" s="34">
        <v>3596</v>
      </c>
      <c r="J263" s="33" t="s">
        <v>2110</v>
      </c>
      <c r="K263" s="34">
        <v>2915</v>
      </c>
    </row>
    <row r="264" spans="1:11" x14ac:dyDescent="0.25">
      <c r="A264" s="44" t="s">
        <v>2111</v>
      </c>
      <c r="B264" s="34">
        <v>300</v>
      </c>
      <c r="J264" s="33" t="s">
        <v>2110</v>
      </c>
      <c r="K264" s="34">
        <v>1274</v>
      </c>
    </row>
    <row r="265" spans="1:11" x14ac:dyDescent="0.25">
      <c r="A265" s="44" t="s">
        <v>2111</v>
      </c>
      <c r="B265" s="34">
        <v>157</v>
      </c>
      <c r="J265" s="33" t="s">
        <v>2110</v>
      </c>
      <c r="K265" s="34">
        <v>16</v>
      </c>
    </row>
    <row r="266" spans="1:11" x14ac:dyDescent="0.25">
      <c r="A266" s="44" t="s">
        <v>2111</v>
      </c>
      <c r="B266" s="34">
        <v>85</v>
      </c>
      <c r="J266" s="33" t="s">
        <v>2110</v>
      </c>
      <c r="K266" s="34">
        <v>200</v>
      </c>
    </row>
    <row r="267" spans="1:11" x14ac:dyDescent="0.25">
      <c r="A267" s="44" t="s">
        <v>2111</v>
      </c>
      <c r="B267" s="34">
        <v>55</v>
      </c>
      <c r="J267" s="33" t="s">
        <v>2110</v>
      </c>
      <c r="K267" s="34">
        <v>1059</v>
      </c>
    </row>
    <row r="268" spans="1:11" x14ac:dyDescent="0.25">
      <c r="A268" s="44" t="s">
        <v>2111</v>
      </c>
      <c r="B268" s="34">
        <v>249</v>
      </c>
      <c r="J268" s="33" t="s">
        <v>2110</v>
      </c>
      <c r="K268" s="34">
        <v>114</v>
      </c>
    </row>
    <row r="269" spans="1:11" x14ac:dyDescent="0.25">
      <c r="A269" s="44" t="s">
        <v>2111</v>
      </c>
      <c r="B269" s="34">
        <v>1152</v>
      </c>
      <c r="J269" s="33" t="s">
        <v>2110</v>
      </c>
      <c r="K269" s="34">
        <v>32</v>
      </c>
    </row>
    <row r="270" spans="1:11" x14ac:dyDescent="0.25">
      <c r="A270" s="44" t="s">
        <v>2111</v>
      </c>
      <c r="B270" s="34">
        <v>2431</v>
      </c>
      <c r="J270" s="33" t="s">
        <v>2110</v>
      </c>
      <c r="K270" s="34">
        <v>86</v>
      </c>
    </row>
    <row r="271" spans="1:11" x14ac:dyDescent="0.25">
      <c r="A271" s="44" t="s">
        <v>2111</v>
      </c>
      <c r="B271" s="34">
        <v>221</v>
      </c>
      <c r="J271" s="33" t="s">
        <v>2110</v>
      </c>
      <c r="K271" s="34">
        <v>1335</v>
      </c>
    </row>
    <row r="272" spans="1:11" x14ac:dyDescent="0.25">
      <c r="A272" s="44" t="s">
        <v>2111</v>
      </c>
      <c r="B272" s="34">
        <v>2805</v>
      </c>
      <c r="J272" s="33" t="s">
        <v>2110</v>
      </c>
      <c r="K272" s="34">
        <v>60</v>
      </c>
    </row>
    <row r="273" spans="1:11" x14ac:dyDescent="0.25">
      <c r="A273" s="44" t="s">
        <v>2111</v>
      </c>
      <c r="B273" s="34">
        <v>1572</v>
      </c>
      <c r="J273" s="33" t="s">
        <v>2110</v>
      </c>
      <c r="K273" s="34">
        <v>2253</v>
      </c>
    </row>
    <row r="274" spans="1:11" x14ac:dyDescent="0.25">
      <c r="A274" s="44" t="s">
        <v>2111</v>
      </c>
      <c r="B274" s="34">
        <v>270</v>
      </c>
      <c r="J274" s="33" t="s">
        <v>2110</v>
      </c>
      <c r="K274" s="34">
        <v>6080</v>
      </c>
    </row>
    <row r="275" spans="1:11" x14ac:dyDescent="0.25">
      <c r="A275" s="44" t="s">
        <v>2111</v>
      </c>
      <c r="B275" s="34">
        <v>2875</v>
      </c>
      <c r="J275" s="33" t="s">
        <v>2110</v>
      </c>
      <c r="K275" s="34">
        <v>120</v>
      </c>
    </row>
    <row r="276" spans="1:11" x14ac:dyDescent="0.25">
      <c r="A276" s="44" t="s">
        <v>2111</v>
      </c>
      <c r="B276" s="34">
        <v>191</v>
      </c>
      <c r="J276" s="33" t="s">
        <v>2110</v>
      </c>
      <c r="K276" s="34">
        <v>40</v>
      </c>
    </row>
    <row r="277" spans="1:11" x14ac:dyDescent="0.25">
      <c r="A277" s="44" t="s">
        <v>2111</v>
      </c>
      <c r="B277" s="34">
        <v>132</v>
      </c>
      <c r="J277" s="33" t="s">
        <v>2110</v>
      </c>
      <c r="K277" s="34">
        <v>7</v>
      </c>
    </row>
    <row r="278" spans="1:11" x14ac:dyDescent="0.25">
      <c r="A278" s="44" t="s">
        <v>2111</v>
      </c>
      <c r="B278" s="34">
        <v>86</v>
      </c>
      <c r="J278" s="33" t="s">
        <v>2110</v>
      </c>
      <c r="K278" s="34">
        <v>14</v>
      </c>
    </row>
    <row r="279" spans="1:11" x14ac:dyDescent="0.25">
      <c r="A279" s="44" t="s">
        <v>2111</v>
      </c>
      <c r="B279" s="34">
        <v>65</v>
      </c>
      <c r="J279" s="33" t="s">
        <v>2110</v>
      </c>
      <c r="K279" s="34">
        <v>71</v>
      </c>
    </row>
    <row r="280" spans="1:11" x14ac:dyDescent="0.25">
      <c r="A280" s="44" t="s">
        <v>2111</v>
      </c>
      <c r="B280" s="34">
        <v>2739</v>
      </c>
      <c r="J280" s="33" t="s">
        <v>2110</v>
      </c>
      <c r="K280" s="34">
        <v>1825</v>
      </c>
    </row>
    <row r="281" spans="1:11" x14ac:dyDescent="0.25">
      <c r="A281" s="44" t="s">
        <v>2111</v>
      </c>
      <c r="B281" s="34">
        <v>3594</v>
      </c>
      <c r="J281" s="33" t="s">
        <v>2110</v>
      </c>
      <c r="K281" s="34">
        <v>1691</v>
      </c>
    </row>
    <row r="282" spans="1:11" x14ac:dyDescent="0.25">
      <c r="A282" s="44" t="s">
        <v>2111</v>
      </c>
      <c r="B282" s="34">
        <v>165</v>
      </c>
      <c r="J282" s="33" t="s">
        <v>2110</v>
      </c>
      <c r="K282" s="34">
        <v>12</v>
      </c>
    </row>
    <row r="283" spans="1:11" x14ac:dyDescent="0.25">
      <c r="A283" s="44" t="s">
        <v>2111</v>
      </c>
      <c r="B283" s="34">
        <v>85</v>
      </c>
      <c r="J283" s="33" t="s">
        <v>2110</v>
      </c>
      <c r="K283" s="34">
        <v>80</v>
      </c>
    </row>
    <row r="284" spans="1:11" x14ac:dyDescent="0.25">
      <c r="A284" s="44" t="s">
        <v>2111</v>
      </c>
      <c r="B284" s="34">
        <v>381</v>
      </c>
      <c r="J284" s="33" t="s">
        <v>2110</v>
      </c>
      <c r="K284" s="34">
        <v>73</v>
      </c>
    </row>
    <row r="285" spans="1:11" x14ac:dyDescent="0.25">
      <c r="A285" s="44" t="s">
        <v>2111</v>
      </c>
      <c r="B285" s="34">
        <v>419</v>
      </c>
      <c r="J285" s="33" t="s">
        <v>2110</v>
      </c>
      <c r="K285" s="34">
        <v>1181</v>
      </c>
    </row>
    <row r="286" spans="1:11" x14ac:dyDescent="0.25">
      <c r="A286" s="44" t="s">
        <v>2111</v>
      </c>
      <c r="B286" s="34">
        <v>107</v>
      </c>
      <c r="J286" s="33" t="s">
        <v>2110</v>
      </c>
      <c r="K286" s="34">
        <v>83</v>
      </c>
    </row>
    <row r="287" spans="1:11" x14ac:dyDescent="0.25">
      <c r="A287" s="44" t="s">
        <v>2111</v>
      </c>
      <c r="B287" s="34">
        <v>1518</v>
      </c>
      <c r="J287" s="33" t="s">
        <v>2110</v>
      </c>
      <c r="K287" s="34">
        <v>226</v>
      </c>
    </row>
    <row r="288" spans="1:11" x14ac:dyDescent="0.25">
      <c r="A288" s="44" t="s">
        <v>2111</v>
      </c>
      <c r="B288" s="34">
        <v>173</v>
      </c>
      <c r="J288" s="33" t="s">
        <v>2110</v>
      </c>
      <c r="K288" s="34">
        <v>1</v>
      </c>
    </row>
    <row r="289" spans="1:11" x14ac:dyDescent="0.25">
      <c r="A289" s="44" t="s">
        <v>2111</v>
      </c>
      <c r="B289" s="34">
        <v>1396</v>
      </c>
      <c r="J289" s="33" t="s">
        <v>2110</v>
      </c>
      <c r="K289" s="34">
        <v>46</v>
      </c>
    </row>
    <row r="290" spans="1:11" x14ac:dyDescent="0.25">
      <c r="A290" s="44" t="s">
        <v>2111</v>
      </c>
      <c r="B290" s="34">
        <v>4065</v>
      </c>
      <c r="J290" s="33" t="s">
        <v>2110</v>
      </c>
      <c r="K290" s="34">
        <v>558</v>
      </c>
    </row>
    <row r="291" spans="1:11" x14ac:dyDescent="0.25">
      <c r="A291" s="44" t="s">
        <v>2111</v>
      </c>
      <c r="B291" s="34">
        <v>93</v>
      </c>
      <c r="J291" s="33" t="s">
        <v>2110</v>
      </c>
      <c r="K291" s="34">
        <v>83</v>
      </c>
    </row>
    <row r="292" spans="1:11" x14ac:dyDescent="0.25">
      <c r="A292" s="44" t="s">
        <v>2111</v>
      </c>
      <c r="B292" s="34">
        <v>112</v>
      </c>
      <c r="J292" s="33" t="s">
        <v>2110</v>
      </c>
      <c r="K292" s="34">
        <v>101</v>
      </c>
    </row>
    <row r="293" spans="1:11" x14ac:dyDescent="0.25">
      <c r="A293" s="44" t="s">
        <v>2111</v>
      </c>
      <c r="B293" s="34">
        <v>533</v>
      </c>
      <c r="J293" s="33" t="s">
        <v>2110</v>
      </c>
      <c r="K293" s="34">
        <v>752</v>
      </c>
    </row>
    <row r="294" spans="1:11" x14ac:dyDescent="0.25">
      <c r="A294" s="44" t="s">
        <v>2111</v>
      </c>
      <c r="B294" s="34">
        <v>52</v>
      </c>
      <c r="J294" s="33" t="s">
        <v>2110</v>
      </c>
      <c r="K294" s="34">
        <v>579</v>
      </c>
    </row>
    <row r="295" spans="1:11" x14ac:dyDescent="0.25">
      <c r="A295" s="44" t="s">
        <v>2111</v>
      </c>
      <c r="B295" s="34">
        <v>645</v>
      </c>
      <c r="J295" s="33" t="s">
        <v>2110</v>
      </c>
      <c r="K295" s="34">
        <v>1910</v>
      </c>
    </row>
    <row r="296" spans="1:11" x14ac:dyDescent="0.25">
      <c r="A296" s="44" t="s">
        <v>2111</v>
      </c>
      <c r="B296" s="34">
        <v>2756</v>
      </c>
      <c r="J296" s="33" t="s">
        <v>2110</v>
      </c>
      <c r="K296" s="34">
        <v>38</v>
      </c>
    </row>
    <row r="297" spans="1:11" x14ac:dyDescent="0.25">
      <c r="A297" s="44" t="s">
        <v>2111</v>
      </c>
      <c r="B297" s="34">
        <v>2266</v>
      </c>
      <c r="J297" s="33" t="s">
        <v>2110</v>
      </c>
      <c r="K297" s="34">
        <v>210</v>
      </c>
    </row>
    <row r="298" spans="1:11" x14ac:dyDescent="0.25">
      <c r="A298" s="44" t="s">
        <v>2111</v>
      </c>
      <c r="B298" s="34">
        <v>154</v>
      </c>
      <c r="J298" s="33" t="s">
        <v>2110</v>
      </c>
      <c r="K298" s="34">
        <v>62</v>
      </c>
    </row>
    <row r="299" spans="1:11" x14ac:dyDescent="0.25">
      <c r="A299" s="44" t="s">
        <v>2111</v>
      </c>
      <c r="B299" s="34">
        <v>165</v>
      </c>
      <c r="J299" s="33" t="s">
        <v>2110</v>
      </c>
      <c r="K299" s="34">
        <v>362</v>
      </c>
    </row>
    <row r="300" spans="1:11" x14ac:dyDescent="0.25">
      <c r="A300" s="44" t="s">
        <v>2111</v>
      </c>
      <c r="B300" s="34">
        <v>134</v>
      </c>
      <c r="J300" s="33" t="s">
        <v>2110</v>
      </c>
      <c r="K300" s="34">
        <v>67</v>
      </c>
    </row>
    <row r="301" spans="1:11" x14ac:dyDescent="0.25">
      <c r="A301" s="44" t="s">
        <v>2111</v>
      </c>
      <c r="B301" s="34">
        <v>2043</v>
      </c>
      <c r="J301" s="33" t="s">
        <v>2110</v>
      </c>
      <c r="K301" s="34">
        <v>13</v>
      </c>
    </row>
    <row r="302" spans="1:11" x14ac:dyDescent="0.25">
      <c r="A302" s="44" t="s">
        <v>2111</v>
      </c>
      <c r="B302" s="34">
        <v>3537</v>
      </c>
      <c r="J302" s="33" t="s">
        <v>2110</v>
      </c>
      <c r="K302" s="34">
        <v>82</v>
      </c>
    </row>
    <row r="303" spans="1:11" x14ac:dyDescent="0.25">
      <c r="A303" s="44" t="s">
        <v>2111</v>
      </c>
      <c r="B303" s="34">
        <v>980</v>
      </c>
      <c r="J303" s="33" t="s">
        <v>2110</v>
      </c>
      <c r="K303" s="34">
        <v>15</v>
      </c>
    </row>
    <row r="304" spans="1:11" x14ac:dyDescent="0.25">
      <c r="A304" s="44" t="s">
        <v>2111</v>
      </c>
      <c r="B304" s="34">
        <v>1773</v>
      </c>
      <c r="J304" s="33" t="s">
        <v>2110</v>
      </c>
      <c r="K304" s="34">
        <v>64</v>
      </c>
    </row>
    <row r="305" spans="1:11" x14ac:dyDescent="0.25">
      <c r="A305" s="44" t="s">
        <v>2111</v>
      </c>
      <c r="B305" s="34">
        <v>269</v>
      </c>
      <c r="J305" s="33" t="s">
        <v>2110</v>
      </c>
      <c r="K305" s="34">
        <v>838</v>
      </c>
    </row>
    <row r="306" spans="1:11" x14ac:dyDescent="0.25">
      <c r="A306" s="44" t="s">
        <v>2111</v>
      </c>
      <c r="B306" s="34">
        <v>154</v>
      </c>
      <c r="J306" s="33" t="s">
        <v>2110</v>
      </c>
      <c r="K306" s="34">
        <v>147</v>
      </c>
    </row>
    <row r="307" spans="1:11" x14ac:dyDescent="0.25">
      <c r="A307" s="44" t="s">
        <v>2111</v>
      </c>
      <c r="B307" s="34">
        <v>135</v>
      </c>
      <c r="J307" s="33" t="s">
        <v>2110</v>
      </c>
      <c r="K307" s="34">
        <v>6</v>
      </c>
    </row>
    <row r="308" spans="1:11" x14ac:dyDescent="0.25">
      <c r="A308" s="44" t="s">
        <v>2111</v>
      </c>
      <c r="B308" s="34">
        <v>3811</v>
      </c>
      <c r="J308" s="33" t="s">
        <v>2110</v>
      </c>
      <c r="K308" s="34">
        <v>38</v>
      </c>
    </row>
    <row r="309" spans="1:11" x14ac:dyDescent="0.25">
      <c r="A309" s="44" t="s">
        <v>2111</v>
      </c>
      <c r="B309" s="34">
        <v>2409</v>
      </c>
      <c r="J309" s="33" t="s">
        <v>2110</v>
      </c>
      <c r="K309" s="34">
        <v>10</v>
      </c>
    </row>
    <row r="310" spans="1:11" x14ac:dyDescent="0.25">
      <c r="A310" s="44" t="s">
        <v>2111</v>
      </c>
      <c r="B310" s="34">
        <v>2725</v>
      </c>
      <c r="J310" s="33" t="s">
        <v>2110</v>
      </c>
      <c r="K310" s="34">
        <v>714</v>
      </c>
    </row>
    <row r="311" spans="1:11" x14ac:dyDescent="0.25">
      <c r="A311" s="44" t="s">
        <v>2111</v>
      </c>
      <c r="B311" s="34">
        <v>155</v>
      </c>
      <c r="J311" s="33" t="s">
        <v>2110</v>
      </c>
      <c r="K311" s="34">
        <v>1439</v>
      </c>
    </row>
    <row r="312" spans="1:11" x14ac:dyDescent="0.25">
      <c r="A312" s="44" t="s">
        <v>2111</v>
      </c>
      <c r="B312" s="34">
        <v>247</v>
      </c>
      <c r="J312" s="33" t="s">
        <v>2110</v>
      </c>
      <c r="K312" s="34">
        <v>782</v>
      </c>
    </row>
    <row r="313" spans="1:11" x14ac:dyDescent="0.25">
      <c r="A313" s="44" t="s">
        <v>2111</v>
      </c>
      <c r="B313" s="34">
        <v>216</v>
      </c>
      <c r="J313" s="33" t="s">
        <v>2110</v>
      </c>
      <c r="K313" s="34">
        <v>1886</v>
      </c>
    </row>
    <row r="314" spans="1:11" x14ac:dyDescent="0.25">
      <c r="A314" s="44" t="s">
        <v>2111</v>
      </c>
      <c r="B314" s="34">
        <v>198</v>
      </c>
      <c r="J314" s="33" t="s">
        <v>2110</v>
      </c>
      <c r="K314" s="34">
        <v>30</v>
      </c>
    </row>
    <row r="315" spans="1:11" x14ac:dyDescent="0.25">
      <c r="A315" s="44" t="s">
        <v>2111</v>
      </c>
      <c r="B315" s="34">
        <v>103</v>
      </c>
      <c r="J315" s="33" t="s">
        <v>2110</v>
      </c>
      <c r="K315" s="34">
        <v>67</v>
      </c>
    </row>
    <row r="316" spans="1:11" x14ac:dyDescent="0.25">
      <c r="A316" s="44" t="s">
        <v>2111</v>
      </c>
      <c r="B316" s="34">
        <v>820</v>
      </c>
      <c r="J316" s="33" t="s">
        <v>2110</v>
      </c>
      <c r="K316" s="34">
        <v>86</v>
      </c>
    </row>
    <row r="317" spans="1:11" x14ac:dyDescent="0.25">
      <c r="A317" s="44" t="s">
        <v>2111</v>
      </c>
      <c r="B317" s="34">
        <v>121</v>
      </c>
      <c r="J317" s="33" t="s">
        <v>2110</v>
      </c>
      <c r="K317" s="34">
        <v>3387</v>
      </c>
    </row>
    <row r="318" spans="1:11" x14ac:dyDescent="0.25">
      <c r="A318" s="44" t="s">
        <v>2111</v>
      </c>
      <c r="B318" s="34">
        <v>1113</v>
      </c>
      <c r="J318" s="33" t="s">
        <v>2110</v>
      </c>
      <c r="K318" s="34">
        <v>331</v>
      </c>
    </row>
    <row r="319" spans="1:11" x14ac:dyDescent="0.25">
      <c r="A319" s="44" t="s">
        <v>2111</v>
      </c>
      <c r="B319" s="34">
        <v>2105</v>
      </c>
      <c r="J319" s="33" t="s">
        <v>2110</v>
      </c>
      <c r="K319" s="34">
        <v>374</v>
      </c>
    </row>
    <row r="320" spans="1:11" x14ac:dyDescent="0.25">
      <c r="A320" s="44" t="s">
        <v>2111</v>
      </c>
      <c r="B320" s="34">
        <v>1425</v>
      </c>
      <c r="J320" s="33" t="s">
        <v>2110</v>
      </c>
      <c r="K320" s="34">
        <v>2201</v>
      </c>
    </row>
    <row r="321" spans="1:11" x14ac:dyDescent="0.25">
      <c r="A321" s="44" t="s">
        <v>2111</v>
      </c>
      <c r="B321" s="34">
        <v>149</v>
      </c>
      <c r="J321" s="33" t="s">
        <v>2110</v>
      </c>
      <c r="K321" s="34">
        <v>77</v>
      </c>
    </row>
    <row r="322" spans="1:11" x14ac:dyDescent="0.25">
      <c r="A322" s="44" t="s">
        <v>2111</v>
      </c>
      <c r="B322" s="34">
        <v>2353</v>
      </c>
      <c r="J322" s="33" t="s">
        <v>2110</v>
      </c>
      <c r="K322" s="34">
        <v>118</v>
      </c>
    </row>
    <row r="323" spans="1:11" x14ac:dyDescent="0.25">
      <c r="A323" s="44" t="s">
        <v>2111</v>
      </c>
      <c r="B323" s="34">
        <v>155</v>
      </c>
      <c r="J323" s="33" t="s">
        <v>2110</v>
      </c>
      <c r="K323" s="34">
        <v>1625</v>
      </c>
    </row>
    <row r="324" spans="1:11" x14ac:dyDescent="0.25">
      <c r="A324" s="44" t="s">
        <v>2111</v>
      </c>
      <c r="B324" s="34">
        <v>87</v>
      </c>
      <c r="J324" s="33" t="s">
        <v>2110</v>
      </c>
      <c r="K324" s="34">
        <v>132</v>
      </c>
    </row>
    <row r="325" spans="1:11" x14ac:dyDescent="0.25">
      <c r="A325" s="44" t="s">
        <v>2111</v>
      </c>
      <c r="B325" s="34">
        <v>110</v>
      </c>
      <c r="J325" s="33" t="s">
        <v>2110</v>
      </c>
      <c r="K325" s="34">
        <v>1</v>
      </c>
    </row>
    <row r="326" spans="1:11" x14ac:dyDescent="0.25">
      <c r="A326" s="44" t="s">
        <v>2111</v>
      </c>
      <c r="B326" s="34">
        <v>194</v>
      </c>
      <c r="J326" s="33" t="s">
        <v>2110</v>
      </c>
      <c r="K326" s="34">
        <v>19</v>
      </c>
    </row>
    <row r="327" spans="1:11" x14ac:dyDescent="0.25">
      <c r="A327" s="44" t="s">
        <v>2111</v>
      </c>
      <c r="B327" s="34">
        <v>223</v>
      </c>
      <c r="J327" s="33" t="s">
        <v>2110</v>
      </c>
      <c r="K327" s="34">
        <v>58</v>
      </c>
    </row>
    <row r="328" spans="1:11" x14ac:dyDescent="0.25">
      <c r="A328" s="44" t="s">
        <v>2111</v>
      </c>
      <c r="B328" s="34">
        <v>3131</v>
      </c>
      <c r="J328" s="33" t="s">
        <v>2110</v>
      </c>
      <c r="K328" s="34">
        <v>575</v>
      </c>
    </row>
    <row r="329" spans="1:11" x14ac:dyDescent="0.25">
      <c r="A329" s="44" t="s">
        <v>2111</v>
      </c>
      <c r="B329" s="34">
        <v>1703</v>
      </c>
      <c r="J329" s="33" t="s">
        <v>2110</v>
      </c>
      <c r="K329" s="34">
        <v>0</v>
      </c>
    </row>
    <row r="330" spans="1:11" x14ac:dyDescent="0.25">
      <c r="A330" s="44" t="s">
        <v>2111</v>
      </c>
      <c r="B330" s="34">
        <v>225</v>
      </c>
      <c r="J330" s="33" t="s">
        <v>2110</v>
      </c>
      <c r="K330" s="34">
        <v>859</v>
      </c>
    </row>
    <row r="331" spans="1:11" x14ac:dyDescent="0.25">
      <c r="A331" s="44" t="s">
        <v>2111</v>
      </c>
      <c r="B331" s="34">
        <v>101</v>
      </c>
      <c r="J331" s="33" t="s">
        <v>2110</v>
      </c>
      <c r="K331" s="34">
        <v>143</v>
      </c>
    </row>
    <row r="332" spans="1:11" x14ac:dyDescent="0.25">
      <c r="A332" s="44" t="s">
        <v>2111</v>
      </c>
      <c r="B332" s="34">
        <v>82</v>
      </c>
      <c r="J332" s="33" t="s">
        <v>2110</v>
      </c>
      <c r="K332" s="34">
        <v>31</v>
      </c>
    </row>
    <row r="333" spans="1:11" x14ac:dyDescent="0.25">
      <c r="A333" s="44" t="s">
        <v>2111</v>
      </c>
      <c r="B333" s="34">
        <v>1965</v>
      </c>
      <c r="J333" s="33" t="s">
        <v>2110</v>
      </c>
      <c r="K333" s="34">
        <v>16</v>
      </c>
    </row>
    <row r="334" spans="1:11" x14ac:dyDescent="0.25">
      <c r="A334" s="44" t="s">
        <v>2111</v>
      </c>
      <c r="B334" s="34">
        <v>166</v>
      </c>
      <c r="J334" s="33" t="s">
        <v>2110</v>
      </c>
      <c r="K334" s="34">
        <v>36</v>
      </c>
    </row>
    <row r="335" spans="1:11" x14ac:dyDescent="0.25">
      <c r="A335" s="44" t="s">
        <v>2111</v>
      </c>
      <c r="B335" s="34">
        <v>330</v>
      </c>
      <c r="J335" s="33" t="s">
        <v>2110</v>
      </c>
      <c r="K335" s="34">
        <v>35</v>
      </c>
    </row>
    <row r="336" spans="1:11" x14ac:dyDescent="0.25">
      <c r="A336" s="44" t="s">
        <v>2111</v>
      </c>
      <c r="B336" s="34">
        <v>122</v>
      </c>
      <c r="J336" s="33" t="s">
        <v>2110</v>
      </c>
      <c r="K336" s="34">
        <v>1</v>
      </c>
    </row>
    <row r="337" spans="1:11" x14ac:dyDescent="0.25">
      <c r="A337" s="44" t="s">
        <v>2111</v>
      </c>
      <c r="B337" s="34">
        <v>168</v>
      </c>
      <c r="J337" s="33" t="s">
        <v>2110</v>
      </c>
      <c r="K337" s="34">
        <v>263</v>
      </c>
    </row>
    <row r="338" spans="1:11" x14ac:dyDescent="0.25">
      <c r="A338" s="44" t="s">
        <v>2111</v>
      </c>
      <c r="B338" s="34">
        <v>144</v>
      </c>
      <c r="J338" s="33" t="s">
        <v>2110</v>
      </c>
      <c r="K338" s="34">
        <v>3868</v>
      </c>
    </row>
    <row r="339" spans="1:11" x14ac:dyDescent="0.25">
      <c r="A339" s="44" t="s">
        <v>2111</v>
      </c>
      <c r="B339" s="34">
        <v>1345</v>
      </c>
      <c r="J339" s="33" t="s">
        <v>2110</v>
      </c>
      <c r="K339" s="34">
        <v>535</v>
      </c>
    </row>
    <row r="340" spans="1:11" x14ac:dyDescent="0.25">
      <c r="A340" s="44" t="s">
        <v>2111</v>
      </c>
      <c r="B340" s="34">
        <v>246</v>
      </c>
      <c r="J340" s="33" t="s">
        <v>2110</v>
      </c>
      <c r="K340" s="34">
        <v>94</v>
      </c>
    </row>
    <row r="341" spans="1:11" x14ac:dyDescent="0.25">
      <c r="A341" s="44" t="s">
        <v>2111</v>
      </c>
      <c r="B341" s="34">
        <v>4289</v>
      </c>
      <c r="J341" s="33" t="s">
        <v>2110</v>
      </c>
      <c r="K341" s="34">
        <v>831</v>
      </c>
    </row>
    <row r="342" spans="1:11" x14ac:dyDescent="0.25">
      <c r="A342" s="44" t="s">
        <v>2111</v>
      </c>
      <c r="B342" s="34">
        <v>132</v>
      </c>
      <c r="J342" s="33" t="s">
        <v>2110</v>
      </c>
      <c r="K342" s="34">
        <v>37</v>
      </c>
    </row>
    <row r="343" spans="1:11" x14ac:dyDescent="0.25">
      <c r="A343" s="44" t="s">
        <v>2111</v>
      </c>
      <c r="B343" s="34">
        <v>452</v>
      </c>
      <c r="J343" s="33" t="s">
        <v>2110</v>
      </c>
      <c r="K343" s="34">
        <v>1368</v>
      </c>
    </row>
    <row r="344" spans="1:11" x14ac:dyDescent="0.25">
      <c r="A344" s="44" t="s">
        <v>2111</v>
      </c>
      <c r="B344" s="34">
        <v>199</v>
      </c>
      <c r="J344" s="33" t="s">
        <v>2110</v>
      </c>
      <c r="K344" s="34">
        <v>1258</v>
      </c>
    </row>
    <row r="345" spans="1:11" x14ac:dyDescent="0.25">
      <c r="A345" s="44" t="s">
        <v>2111</v>
      </c>
      <c r="B345" s="34">
        <v>174</v>
      </c>
      <c r="J345" s="33" t="s">
        <v>2110</v>
      </c>
      <c r="K345" s="34">
        <v>41</v>
      </c>
    </row>
    <row r="346" spans="1:11" x14ac:dyDescent="0.25">
      <c r="A346" s="44" t="s">
        <v>2111</v>
      </c>
      <c r="B346" s="34">
        <v>80</v>
      </c>
      <c r="J346" s="33" t="s">
        <v>2110</v>
      </c>
      <c r="K346" s="34">
        <v>5681</v>
      </c>
    </row>
    <row r="347" spans="1:11" x14ac:dyDescent="0.25">
      <c r="A347" s="44" t="s">
        <v>2111</v>
      </c>
      <c r="B347" s="34">
        <v>1052</v>
      </c>
      <c r="J347" s="33" t="s">
        <v>2110</v>
      </c>
      <c r="K347" s="34">
        <v>2108</v>
      </c>
    </row>
    <row r="348" spans="1:11" x14ac:dyDescent="0.25">
      <c r="A348" s="44" t="s">
        <v>2111</v>
      </c>
      <c r="B348" s="34">
        <v>123</v>
      </c>
      <c r="J348" s="33" t="s">
        <v>2110</v>
      </c>
      <c r="K348" s="34">
        <v>67</v>
      </c>
    </row>
    <row r="349" spans="1:11" x14ac:dyDescent="0.25">
      <c r="A349" s="44" t="s">
        <v>2111</v>
      </c>
      <c r="B349" s="34">
        <v>103</v>
      </c>
      <c r="J349" s="33" t="s">
        <v>2110</v>
      </c>
      <c r="K349" s="34">
        <v>1</v>
      </c>
    </row>
    <row r="350" spans="1:11" x14ac:dyDescent="0.25">
      <c r="A350" s="44" t="s">
        <v>2111</v>
      </c>
      <c r="B350" s="34">
        <v>69</v>
      </c>
      <c r="J350" s="33" t="s">
        <v>2110</v>
      </c>
      <c r="K350" s="34">
        <v>65</v>
      </c>
    </row>
    <row r="351" spans="1:11" x14ac:dyDescent="0.25">
      <c r="A351" s="44" t="s">
        <v>2111</v>
      </c>
      <c r="B351" s="34">
        <v>211</v>
      </c>
      <c r="J351" s="33" t="s">
        <v>2110</v>
      </c>
      <c r="K351" s="34">
        <v>156</v>
      </c>
    </row>
    <row r="352" spans="1:11" x14ac:dyDescent="0.25">
      <c r="A352" s="44" t="s">
        <v>2111</v>
      </c>
      <c r="B352" s="34">
        <v>34</v>
      </c>
      <c r="J352" s="33" t="s">
        <v>2110</v>
      </c>
      <c r="K352" s="34">
        <v>35</v>
      </c>
    </row>
    <row r="353" spans="1:11" x14ac:dyDescent="0.25">
      <c r="A353" s="44" t="s">
        <v>2111</v>
      </c>
      <c r="B353" s="34">
        <v>207</v>
      </c>
      <c r="J353" s="33" t="s">
        <v>2110</v>
      </c>
      <c r="K353" s="34">
        <v>908</v>
      </c>
    </row>
    <row r="354" spans="1:11" x14ac:dyDescent="0.25">
      <c r="A354" s="44" t="s">
        <v>2111</v>
      </c>
      <c r="B354" s="34">
        <v>1613</v>
      </c>
      <c r="J354" s="33" t="s">
        <v>2110</v>
      </c>
      <c r="K354" s="34">
        <v>1</v>
      </c>
    </row>
    <row r="355" spans="1:11" x14ac:dyDescent="0.25">
      <c r="A355" s="44" t="s">
        <v>2111</v>
      </c>
      <c r="B355" s="34">
        <v>42</v>
      </c>
      <c r="J355" s="33" t="s">
        <v>2110</v>
      </c>
      <c r="K355" s="34">
        <v>830</v>
      </c>
    </row>
    <row r="356" spans="1:11" x14ac:dyDescent="0.25">
      <c r="A356" s="44" t="s">
        <v>2111</v>
      </c>
      <c r="B356" s="34">
        <v>158</v>
      </c>
      <c r="J356" s="33" t="s">
        <v>2110</v>
      </c>
      <c r="K356" s="34">
        <v>39</v>
      </c>
    </row>
    <row r="357" spans="1:11" x14ac:dyDescent="0.25">
      <c r="A357" s="44" t="s">
        <v>2111</v>
      </c>
      <c r="B357" s="34">
        <v>2107</v>
      </c>
      <c r="J357" s="33" t="s">
        <v>2110</v>
      </c>
      <c r="K357" s="34">
        <v>48</v>
      </c>
    </row>
    <row r="358" spans="1:11" x14ac:dyDescent="0.25">
      <c r="A358" s="44" t="s">
        <v>2111</v>
      </c>
      <c r="B358" s="34">
        <v>159</v>
      </c>
      <c r="J358" s="33" t="s">
        <v>2110</v>
      </c>
      <c r="K358" s="34">
        <v>452</v>
      </c>
    </row>
    <row r="359" spans="1:11" x14ac:dyDescent="0.25">
      <c r="A359" s="44" t="s">
        <v>2111</v>
      </c>
      <c r="B359" s="34">
        <v>106</v>
      </c>
      <c r="J359" s="33" t="s">
        <v>2110</v>
      </c>
      <c r="K359" s="34">
        <v>602</v>
      </c>
    </row>
    <row r="360" spans="1:11" x14ac:dyDescent="0.25">
      <c r="A360" s="44" t="s">
        <v>2111</v>
      </c>
      <c r="B360" s="34">
        <v>137</v>
      </c>
      <c r="J360" s="33" t="s">
        <v>2110</v>
      </c>
      <c r="K360" s="34">
        <v>1063</v>
      </c>
    </row>
    <row r="361" spans="1:11" x14ac:dyDescent="0.25">
      <c r="A361" s="44" t="s">
        <v>2111</v>
      </c>
      <c r="B361" s="34">
        <v>53</v>
      </c>
      <c r="J361" s="33" t="s">
        <v>2110</v>
      </c>
      <c r="K361" s="34">
        <v>1296</v>
      </c>
    </row>
    <row r="362" spans="1:11" x14ac:dyDescent="0.25">
      <c r="A362" s="44" t="s">
        <v>2111</v>
      </c>
      <c r="B362" s="34">
        <v>107</v>
      </c>
      <c r="J362" s="33" t="s">
        <v>2110</v>
      </c>
      <c r="K362" s="34">
        <v>17</v>
      </c>
    </row>
    <row r="363" spans="1:11" x14ac:dyDescent="0.25">
      <c r="A363" s="44" t="s">
        <v>2111</v>
      </c>
      <c r="B363" s="34">
        <v>157</v>
      </c>
      <c r="J363" s="33" t="s">
        <v>2110</v>
      </c>
      <c r="K363" s="34">
        <v>105</v>
      </c>
    </row>
    <row r="364" spans="1:11" x14ac:dyDescent="0.25">
      <c r="A364" s="44" t="s">
        <v>2111</v>
      </c>
      <c r="B364" s="34">
        <v>3059</v>
      </c>
    </row>
    <row r="365" spans="1:11" x14ac:dyDescent="0.25">
      <c r="A365" s="44" t="s">
        <v>2111</v>
      </c>
      <c r="B365" s="34">
        <v>123</v>
      </c>
    </row>
    <row r="366" spans="1:11" x14ac:dyDescent="0.25">
      <c r="A366" s="44" t="s">
        <v>2111</v>
      </c>
      <c r="B366" s="34">
        <v>470</v>
      </c>
    </row>
    <row r="367" spans="1:11" x14ac:dyDescent="0.25">
      <c r="A367" s="44" t="s">
        <v>2111</v>
      </c>
      <c r="B367" s="34">
        <v>6286</v>
      </c>
    </row>
    <row r="368" spans="1:11" x14ac:dyDescent="0.25">
      <c r="A368" s="44" t="s">
        <v>2111</v>
      </c>
      <c r="B368" s="34">
        <v>290</v>
      </c>
    </row>
    <row r="369" spans="1:2" x14ac:dyDescent="0.25">
      <c r="A369" s="44" t="s">
        <v>2111</v>
      </c>
      <c r="B369" s="34">
        <v>144</v>
      </c>
    </row>
    <row r="370" spans="1:2" x14ac:dyDescent="0.25">
      <c r="A370" s="44" t="s">
        <v>2111</v>
      </c>
      <c r="B370" s="34">
        <v>272</v>
      </c>
    </row>
    <row r="371" spans="1:2" x14ac:dyDescent="0.25">
      <c r="A371" s="44" t="s">
        <v>2111</v>
      </c>
      <c r="B371" s="34">
        <v>1621</v>
      </c>
    </row>
    <row r="372" spans="1:2" x14ac:dyDescent="0.25">
      <c r="A372" s="44" t="s">
        <v>2111</v>
      </c>
      <c r="B372" s="34">
        <v>195</v>
      </c>
    </row>
    <row r="373" spans="1:2" x14ac:dyDescent="0.25">
      <c r="A373" s="44" t="s">
        <v>2111</v>
      </c>
      <c r="B373" s="34">
        <v>155</v>
      </c>
    </row>
    <row r="374" spans="1:2" x14ac:dyDescent="0.25">
      <c r="A374" s="44" t="s">
        <v>2111</v>
      </c>
      <c r="B374" s="34">
        <v>2038</v>
      </c>
    </row>
    <row r="375" spans="1:2" x14ac:dyDescent="0.25">
      <c r="A375" s="44" t="s">
        <v>2111</v>
      </c>
      <c r="B375" s="34">
        <v>3175</v>
      </c>
    </row>
    <row r="376" spans="1:2" x14ac:dyDescent="0.25">
      <c r="A376" s="44" t="s">
        <v>2111</v>
      </c>
      <c r="B376" s="34">
        <v>233</v>
      </c>
    </row>
    <row r="377" spans="1:2" x14ac:dyDescent="0.25">
      <c r="A377" s="44" t="s">
        <v>2111</v>
      </c>
      <c r="B377" s="34">
        <v>41</v>
      </c>
    </row>
    <row r="378" spans="1:2" x14ac:dyDescent="0.25">
      <c r="A378" s="44" t="s">
        <v>2111</v>
      </c>
      <c r="B378" s="34">
        <v>3205</v>
      </c>
    </row>
    <row r="379" spans="1:2" x14ac:dyDescent="0.25">
      <c r="A379" s="44" t="s">
        <v>2111</v>
      </c>
      <c r="B379" s="34">
        <v>2183</v>
      </c>
    </row>
    <row r="380" spans="1:2" x14ac:dyDescent="0.25">
      <c r="A380" s="44" t="s">
        <v>2111</v>
      </c>
      <c r="B380" s="34">
        <v>131</v>
      </c>
    </row>
    <row r="381" spans="1:2" x14ac:dyDescent="0.25">
      <c r="A381" s="44" t="s">
        <v>2111</v>
      </c>
      <c r="B381" s="34">
        <v>191</v>
      </c>
    </row>
    <row r="382" spans="1:2" x14ac:dyDescent="0.25">
      <c r="A382" s="44" t="s">
        <v>2111</v>
      </c>
      <c r="B382" s="34">
        <v>170</v>
      </c>
    </row>
    <row r="383" spans="1:2" x14ac:dyDescent="0.25">
      <c r="A383" s="44" t="s">
        <v>2111</v>
      </c>
      <c r="B383" s="34">
        <v>1559</v>
      </c>
    </row>
    <row r="384" spans="1:2" x14ac:dyDescent="0.25">
      <c r="A384" s="44" t="s">
        <v>2111</v>
      </c>
      <c r="B384" s="34">
        <v>142</v>
      </c>
    </row>
    <row r="385" spans="1:2" x14ac:dyDescent="0.25">
      <c r="A385" s="44" t="s">
        <v>2111</v>
      </c>
      <c r="B385" s="34">
        <v>127</v>
      </c>
    </row>
    <row r="386" spans="1:2" x14ac:dyDescent="0.25">
      <c r="A386" s="44" t="s">
        <v>2111</v>
      </c>
      <c r="B386" s="34">
        <v>114</v>
      </c>
    </row>
    <row r="387" spans="1:2" x14ac:dyDescent="0.25">
      <c r="A387" s="44" t="s">
        <v>2111</v>
      </c>
      <c r="B387" s="34">
        <v>157</v>
      </c>
    </row>
    <row r="388" spans="1:2" x14ac:dyDescent="0.25">
      <c r="A388" s="44" t="s">
        <v>2111</v>
      </c>
      <c r="B388" s="34">
        <v>2468</v>
      </c>
    </row>
    <row r="389" spans="1:2" x14ac:dyDescent="0.25">
      <c r="A389" s="44" t="s">
        <v>2111</v>
      </c>
      <c r="B389" s="34">
        <v>1784</v>
      </c>
    </row>
    <row r="390" spans="1:2" x14ac:dyDescent="0.25">
      <c r="A390" s="44" t="s">
        <v>2111</v>
      </c>
      <c r="B390" s="34">
        <v>180</v>
      </c>
    </row>
    <row r="391" spans="1:2" x14ac:dyDescent="0.25">
      <c r="A391" s="44" t="s">
        <v>2111</v>
      </c>
      <c r="B391" s="34">
        <v>909</v>
      </c>
    </row>
    <row r="392" spans="1:2" x14ac:dyDescent="0.25">
      <c r="A392" s="44" t="s">
        <v>2111</v>
      </c>
      <c r="B392" s="34">
        <v>180</v>
      </c>
    </row>
    <row r="393" spans="1:2" x14ac:dyDescent="0.25">
      <c r="A393" s="44" t="s">
        <v>2111</v>
      </c>
      <c r="B393" s="34">
        <v>397</v>
      </c>
    </row>
    <row r="394" spans="1:2" x14ac:dyDescent="0.25">
      <c r="A394" s="44" t="s">
        <v>2111</v>
      </c>
      <c r="B394" s="34">
        <v>136</v>
      </c>
    </row>
    <row r="395" spans="1:2" x14ac:dyDescent="0.25">
      <c r="A395" s="44" t="s">
        <v>2111</v>
      </c>
      <c r="B395" s="34">
        <v>181</v>
      </c>
    </row>
    <row r="396" spans="1:2" x14ac:dyDescent="0.25">
      <c r="A396" s="44" t="s">
        <v>2111</v>
      </c>
      <c r="B396" s="34">
        <v>319</v>
      </c>
    </row>
    <row r="397" spans="1:2" x14ac:dyDescent="0.25">
      <c r="A397" s="44" t="s">
        <v>2111</v>
      </c>
      <c r="B397" s="34">
        <v>150</v>
      </c>
    </row>
    <row r="398" spans="1:2" x14ac:dyDescent="0.25">
      <c r="A398" s="44" t="s">
        <v>2111</v>
      </c>
      <c r="B398" s="34">
        <v>186</v>
      </c>
    </row>
    <row r="399" spans="1:2" x14ac:dyDescent="0.25">
      <c r="A399" s="44" t="s">
        <v>2111</v>
      </c>
      <c r="B399" s="34">
        <v>129</v>
      </c>
    </row>
    <row r="400" spans="1:2" x14ac:dyDescent="0.25">
      <c r="A400" s="44" t="s">
        <v>2111</v>
      </c>
      <c r="B400" s="34">
        <v>83</v>
      </c>
    </row>
    <row r="401" spans="1:2" x14ac:dyDescent="0.25">
      <c r="A401" s="44" t="s">
        <v>2111</v>
      </c>
      <c r="B401" s="34">
        <v>237</v>
      </c>
    </row>
    <row r="402" spans="1:2" x14ac:dyDescent="0.25">
      <c r="A402" s="44" t="s">
        <v>2111</v>
      </c>
      <c r="B402" s="34">
        <v>1396</v>
      </c>
    </row>
    <row r="403" spans="1:2" x14ac:dyDescent="0.25">
      <c r="A403" s="44" t="s">
        <v>2111</v>
      </c>
      <c r="B403" s="34">
        <v>62</v>
      </c>
    </row>
    <row r="404" spans="1:2" x14ac:dyDescent="0.25">
      <c r="A404" s="44" t="s">
        <v>2111</v>
      </c>
      <c r="B404" s="34">
        <v>98</v>
      </c>
    </row>
    <row r="405" spans="1:2" x14ac:dyDescent="0.25">
      <c r="A405" s="44" t="s">
        <v>2111</v>
      </c>
      <c r="B405" s="34">
        <v>297</v>
      </c>
    </row>
    <row r="406" spans="1:2" x14ac:dyDescent="0.25">
      <c r="A406" s="44" t="s">
        <v>2111</v>
      </c>
      <c r="B406" s="34">
        <v>50</v>
      </c>
    </row>
    <row r="407" spans="1:2" x14ac:dyDescent="0.25">
      <c r="A407" s="44" t="s">
        <v>2111</v>
      </c>
      <c r="B407" s="34">
        <v>132</v>
      </c>
    </row>
    <row r="408" spans="1:2" x14ac:dyDescent="0.25">
      <c r="A408" s="44" t="s">
        <v>2111</v>
      </c>
      <c r="B408" s="34">
        <v>106</v>
      </c>
    </row>
    <row r="409" spans="1:2" x14ac:dyDescent="0.25">
      <c r="A409" s="44" t="s">
        <v>2111</v>
      </c>
      <c r="B409" s="34">
        <v>1866</v>
      </c>
    </row>
    <row r="410" spans="1:2" x14ac:dyDescent="0.25">
      <c r="A410" s="44" t="s">
        <v>2111</v>
      </c>
      <c r="B410" s="34">
        <v>131</v>
      </c>
    </row>
    <row r="411" spans="1:2" x14ac:dyDescent="0.25">
      <c r="A411" s="44" t="s">
        <v>2111</v>
      </c>
      <c r="B411" s="34">
        <v>554</v>
      </c>
    </row>
    <row r="412" spans="1:2" x14ac:dyDescent="0.25">
      <c r="A412" s="44" t="s">
        <v>2111</v>
      </c>
      <c r="B412" s="34">
        <v>218</v>
      </c>
    </row>
    <row r="413" spans="1:2" x14ac:dyDescent="0.25">
      <c r="A413" s="44" t="s">
        <v>2111</v>
      </c>
      <c r="B413" s="34">
        <v>3657</v>
      </c>
    </row>
    <row r="414" spans="1:2" x14ac:dyDescent="0.25">
      <c r="A414" s="44" t="s">
        <v>2111</v>
      </c>
      <c r="B414" s="34">
        <v>3016</v>
      </c>
    </row>
    <row r="415" spans="1:2" x14ac:dyDescent="0.25">
      <c r="A415" s="44" t="s">
        <v>2111</v>
      </c>
      <c r="B415" s="34">
        <v>1101</v>
      </c>
    </row>
    <row r="416" spans="1:2" x14ac:dyDescent="0.25">
      <c r="A416" s="44" t="s">
        <v>2111</v>
      </c>
      <c r="B416" s="34">
        <v>67</v>
      </c>
    </row>
    <row r="417" spans="1:2" x14ac:dyDescent="0.25">
      <c r="A417" s="44" t="s">
        <v>2111</v>
      </c>
      <c r="B417" s="34">
        <v>1073</v>
      </c>
    </row>
    <row r="418" spans="1:2" x14ac:dyDescent="0.25">
      <c r="A418" s="44" t="s">
        <v>2111</v>
      </c>
      <c r="B418" s="34">
        <v>2528</v>
      </c>
    </row>
    <row r="419" spans="1:2" x14ac:dyDescent="0.25">
      <c r="A419" s="44" t="s">
        <v>2111</v>
      </c>
      <c r="B419" s="34">
        <v>87</v>
      </c>
    </row>
    <row r="420" spans="1:2" x14ac:dyDescent="0.25">
      <c r="A420" s="44" t="s">
        <v>2111</v>
      </c>
      <c r="B420" s="34">
        <v>142</v>
      </c>
    </row>
    <row r="421" spans="1:2" x14ac:dyDescent="0.25">
      <c r="A421" s="44" t="s">
        <v>2111</v>
      </c>
      <c r="B421" s="34">
        <v>181</v>
      </c>
    </row>
    <row r="422" spans="1:2" x14ac:dyDescent="0.25">
      <c r="A422" s="44" t="s">
        <v>2111</v>
      </c>
      <c r="B422" s="34">
        <v>134</v>
      </c>
    </row>
    <row r="423" spans="1:2" x14ac:dyDescent="0.25">
      <c r="A423" s="44" t="s">
        <v>2111</v>
      </c>
      <c r="B423" s="34">
        <v>94</v>
      </c>
    </row>
    <row r="424" spans="1:2" x14ac:dyDescent="0.25">
      <c r="A424" s="44" t="s">
        <v>2111</v>
      </c>
      <c r="B424" s="34">
        <v>1697</v>
      </c>
    </row>
    <row r="425" spans="1:2" x14ac:dyDescent="0.25">
      <c r="A425" s="44" t="s">
        <v>2111</v>
      </c>
      <c r="B425" s="34">
        <v>117</v>
      </c>
    </row>
    <row r="426" spans="1:2" x14ac:dyDescent="0.25">
      <c r="A426" s="44" t="s">
        <v>2111</v>
      </c>
      <c r="B426" s="34">
        <v>190</v>
      </c>
    </row>
    <row r="427" spans="1:2" x14ac:dyDescent="0.25">
      <c r="A427" s="44" t="s">
        <v>2111</v>
      </c>
      <c r="B427" s="34">
        <v>133</v>
      </c>
    </row>
    <row r="428" spans="1:2" x14ac:dyDescent="0.25">
      <c r="A428" s="44" t="s">
        <v>2111</v>
      </c>
      <c r="B428" s="34">
        <v>130</v>
      </c>
    </row>
    <row r="429" spans="1:2" x14ac:dyDescent="0.25">
      <c r="A429" s="44" t="s">
        <v>2111</v>
      </c>
      <c r="B429" s="34">
        <v>235</v>
      </c>
    </row>
    <row r="430" spans="1:2" x14ac:dyDescent="0.25">
      <c r="A430" s="44" t="s">
        <v>2111</v>
      </c>
      <c r="B430" s="34">
        <v>214</v>
      </c>
    </row>
    <row r="431" spans="1:2" x14ac:dyDescent="0.25">
      <c r="A431" s="44" t="s">
        <v>2111</v>
      </c>
      <c r="B431" s="34">
        <v>659</v>
      </c>
    </row>
    <row r="432" spans="1:2" x14ac:dyDescent="0.25">
      <c r="A432" s="44" t="s">
        <v>2111</v>
      </c>
      <c r="B432" s="34">
        <v>187</v>
      </c>
    </row>
    <row r="433" spans="1:2" x14ac:dyDescent="0.25">
      <c r="A433" s="44" t="s">
        <v>2111</v>
      </c>
      <c r="B433" s="34">
        <v>27</v>
      </c>
    </row>
    <row r="434" spans="1:2" x14ac:dyDescent="0.25">
      <c r="A434" s="44" t="s">
        <v>2111</v>
      </c>
      <c r="B434" s="34">
        <v>133</v>
      </c>
    </row>
    <row r="435" spans="1:2" x14ac:dyDescent="0.25">
      <c r="A435" s="44" t="s">
        <v>2111</v>
      </c>
      <c r="B435" s="34">
        <v>179</v>
      </c>
    </row>
    <row r="436" spans="1:2" x14ac:dyDescent="0.25">
      <c r="A436" s="44" t="s">
        <v>2111</v>
      </c>
      <c r="B436" s="34">
        <v>126</v>
      </c>
    </row>
    <row r="437" spans="1:2" x14ac:dyDescent="0.25">
      <c r="A437" s="44" t="s">
        <v>2111</v>
      </c>
      <c r="B437" s="34">
        <v>2320</v>
      </c>
    </row>
    <row r="438" spans="1:2" x14ac:dyDescent="0.25">
      <c r="A438" s="44" t="s">
        <v>2111</v>
      </c>
      <c r="B438" s="34">
        <v>122</v>
      </c>
    </row>
    <row r="439" spans="1:2" x14ac:dyDescent="0.25">
      <c r="A439" s="44" t="s">
        <v>2111</v>
      </c>
      <c r="B439" s="34">
        <v>498</v>
      </c>
    </row>
    <row r="440" spans="1:2" x14ac:dyDescent="0.25">
      <c r="A440" s="44" t="s">
        <v>2111</v>
      </c>
      <c r="B440" s="34">
        <v>48</v>
      </c>
    </row>
    <row r="441" spans="1:2" x14ac:dyDescent="0.25">
      <c r="A441" s="44" t="s">
        <v>2111</v>
      </c>
      <c r="B441" s="34">
        <v>26</v>
      </c>
    </row>
    <row r="442" spans="1:2" x14ac:dyDescent="0.25">
      <c r="A442" s="44" t="s">
        <v>2111</v>
      </c>
      <c r="B442" s="34">
        <v>142</v>
      </c>
    </row>
    <row r="443" spans="1:2" x14ac:dyDescent="0.25">
      <c r="A443" s="44" t="s">
        <v>2111</v>
      </c>
      <c r="B443" s="34">
        <v>6212</v>
      </c>
    </row>
    <row r="444" spans="1:2" x14ac:dyDescent="0.25">
      <c r="A444" s="44" t="s">
        <v>2111</v>
      </c>
      <c r="B444" s="34">
        <v>226</v>
      </c>
    </row>
    <row r="445" spans="1:2" x14ac:dyDescent="0.25">
      <c r="A445" s="44" t="s">
        <v>2111</v>
      </c>
      <c r="B445" s="34">
        <v>2673</v>
      </c>
    </row>
    <row r="446" spans="1:2" x14ac:dyDescent="0.25">
      <c r="A446" s="44" t="s">
        <v>2111</v>
      </c>
      <c r="B446" s="34">
        <v>1681</v>
      </c>
    </row>
    <row r="447" spans="1:2" x14ac:dyDescent="0.25">
      <c r="A447" s="44" t="s">
        <v>2111</v>
      </c>
      <c r="B447" s="34">
        <v>148</v>
      </c>
    </row>
    <row r="448" spans="1:2" x14ac:dyDescent="0.25">
      <c r="A448" s="44" t="s">
        <v>2111</v>
      </c>
      <c r="B448" s="34">
        <v>148</v>
      </c>
    </row>
    <row r="449" spans="1:2" x14ac:dyDescent="0.25">
      <c r="A449" s="44" t="s">
        <v>2111</v>
      </c>
      <c r="B449" s="34">
        <v>140</v>
      </c>
    </row>
    <row r="450" spans="1:2" x14ac:dyDescent="0.25">
      <c r="A450" s="44" t="s">
        <v>2111</v>
      </c>
      <c r="B450" s="34">
        <v>139</v>
      </c>
    </row>
    <row r="451" spans="1:2" x14ac:dyDescent="0.25">
      <c r="A451" s="44" t="s">
        <v>2111</v>
      </c>
      <c r="B451" s="34">
        <v>186</v>
      </c>
    </row>
    <row r="452" spans="1:2" x14ac:dyDescent="0.25">
      <c r="A452" s="44" t="s">
        <v>2111</v>
      </c>
      <c r="B452" s="34">
        <v>193</v>
      </c>
    </row>
    <row r="453" spans="1:2" x14ac:dyDescent="0.25">
      <c r="A453" s="44" t="s">
        <v>2111</v>
      </c>
      <c r="B453" s="34">
        <v>5966</v>
      </c>
    </row>
    <row r="454" spans="1:2" x14ac:dyDescent="0.25">
      <c r="A454" s="44" t="s">
        <v>2111</v>
      </c>
      <c r="B454" s="34">
        <v>121</v>
      </c>
    </row>
    <row r="455" spans="1:2" x14ac:dyDescent="0.25">
      <c r="A455" s="44" t="s">
        <v>2111</v>
      </c>
      <c r="B455" s="34">
        <v>646</v>
      </c>
    </row>
    <row r="456" spans="1:2" x14ac:dyDescent="0.25">
      <c r="A456" s="44" t="s">
        <v>2111</v>
      </c>
      <c r="B456" s="34">
        <v>337</v>
      </c>
    </row>
    <row r="457" spans="1:2" x14ac:dyDescent="0.25">
      <c r="A457" s="44" t="s">
        <v>2111</v>
      </c>
      <c r="B457" s="34">
        <v>2693</v>
      </c>
    </row>
    <row r="458" spans="1:2" x14ac:dyDescent="0.25">
      <c r="A458" s="44" t="s">
        <v>2111</v>
      </c>
      <c r="B458" s="34">
        <v>1917</v>
      </c>
    </row>
    <row r="459" spans="1:2" x14ac:dyDescent="0.25">
      <c r="A459" s="44" t="s">
        <v>2111</v>
      </c>
      <c r="B459" s="34">
        <v>207</v>
      </c>
    </row>
    <row r="460" spans="1:2" x14ac:dyDescent="0.25">
      <c r="A460" s="44" t="s">
        <v>2111</v>
      </c>
      <c r="B460" s="34">
        <v>154</v>
      </c>
    </row>
    <row r="461" spans="1:2" x14ac:dyDescent="0.25">
      <c r="A461" s="44" t="s">
        <v>2111</v>
      </c>
      <c r="B461" s="34">
        <v>546</v>
      </c>
    </row>
    <row r="462" spans="1:2" x14ac:dyDescent="0.25">
      <c r="A462" s="44" t="s">
        <v>2111</v>
      </c>
      <c r="B462" s="34">
        <v>209</v>
      </c>
    </row>
    <row r="463" spans="1:2" x14ac:dyDescent="0.25">
      <c r="A463" s="44" t="s">
        <v>2111</v>
      </c>
      <c r="B463" s="34">
        <v>299</v>
      </c>
    </row>
    <row r="464" spans="1:2" x14ac:dyDescent="0.25">
      <c r="A464" s="44" t="s">
        <v>2111</v>
      </c>
      <c r="B464" s="34">
        <v>147</v>
      </c>
    </row>
    <row r="465" spans="1:2" x14ac:dyDescent="0.25">
      <c r="A465" s="44" t="s">
        <v>2111</v>
      </c>
      <c r="B465" s="34">
        <v>2346</v>
      </c>
    </row>
    <row r="466" spans="1:2" x14ac:dyDescent="0.25">
      <c r="A466" s="44" t="s">
        <v>2111</v>
      </c>
      <c r="B466" s="34">
        <v>157</v>
      </c>
    </row>
    <row r="467" spans="1:2" x14ac:dyDescent="0.25">
      <c r="A467" s="44" t="s">
        <v>2111</v>
      </c>
      <c r="B467" s="34">
        <v>2261</v>
      </c>
    </row>
    <row r="468" spans="1:2" x14ac:dyDescent="0.25">
      <c r="A468" s="44" t="s">
        <v>2111</v>
      </c>
      <c r="B468" s="34">
        <v>249</v>
      </c>
    </row>
    <row r="469" spans="1:2" x14ac:dyDescent="0.25">
      <c r="A469" s="44" t="s">
        <v>2111</v>
      </c>
      <c r="B469" s="34">
        <v>1713</v>
      </c>
    </row>
    <row r="470" spans="1:2" x14ac:dyDescent="0.25">
      <c r="A470" s="44" t="s">
        <v>2111</v>
      </c>
      <c r="B470" s="34">
        <v>94</v>
      </c>
    </row>
    <row r="471" spans="1:2" x14ac:dyDescent="0.25">
      <c r="A471" s="44" t="s">
        <v>2111</v>
      </c>
      <c r="B471" s="34">
        <v>150</v>
      </c>
    </row>
    <row r="472" spans="1:2" x14ac:dyDescent="0.25">
      <c r="A472" s="44" t="s">
        <v>2111</v>
      </c>
      <c r="B472" s="34">
        <v>2100</v>
      </c>
    </row>
    <row r="473" spans="1:2" x14ac:dyDescent="0.25">
      <c r="A473" s="44" t="s">
        <v>2111</v>
      </c>
      <c r="B473" s="34">
        <v>113</v>
      </c>
    </row>
    <row r="474" spans="1:2" x14ac:dyDescent="0.25">
      <c r="A474" s="44" t="s">
        <v>2111</v>
      </c>
      <c r="B474" s="34">
        <v>536</v>
      </c>
    </row>
    <row r="475" spans="1:2" x14ac:dyDescent="0.25">
      <c r="A475" s="44" t="s">
        <v>2111</v>
      </c>
      <c r="B475" s="34">
        <v>165</v>
      </c>
    </row>
    <row r="476" spans="1:2" x14ac:dyDescent="0.25">
      <c r="A476" s="44" t="s">
        <v>2111</v>
      </c>
      <c r="B476" s="34">
        <v>92</v>
      </c>
    </row>
    <row r="477" spans="1:2" x14ac:dyDescent="0.25">
      <c r="A477" s="44" t="s">
        <v>2111</v>
      </c>
      <c r="B477" s="34">
        <v>127</v>
      </c>
    </row>
    <row r="478" spans="1:2" x14ac:dyDescent="0.25">
      <c r="A478" s="44" t="s">
        <v>2111</v>
      </c>
      <c r="B478" s="34">
        <v>128</v>
      </c>
    </row>
    <row r="479" spans="1:2" x14ac:dyDescent="0.25">
      <c r="A479" s="44" t="s">
        <v>2111</v>
      </c>
      <c r="B479" s="34">
        <v>157</v>
      </c>
    </row>
    <row r="480" spans="1:2" x14ac:dyDescent="0.25">
      <c r="A480" s="44" t="s">
        <v>2111</v>
      </c>
      <c r="B480" s="34">
        <v>76</v>
      </c>
    </row>
    <row r="481" spans="1:2" x14ac:dyDescent="0.25">
      <c r="A481" s="44" t="s">
        <v>2111</v>
      </c>
      <c r="B481" s="34">
        <v>84</v>
      </c>
    </row>
    <row r="482" spans="1:2" x14ac:dyDescent="0.25">
      <c r="A482" s="44" t="s">
        <v>2111</v>
      </c>
      <c r="B482" s="34">
        <v>220</v>
      </c>
    </row>
    <row r="483" spans="1:2" x14ac:dyDescent="0.25">
      <c r="A483" s="44" t="s">
        <v>2111</v>
      </c>
      <c r="B483" s="34">
        <v>2893</v>
      </c>
    </row>
    <row r="484" spans="1:2" x14ac:dyDescent="0.25">
      <c r="A484" s="44" t="s">
        <v>2111</v>
      </c>
      <c r="B484" s="34">
        <v>2080</v>
      </c>
    </row>
    <row r="485" spans="1:2" x14ac:dyDescent="0.25">
      <c r="A485" s="44" t="s">
        <v>2111</v>
      </c>
      <c r="B485" s="34">
        <v>282</v>
      </c>
    </row>
    <row r="486" spans="1:2" x14ac:dyDescent="0.25">
      <c r="A486" s="44" t="s">
        <v>2111</v>
      </c>
      <c r="B486" s="34">
        <v>32</v>
      </c>
    </row>
    <row r="487" spans="1:2" x14ac:dyDescent="0.25">
      <c r="A487" s="44" t="s">
        <v>2111</v>
      </c>
      <c r="B487" s="34">
        <v>3036</v>
      </c>
    </row>
    <row r="488" spans="1:2" x14ac:dyDescent="0.25">
      <c r="A488" s="44" t="s">
        <v>2111</v>
      </c>
      <c r="B488" s="34">
        <v>1385</v>
      </c>
    </row>
    <row r="489" spans="1:2" x14ac:dyDescent="0.25">
      <c r="A489" s="44" t="s">
        <v>2111</v>
      </c>
      <c r="B489" s="34">
        <v>1170</v>
      </c>
    </row>
    <row r="490" spans="1:2" x14ac:dyDescent="0.25">
      <c r="A490" s="44" t="s">
        <v>2111</v>
      </c>
      <c r="B490" s="34">
        <v>2188</v>
      </c>
    </row>
    <row r="491" spans="1:2" x14ac:dyDescent="0.25">
      <c r="A491" s="44" t="s">
        <v>2111</v>
      </c>
      <c r="B491" s="34">
        <v>85</v>
      </c>
    </row>
    <row r="492" spans="1:2" x14ac:dyDescent="0.25">
      <c r="A492" s="44" t="s">
        <v>2111</v>
      </c>
      <c r="B492" s="34">
        <v>1267</v>
      </c>
    </row>
    <row r="493" spans="1:2" x14ac:dyDescent="0.25">
      <c r="A493" s="44" t="s">
        <v>2111</v>
      </c>
      <c r="B493" s="34">
        <v>189</v>
      </c>
    </row>
    <row r="494" spans="1:2" x14ac:dyDescent="0.25">
      <c r="A494" s="44" t="s">
        <v>2111</v>
      </c>
      <c r="B494" s="34">
        <v>86</v>
      </c>
    </row>
    <row r="495" spans="1:2" x14ac:dyDescent="0.25">
      <c r="A495" s="44" t="s">
        <v>2111</v>
      </c>
      <c r="B495" s="34">
        <v>183</v>
      </c>
    </row>
    <row r="496" spans="1:2" x14ac:dyDescent="0.25">
      <c r="A496" s="44" t="s">
        <v>2111</v>
      </c>
      <c r="B496" s="34">
        <v>184</v>
      </c>
    </row>
    <row r="497" spans="1:2" x14ac:dyDescent="0.25">
      <c r="A497" s="44" t="s">
        <v>2111</v>
      </c>
      <c r="B497" s="34">
        <v>89</v>
      </c>
    </row>
    <row r="498" spans="1:2" x14ac:dyDescent="0.25">
      <c r="A498" s="44" t="s">
        <v>2111</v>
      </c>
      <c r="B498" s="34">
        <v>279</v>
      </c>
    </row>
    <row r="499" spans="1:2" x14ac:dyDescent="0.25">
      <c r="A499" s="44" t="s">
        <v>2111</v>
      </c>
      <c r="B499" s="34">
        <v>160</v>
      </c>
    </row>
    <row r="500" spans="1:2" x14ac:dyDescent="0.25">
      <c r="A500" s="44" t="s">
        <v>2111</v>
      </c>
      <c r="B500" s="34">
        <v>300</v>
      </c>
    </row>
    <row r="501" spans="1:2" x14ac:dyDescent="0.25">
      <c r="A501" s="44" t="s">
        <v>2111</v>
      </c>
      <c r="B501" s="34">
        <v>92</v>
      </c>
    </row>
    <row r="502" spans="1:2" x14ac:dyDescent="0.25">
      <c r="A502" s="44" t="s">
        <v>2111</v>
      </c>
      <c r="B502" s="34">
        <v>1887</v>
      </c>
    </row>
    <row r="503" spans="1:2" x14ac:dyDescent="0.25">
      <c r="A503" s="44" t="s">
        <v>2111</v>
      </c>
      <c r="B503" s="34">
        <v>1782</v>
      </c>
    </row>
    <row r="504" spans="1:2" x14ac:dyDescent="0.25">
      <c r="A504" s="44" t="s">
        <v>2111</v>
      </c>
      <c r="B504" s="34">
        <v>138</v>
      </c>
    </row>
    <row r="505" spans="1:2" x14ac:dyDescent="0.25">
      <c r="A505" s="44" t="s">
        <v>2111</v>
      </c>
      <c r="B505" s="34">
        <v>3727</v>
      </c>
    </row>
    <row r="506" spans="1:2" x14ac:dyDescent="0.25">
      <c r="A506" s="44" t="s">
        <v>2111</v>
      </c>
      <c r="B506" s="34">
        <v>199</v>
      </c>
    </row>
    <row r="507" spans="1:2" x14ac:dyDescent="0.25">
      <c r="A507" s="44" t="s">
        <v>2111</v>
      </c>
      <c r="B507" s="34">
        <v>98</v>
      </c>
    </row>
    <row r="508" spans="1:2" x14ac:dyDescent="0.25">
      <c r="A508" s="44" t="s">
        <v>2111</v>
      </c>
      <c r="B508" s="34">
        <v>43</v>
      </c>
    </row>
    <row r="509" spans="1:2" x14ac:dyDescent="0.25">
      <c r="A509" s="44" t="s">
        <v>2111</v>
      </c>
      <c r="B509" s="34">
        <v>190</v>
      </c>
    </row>
    <row r="510" spans="1:2" x14ac:dyDescent="0.25">
      <c r="A510" s="44" t="s">
        <v>2111</v>
      </c>
      <c r="B510" s="34">
        <v>222</v>
      </c>
    </row>
    <row r="511" spans="1:2" x14ac:dyDescent="0.25">
      <c r="A511" s="44" t="s">
        <v>2111</v>
      </c>
      <c r="B511" s="34">
        <v>192</v>
      </c>
    </row>
    <row r="512" spans="1:2" x14ac:dyDescent="0.25">
      <c r="A512" s="44" t="s">
        <v>2111</v>
      </c>
      <c r="B512" s="34">
        <v>110</v>
      </c>
    </row>
    <row r="513" spans="1:2" x14ac:dyDescent="0.25">
      <c r="A513" s="44" t="s">
        <v>2111</v>
      </c>
      <c r="B513" s="34">
        <v>4233</v>
      </c>
    </row>
    <row r="514" spans="1:2" x14ac:dyDescent="0.25">
      <c r="A514" s="44" t="s">
        <v>2111</v>
      </c>
      <c r="B514" s="34">
        <v>116</v>
      </c>
    </row>
    <row r="515" spans="1:2" x14ac:dyDescent="0.25">
      <c r="A515" s="44" t="s">
        <v>2111</v>
      </c>
      <c r="B515" s="34">
        <v>5203</v>
      </c>
    </row>
    <row r="516" spans="1:2" x14ac:dyDescent="0.25">
      <c r="A516" s="44" t="s">
        <v>2111</v>
      </c>
      <c r="B516" s="34">
        <v>1137</v>
      </c>
    </row>
    <row r="517" spans="1:2" x14ac:dyDescent="0.25">
      <c r="A517" s="44" t="s">
        <v>2111</v>
      </c>
      <c r="B517" s="34">
        <v>194</v>
      </c>
    </row>
    <row r="518" spans="1:2" x14ac:dyDescent="0.25">
      <c r="A518" s="44" t="s">
        <v>2111</v>
      </c>
      <c r="B518" s="34">
        <v>138</v>
      </c>
    </row>
    <row r="519" spans="1:2" x14ac:dyDescent="0.25">
      <c r="A519" s="44" t="s">
        <v>2111</v>
      </c>
      <c r="B519" s="34">
        <v>183</v>
      </c>
    </row>
    <row r="520" spans="1:2" x14ac:dyDescent="0.25">
      <c r="A520" s="44" t="s">
        <v>2111</v>
      </c>
      <c r="B520" s="34">
        <v>111</v>
      </c>
    </row>
    <row r="521" spans="1:2" x14ac:dyDescent="0.25">
      <c r="A521" s="44" t="s">
        <v>2111</v>
      </c>
      <c r="B521" s="34">
        <v>80</v>
      </c>
    </row>
    <row r="522" spans="1:2" x14ac:dyDescent="0.25">
      <c r="A522" s="44" t="s">
        <v>2111</v>
      </c>
      <c r="B522" s="34">
        <v>110</v>
      </c>
    </row>
    <row r="523" spans="1:2" x14ac:dyDescent="0.25">
      <c r="A523" s="44" t="s">
        <v>2111</v>
      </c>
      <c r="B523" s="34">
        <v>222</v>
      </c>
    </row>
    <row r="524" spans="1:2" x14ac:dyDescent="0.25">
      <c r="A524" s="44" t="s">
        <v>2111</v>
      </c>
      <c r="B524" s="34">
        <v>122</v>
      </c>
    </row>
    <row r="525" spans="1:2" x14ac:dyDescent="0.25">
      <c r="A525" s="44" t="s">
        <v>2111</v>
      </c>
      <c r="B525" s="34">
        <v>206</v>
      </c>
    </row>
    <row r="526" spans="1:2" x14ac:dyDescent="0.25">
      <c r="A526" s="44" t="s">
        <v>2111</v>
      </c>
      <c r="B526" s="34">
        <v>1561</v>
      </c>
    </row>
    <row r="527" spans="1:2" x14ac:dyDescent="0.25">
      <c r="A527" s="44" t="s">
        <v>2111</v>
      </c>
      <c r="B527" s="34">
        <v>107</v>
      </c>
    </row>
    <row r="528" spans="1:2" x14ac:dyDescent="0.25">
      <c r="A528" s="44" t="s">
        <v>2111</v>
      </c>
      <c r="B528" s="34">
        <v>432</v>
      </c>
    </row>
    <row r="529" spans="1:2" x14ac:dyDescent="0.25">
      <c r="A529" s="44" t="s">
        <v>2111</v>
      </c>
      <c r="B529" s="34">
        <v>96</v>
      </c>
    </row>
    <row r="530" spans="1:2" x14ac:dyDescent="0.25">
      <c r="A530" s="44" t="s">
        <v>2111</v>
      </c>
      <c r="B530" s="34">
        <v>170</v>
      </c>
    </row>
    <row r="531" spans="1:2" x14ac:dyDescent="0.25">
      <c r="A531" s="44" t="s">
        <v>2111</v>
      </c>
      <c r="B531" s="34">
        <v>80</v>
      </c>
    </row>
    <row r="532" spans="1:2" x14ac:dyDescent="0.25">
      <c r="A532" s="44" t="s">
        <v>2111</v>
      </c>
      <c r="B532" s="34">
        <v>319</v>
      </c>
    </row>
    <row r="533" spans="1:2" x14ac:dyDescent="0.25">
      <c r="A533" s="44" t="s">
        <v>2111</v>
      </c>
      <c r="B533" s="34">
        <v>92</v>
      </c>
    </row>
    <row r="534" spans="1:2" x14ac:dyDescent="0.25">
      <c r="A534" s="44" t="s">
        <v>2111</v>
      </c>
      <c r="B534" s="34">
        <v>1354</v>
      </c>
    </row>
    <row r="535" spans="1:2" x14ac:dyDescent="0.25">
      <c r="A535" s="44" t="s">
        <v>2111</v>
      </c>
      <c r="B535" s="34">
        <v>1015</v>
      </c>
    </row>
    <row r="536" spans="1:2" x14ac:dyDescent="0.25">
      <c r="A536" s="44" t="s">
        <v>2111</v>
      </c>
      <c r="B536" s="34">
        <v>101</v>
      </c>
    </row>
    <row r="537" spans="1:2" x14ac:dyDescent="0.25">
      <c r="A537" s="44" t="s">
        <v>2111</v>
      </c>
      <c r="B537" s="34">
        <v>165</v>
      </c>
    </row>
    <row r="538" spans="1:2" x14ac:dyDescent="0.25">
      <c r="A538" s="44" t="s">
        <v>2111</v>
      </c>
      <c r="B538" s="34">
        <v>234</v>
      </c>
    </row>
    <row r="539" spans="1:2" x14ac:dyDescent="0.25">
      <c r="A539" s="44" t="s">
        <v>2111</v>
      </c>
      <c r="B539" s="34">
        <v>239</v>
      </c>
    </row>
    <row r="540" spans="1:2" x14ac:dyDescent="0.25">
      <c r="A540" s="44" t="s">
        <v>2111</v>
      </c>
      <c r="B540" s="34">
        <v>480</v>
      </c>
    </row>
    <row r="541" spans="1:2" x14ac:dyDescent="0.25">
      <c r="A541" s="44" t="s">
        <v>2111</v>
      </c>
      <c r="B541" s="34">
        <v>369</v>
      </c>
    </row>
    <row r="542" spans="1:2" x14ac:dyDescent="0.25">
      <c r="A542" s="44" t="s">
        <v>2111</v>
      </c>
      <c r="B542" s="34">
        <v>1605</v>
      </c>
    </row>
    <row r="543" spans="1:2" x14ac:dyDescent="0.25">
      <c r="A543" s="44" t="s">
        <v>2111</v>
      </c>
      <c r="B543" s="34">
        <v>65</v>
      </c>
    </row>
    <row r="544" spans="1:2" x14ac:dyDescent="0.25">
      <c r="A544" s="44" t="s">
        <v>2111</v>
      </c>
      <c r="B544" s="34">
        <v>40</v>
      </c>
    </row>
    <row r="545" spans="1:2" x14ac:dyDescent="0.25">
      <c r="A545" s="44" t="s">
        <v>2111</v>
      </c>
      <c r="B545" s="34">
        <v>2120</v>
      </c>
    </row>
    <row r="546" spans="1:2" x14ac:dyDescent="0.25">
      <c r="A546" s="44" t="s">
        <v>2111</v>
      </c>
      <c r="B546" s="34">
        <v>295</v>
      </c>
    </row>
    <row r="547" spans="1:2" x14ac:dyDescent="0.25">
      <c r="A547" s="44" t="s">
        <v>2111</v>
      </c>
      <c r="B547" s="34">
        <v>126</v>
      </c>
    </row>
    <row r="548" spans="1:2" x14ac:dyDescent="0.25">
      <c r="A548" s="44" t="s">
        <v>2111</v>
      </c>
      <c r="B548" s="34">
        <v>203</v>
      </c>
    </row>
    <row r="549" spans="1:2" x14ac:dyDescent="0.25">
      <c r="A549" s="44" t="s">
        <v>2111</v>
      </c>
      <c r="B549" s="34">
        <v>131</v>
      </c>
    </row>
    <row r="550" spans="1:2" x14ac:dyDescent="0.25">
      <c r="A550" s="44" t="s">
        <v>2111</v>
      </c>
      <c r="B550" s="34">
        <v>128</v>
      </c>
    </row>
    <row r="551" spans="1:2" x14ac:dyDescent="0.25">
      <c r="A551" s="44" t="s">
        <v>2111</v>
      </c>
      <c r="B551" s="34">
        <v>131</v>
      </c>
    </row>
    <row r="552" spans="1:2" x14ac:dyDescent="0.25">
      <c r="A552" s="44" t="s">
        <v>2111</v>
      </c>
      <c r="B552" s="34">
        <v>1460</v>
      </c>
    </row>
    <row r="553" spans="1:2" x14ac:dyDescent="0.25">
      <c r="A553" s="44" t="s">
        <v>2111</v>
      </c>
      <c r="B553" s="34">
        <v>2985</v>
      </c>
    </row>
    <row r="554" spans="1:2" x14ac:dyDescent="0.25">
      <c r="A554" s="44" t="s">
        <v>2111</v>
      </c>
      <c r="B554" s="34">
        <v>144</v>
      </c>
    </row>
    <row r="555" spans="1:2" x14ac:dyDescent="0.25">
      <c r="A555" s="44" t="s">
        <v>2111</v>
      </c>
      <c r="B555" s="34">
        <v>2013</v>
      </c>
    </row>
    <row r="556" spans="1:2" x14ac:dyDescent="0.25">
      <c r="A556" s="44" t="s">
        <v>2111</v>
      </c>
      <c r="B556" s="34">
        <v>2441</v>
      </c>
    </row>
    <row r="557" spans="1:2" x14ac:dyDescent="0.25">
      <c r="A557" s="44" t="s">
        <v>2111</v>
      </c>
      <c r="B557" s="34">
        <v>163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CrowdfundingData</vt:lpstr>
      <vt:lpstr>Category Stats</vt:lpstr>
      <vt:lpstr>Sub-Category Stats</vt:lpstr>
      <vt:lpstr>Outcome Based on Launch Date</vt:lpstr>
      <vt:lpstr>Outcome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OPanopio</cp:lastModifiedBy>
  <dcterms:created xsi:type="dcterms:W3CDTF">2021-09-29T18:52:28Z</dcterms:created>
  <dcterms:modified xsi:type="dcterms:W3CDTF">2022-07-21T10:11:17Z</dcterms:modified>
</cp:coreProperties>
</file>