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Linear regression stat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F12" i="1" l="1"/>
  <c r="C7" i="1" l="1"/>
  <c r="E19" i="1"/>
  <c r="C9" i="1"/>
  <c r="C8" i="1"/>
  <c r="D3" i="1" l="1"/>
  <c r="E3" i="1" s="1"/>
  <c r="F3" i="1" s="1"/>
  <c r="E20" i="1"/>
  <c r="E21" i="1" s="1"/>
  <c r="D14" i="1"/>
  <c r="C14" i="1"/>
  <c r="C13" i="1" s="1"/>
  <c r="D6" i="1"/>
  <c r="E6" i="1" s="1"/>
  <c r="F6" i="1" s="1"/>
  <c r="D5" i="1"/>
  <c r="E5" i="1" s="1"/>
  <c r="F5" i="1" s="1"/>
  <c r="D4" i="1"/>
  <c r="E4" i="1" s="1"/>
  <c r="F4" i="1" s="1"/>
  <c r="D2" i="1"/>
  <c r="E2" i="1" s="1"/>
  <c r="F2" i="1" s="1"/>
  <c r="F7" i="1" l="1"/>
  <c r="D13" i="1" l="1"/>
  <c r="E13" i="1" s="1"/>
  <c r="D12" i="1"/>
  <c r="E12" i="1" l="1"/>
  <c r="G12" i="1" s="1"/>
  <c r="G16" i="1"/>
  <c r="G17" i="1" s="1"/>
</calcChain>
</file>

<file path=xl/sharedStrings.xml><?xml version="1.0" encoding="utf-8"?>
<sst xmlns="http://schemas.openxmlformats.org/spreadsheetml/2006/main" count="28" uniqueCount="28">
  <si>
    <t>x</t>
  </si>
  <si>
    <t>y</t>
  </si>
  <si>
    <t>y'</t>
  </si>
  <si>
    <t>R</t>
  </si>
  <si>
    <t>F</t>
  </si>
  <si>
    <t>p</t>
  </si>
  <si>
    <t>Regression</t>
  </si>
  <si>
    <t>Residual</t>
  </si>
  <si>
    <t>Total</t>
  </si>
  <si>
    <t>df</t>
  </si>
  <si>
    <t>SS</t>
  </si>
  <si>
    <t>MS</t>
  </si>
  <si>
    <r>
      <t>Correlation coefficient,</t>
    </r>
    <r>
      <rPr>
        <i/>
        <sz val="11"/>
        <color rgb="FF000000"/>
        <rFont val="Calibri"/>
        <family val="2"/>
        <scheme val="minor"/>
      </rPr>
      <t xml:space="preserve"> r</t>
    </r>
    <r>
      <rPr>
        <sz val="11"/>
        <color rgb="FF000000"/>
        <rFont val="Calibri"/>
        <family val="2"/>
        <scheme val="minor"/>
      </rPr>
      <t xml:space="preserve"> =</t>
    </r>
  </si>
  <si>
    <r>
      <t xml:space="preserve">Standard error of regression, </t>
    </r>
    <r>
      <rPr>
        <i/>
        <sz val="11"/>
        <color rgb="FF000000"/>
        <rFont val="Calibri"/>
        <family val="2"/>
        <scheme val="minor"/>
      </rPr>
      <t>SE</t>
    </r>
    <r>
      <rPr>
        <i/>
        <vertAlign val="subscript"/>
        <sz val="11"/>
        <color rgb="FF000000"/>
        <rFont val="Calibri"/>
        <family val="2"/>
        <scheme val="minor"/>
      </rPr>
      <t>YX</t>
    </r>
    <r>
      <rPr>
        <sz val="11"/>
        <color rgb="FF000000"/>
        <rFont val="Calibri"/>
        <family val="2"/>
        <scheme val="minor"/>
      </rPr>
      <t xml:space="preserve"> =</t>
    </r>
  </si>
  <si>
    <r>
      <t>R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</si>
  <si>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r>
      <t>Σ</t>
    </r>
    <r>
      <rPr>
        <b/>
        <i/>
        <sz val="11"/>
        <color rgb="FF000000"/>
        <rFont val="Calibri"/>
        <family val="2"/>
        <scheme val="minor"/>
      </rPr>
      <t>R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 xml:space="preserve"> = </t>
    </r>
  </si>
  <si>
    <r>
      <t xml:space="preserve">Pairs, </t>
    </r>
    <r>
      <rPr>
        <i/>
        <sz val="11"/>
        <color rgb="FF000000"/>
        <rFont val="Calibri"/>
        <family val="2"/>
        <scheme val="minor"/>
      </rPr>
      <t>n</t>
    </r>
    <r>
      <rPr>
        <sz val="11"/>
        <color rgb="FF000000"/>
        <rFont val="Calibri"/>
        <family val="2"/>
        <scheme val="minor"/>
      </rPr>
      <t xml:space="preserve"> =</t>
    </r>
  </si>
  <si>
    <r>
      <t>Slope,</t>
    </r>
    <r>
      <rPr>
        <i/>
        <sz val="11"/>
        <color theme="1"/>
        <rFont val="Calibri"/>
        <family val="2"/>
        <scheme val="minor"/>
      </rPr>
      <t xml:space="preserve"> m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</si>
  <si>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Intercept, </t>
    </r>
    <r>
      <rPr>
        <i/>
        <sz val="11"/>
        <color rgb="FF000000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 xml:space="preserve"> =</t>
    </r>
  </si>
  <si>
    <r>
      <t xml:space="preserve">Coefficient of determination, </t>
    </r>
    <r>
      <rPr>
        <i/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</si>
  <si>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Standard error of slope,</t>
    </r>
    <r>
      <rPr>
        <i/>
        <sz val="11"/>
        <color theme="1"/>
        <rFont val="Calibri"/>
        <family val="2"/>
        <scheme val="minor"/>
      </rPr>
      <t xml:space="preserve"> SE</t>
    </r>
    <r>
      <rPr>
        <i/>
        <vertAlign val="subscript"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</si>
  <si>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Confidence deviation of slope, </t>
    </r>
    <r>
      <rPr>
        <i/>
        <sz val="11"/>
        <color rgb="FF000000"/>
        <rFont val="Calibri"/>
        <family val="2"/>
        <scheme val="minor"/>
      </rPr>
      <t>Cd</t>
    </r>
    <r>
      <rPr>
        <i/>
        <vertAlign val="subscript"/>
        <sz val="11"/>
        <color rgb="FF000000"/>
        <rFont val="Calibri"/>
        <family val="2"/>
        <scheme val="minor"/>
      </rPr>
      <t>SLOPE</t>
    </r>
    <r>
      <rPr>
        <sz val="11"/>
        <color rgb="FF000000"/>
        <rFont val="Calibri"/>
        <family val="2"/>
        <scheme val="minor"/>
      </rPr>
      <t xml:space="preserve"> =</t>
    </r>
  </si>
  <si>
    <t>&gt; Correlation:</t>
  </si>
  <si>
    <t>&gt; Uncertainty:</t>
  </si>
  <si>
    <r>
      <rPr>
        <i/>
        <sz val="11"/>
        <color rgb="FF000000"/>
        <rFont val="Calibri"/>
        <family val="2"/>
        <scheme val="minor"/>
      </rPr>
      <t>p</t>
    </r>
    <r>
      <rPr>
        <sz val="11"/>
        <color rgb="FF000000"/>
        <rFont val="Calibri"/>
        <family val="2"/>
        <scheme val="minor"/>
      </rPr>
      <t xml:space="preserve"> =</t>
    </r>
  </si>
  <si>
    <r>
      <rPr>
        <i/>
        <sz val="11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 xml:space="preserve"> =</t>
    </r>
  </si>
  <si>
    <t>&gt; ANOVA (Analysis of Variance):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</si>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</sst>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2" fontId="0" fillId="0" borderId="0" xfId="0" applyNumberForma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/>
    <xf numFmtId="2" fontId="0" fillId="0" borderId="0" xfId="0" applyNumberFormat="1" applyFont="1" applyBorder="1" applyAlignment="1"/>
    <xf numFmtId="2" fontId="2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4" fillId="0" borderId="0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/>
  </sheetViews>
  <sheetFormatPr defaultRowHeight="15" x14ac:dyDescent="0.25"/>
  <cols>
    <col min="1" max="1" width="5.5703125" style="4" customWidth="1"/>
    <col min="2" max="3" width="13.42578125" style="4" customWidth="1"/>
    <col min="4" max="7" width="10.140625" style="4" customWidth="1"/>
    <col min="8" max="8" width="9.140625" style="4" customWidth="1"/>
    <col min="9" max="16384" width="9.140625" style="4"/>
  </cols>
  <sheetData>
    <row r="1" spans="1:16" s="6" customFormat="1" ht="17.25" x14ac:dyDescent="0.25">
      <c r="A1" s="36" t="s">
        <v>27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14</v>
      </c>
      <c r="H1" s="7"/>
      <c r="I1" s="7"/>
      <c r="J1" s="8"/>
      <c r="K1" s="8"/>
      <c r="L1" s="8"/>
      <c r="M1" s="8"/>
      <c r="N1" s="8"/>
      <c r="O1" s="8"/>
      <c r="P1" s="8"/>
    </row>
    <row r="2" spans="1:16" s="6" customFormat="1" x14ac:dyDescent="0.25">
      <c r="A2" s="34">
        <v>1</v>
      </c>
      <c r="B2" s="37">
        <v>12</v>
      </c>
      <c r="C2" s="37">
        <v>28</v>
      </c>
      <c r="D2" s="17">
        <f>C$8*B2+C$9</f>
        <v>22.65413533834586</v>
      </c>
      <c r="E2" s="17">
        <f>D2-C2</f>
        <v>-5.3458646616541401</v>
      </c>
      <c r="F2" s="17">
        <f>E2^2</f>
        <v>28.578268980722534</v>
      </c>
      <c r="H2" s="2"/>
      <c r="I2" s="2"/>
      <c r="J2" s="8"/>
      <c r="K2" s="8"/>
      <c r="L2" s="8"/>
      <c r="M2" s="8"/>
      <c r="N2" s="8"/>
      <c r="O2" s="8"/>
      <c r="P2" s="8"/>
    </row>
    <row r="3" spans="1:16" s="6" customFormat="1" x14ac:dyDescent="0.25">
      <c r="A3" s="34">
        <v>2</v>
      </c>
      <c r="B3" s="37">
        <v>20</v>
      </c>
      <c r="C3" s="37">
        <v>27</v>
      </c>
      <c r="D3" s="17">
        <f>C$8*B3+C$9</f>
        <v>35.902255639097739</v>
      </c>
      <c r="E3" s="17">
        <f t="shared" ref="E3:E6" si="0">D3-C3</f>
        <v>8.9022556390977385</v>
      </c>
      <c r="F3" s="17">
        <f t="shared" ref="F3:F6" si="1">E3^2</f>
        <v>79.250155463847491</v>
      </c>
      <c r="H3" s="2"/>
      <c r="I3" s="2"/>
      <c r="J3" s="8"/>
      <c r="K3" s="8"/>
      <c r="L3" s="8"/>
      <c r="M3" s="8"/>
      <c r="N3" s="8"/>
      <c r="O3" s="8"/>
      <c r="P3" s="8"/>
    </row>
    <row r="4" spans="1:16" s="6" customFormat="1" x14ac:dyDescent="0.25">
      <c r="A4" s="34">
        <v>3</v>
      </c>
      <c r="B4" s="37">
        <v>28</v>
      </c>
      <c r="C4" s="37">
        <v>56</v>
      </c>
      <c r="D4" s="17">
        <f>C$8*B4+C$9</f>
        <v>49.150375939849617</v>
      </c>
      <c r="E4" s="17">
        <f t="shared" si="0"/>
        <v>-6.8496240601503828</v>
      </c>
      <c r="F4" s="17">
        <f t="shared" si="1"/>
        <v>46.917349765391016</v>
      </c>
      <c r="H4" s="2"/>
      <c r="I4" s="2"/>
      <c r="J4" s="8"/>
      <c r="K4" s="8"/>
      <c r="L4" s="8"/>
      <c r="M4" s="8"/>
      <c r="N4" s="8"/>
      <c r="O4" s="8"/>
      <c r="P4" s="8"/>
    </row>
    <row r="5" spans="1:16" s="6" customFormat="1" x14ac:dyDescent="0.25">
      <c r="A5" s="34">
        <v>4</v>
      </c>
      <c r="B5" s="37">
        <v>40</v>
      </c>
      <c r="C5" s="37">
        <v>59</v>
      </c>
      <c r="D5" s="17">
        <f>C$8*B5+C$9</f>
        <v>69.022556390977428</v>
      </c>
      <c r="E5" s="17">
        <f t="shared" si="0"/>
        <v>10.022556390977428</v>
      </c>
      <c r="F5" s="17">
        <f t="shared" si="1"/>
        <v>100.45163661032248</v>
      </c>
      <c r="H5" s="2"/>
      <c r="I5" s="2"/>
      <c r="J5" s="8"/>
      <c r="K5" s="8"/>
      <c r="L5" s="8"/>
      <c r="M5" s="8"/>
      <c r="N5" s="8"/>
      <c r="O5" s="8"/>
      <c r="P5" s="8"/>
    </row>
    <row r="6" spans="1:16" s="6" customFormat="1" x14ac:dyDescent="0.25">
      <c r="A6" s="34">
        <v>5</v>
      </c>
      <c r="B6" s="37">
        <v>48</v>
      </c>
      <c r="C6" s="37">
        <v>89</v>
      </c>
      <c r="D6" s="17">
        <f>C$8*B6+C$9</f>
        <v>82.270676691729307</v>
      </c>
      <c r="E6" s="17">
        <f t="shared" si="0"/>
        <v>-6.7293233082706934</v>
      </c>
      <c r="F6" s="17">
        <f t="shared" si="1"/>
        <v>45.283792187235228</v>
      </c>
      <c r="H6" s="2"/>
      <c r="I6" s="2"/>
      <c r="J6" s="8"/>
      <c r="K6" s="8"/>
      <c r="L6" s="8"/>
      <c r="M6" s="8"/>
      <c r="N6" s="8"/>
      <c r="O6" s="8"/>
      <c r="P6" s="8"/>
    </row>
    <row r="7" spans="1:16" s="6" customFormat="1" ht="17.25" x14ac:dyDescent="0.25">
      <c r="A7" s="34"/>
      <c r="B7" s="18" t="s">
        <v>16</v>
      </c>
      <c r="C7" s="14">
        <f>COUNT(C2:C6)</f>
        <v>5</v>
      </c>
      <c r="D7" s="9"/>
      <c r="E7" s="12" t="s">
        <v>15</v>
      </c>
      <c r="F7" s="9">
        <f>SUM(F2:F6)</f>
        <v>300.48120300751873</v>
      </c>
      <c r="H7" s="8"/>
      <c r="I7" s="8"/>
      <c r="J7" s="8"/>
      <c r="K7" s="8"/>
      <c r="L7" s="8"/>
      <c r="M7" s="8"/>
      <c r="N7" s="8"/>
      <c r="O7" s="8"/>
      <c r="P7" s="8"/>
    </row>
    <row r="8" spans="1:16" s="6" customFormat="1" ht="15" customHeight="1" x14ac:dyDescent="0.25">
      <c r="A8" s="34"/>
      <c r="B8" s="33" t="s">
        <v>17</v>
      </c>
      <c r="C8" s="29">
        <f>SLOPE(C2:C6,B2:B6)</f>
        <v>1.6560150375939848</v>
      </c>
      <c r="F8" s="9"/>
      <c r="H8" s="8"/>
      <c r="I8" s="8"/>
      <c r="J8" s="8"/>
      <c r="K8" s="8"/>
      <c r="L8" s="8"/>
      <c r="M8" s="8"/>
      <c r="N8" s="8"/>
      <c r="O8" s="8"/>
      <c r="P8" s="8"/>
    </row>
    <row r="9" spans="1:16" s="6" customFormat="1" ht="15" customHeight="1" x14ac:dyDescent="0.25">
      <c r="A9" s="34"/>
      <c r="B9" s="10" t="s">
        <v>18</v>
      </c>
      <c r="C9" s="29">
        <f>INTERCEPT(C2:C6,B2:B6)</f>
        <v>2.781954887218042</v>
      </c>
      <c r="D9" s="11"/>
      <c r="E9" s="9"/>
      <c r="F9" s="9"/>
      <c r="H9" s="8"/>
      <c r="I9" s="8"/>
      <c r="J9" s="8"/>
      <c r="K9" s="8"/>
      <c r="L9" s="8"/>
      <c r="M9" s="8"/>
      <c r="N9" s="8"/>
      <c r="O9" s="8"/>
      <c r="P9" s="8"/>
    </row>
    <row r="10" spans="1:16" s="6" customFormat="1" ht="15" customHeight="1" x14ac:dyDescent="0.25">
      <c r="A10" s="34"/>
      <c r="B10" s="23" t="s">
        <v>26</v>
      </c>
      <c r="C10" s="9"/>
      <c r="D10" s="11"/>
      <c r="E10" s="9"/>
      <c r="F10" s="9"/>
      <c r="H10" s="8"/>
      <c r="I10" s="8"/>
      <c r="J10" s="8"/>
      <c r="K10" s="8"/>
      <c r="L10" s="8"/>
      <c r="M10" s="8"/>
      <c r="N10" s="8"/>
      <c r="O10" s="8"/>
      <c r="P10" s="8"/>
    </row>
    <row r="11" spans="1:16" s="6" customFormat="1" ht="15" customHeight="1" x14ac:dyDescent="0.25">
      <c r="A11" s="34"/>
      <c r="B11" s="7"/>
      <c r="C11" s="30" t="s">
        <v>9</v>
      </c>
      <c r="D11" s="30" t="s">
        <v>10</v>
      </c>
      <c r="E11" s="30" t="s">
        <v>11</v>
      </c>
      <c r="F11" s="30" t="s">
        <v>4</v>
      </c>
      <c r="G11" s="30" t="s">
        <v>5</v>
      </c>
      <c r="H11" s="8"/>
      <c r="I11" s="8"/>
      <c r="J11" s="8"/>
      <c r="K11" s="8"/>
      <c r="L11" s="8"/>
      <c r="M11" s="8"/>
      <c r="N11" s="8"/>
      <c r="O11" s="8"/>
      <c r="P11" s="8"/>
    </row>
    <row r="12" spans="1:16" s="6" customFormat="1" ht="15" customHeight="1" x14ac:dyDescent="0.25">
      <c r="A12" s="34"/>
      <c r="B12" s="2" t="s">
        <v>6</v>
      </c>
      <c r="C12" s="3">
        <v>1</v>
      </c>
      <c r="D12" s="9">
        <f>D14-D13</f>
        <v>2334.3187969924807</v>
      </c>
      <c r="E12" s="15">
        <f>D12/C12</f>
        <v>2334.3187969924807</v>
      </c>
      <c r="F12" s="15">
        <f>E12/E13</f>
        <v>23.30580522470223</v>
      </c>
      <c r="G12" s="16">
        <f>_xlfn.F.DIST.RT(F12,C12,C13)</f>
        <v>1.6941455673657853E-2</v>
      </c>
      <c r="H12" s="8"/>
      <c r="I12" s="8"/>
      <c r="J12" s="8"/>
      <c r="K12" s="8"/>
      <c r="L12" s="8"/>
      <c r="M12" s="8"/>
      <c r="N12" s="8"/>
      <c r="O12" s="8"/>
      <c r="P12" s="8"/>
    </row>
    <row r="13" spans="1:16" s="6" customFormat="1" ht="15" customHeight="1" x14ac:dyDescent="0.25">
      <c r="A13" s="34"/>
      <c r="B13" s="2" t="s">
        <v>7</v>
      </c>
      <c r="C13" s="32">
        <f>C14-1</f>
        <v>3</v>
      </c>
      <c r="D13" s="9">
        <f>F7</f>
        <v>300.48120300751873</v>
      </c>
      <c r="E13" s="15">
        <f>D13/C13</f>
        <v>100.16040100250625</v>
      </c>
      <c r="F13" s="15"/>
      <c r="G13" s="15"/>
      <c r="H13" s="8"/>
      <c r="I13" s="8"/>
      <c r="J13" s="8"/>
      <c r="K13" s="8"/>
      <c r="L13" s="8"/>
      <c r="M13" s="8"/>
      <c r="N13" s="8"/>
      <c r="O13" s="8"/>
      <c r="P13" s="8"/>
    </row>
    <row r="14" spans="1:16" s="6" customFormat="1" x14ac:dyDescent="0.25">
      <c r="A14" s="34"/>
      <c r="B14" s="2" t="s">
        <v>8</v>
      </c>
      <c r="C14" s="32">
        <f>C7-1</f>
        <v>4</v>
      </c>
      <c r="D14" s="9">
        <f>VAR(C2:C6)*(C7-1)</f>
        <v>2634.7999999999993</v>
      </c>
      <c r="E14" s="15"/>
      <c r="F14" s="15"/>
      <c r="G14" s="15"/>
      <c r="H14" s="7"/>
      <c r="I14" s="7"/>
      <c r="J14" s="7"/>
      <c r="K14" s="7"/>
      <c r="L14" s="7"/>
      <c r="M14" s="7"/>
      <c r="N14" s="8"/>
      <c r="O14" s="8"/>
      <c r="P14" s="8"/>
    </row>
    <row r="15" spans="1:16" x14ac:dyDescent="0.25">
      <c r="A15" s="34"/>
      <c r="B15" s="23" t="s">
        <v>22</v>
      </c>
      <c r="C15" s="21"/>
      <c r="D15" s="19"/>
      <c r="E15" s="19"/>
      <c r="F15" s="19"/>
      <c r="H15" s="1"/>
      <c r="I15" s="1"/>
      <c r="J15" s="1"/>
      <c r="K15" s="1"/>
      <c r="L15" s="1"/>
      <c r="M15" s="1"/>
      <c r="N15" s="5"/>
      <c r="O15" s="5"/>
      <c r="P15" s="5"/>
    </row>
    <row r="16" spans="1:16" ht="17.25" x14ac:dyDescent="0.25">
      <c r="A16" s="34"/>
      <c r="B16" s="21"/>
      <c r="D16" s="24" t="s">
        <v>19</v>
      </c>
      <c r="E16" s="26">
        <f>1-D13/D14</f>
        <v>0.88595673181739831</v>
      </c>
      <c r="F16" s="25" t="s">
        <v>25</v>
      </c>
      <c r="G16" s="27">
        <f>E17*SQRT((C7-2)/(1-E17^2))</f>
        <v>4.8276086445260065</v>
      </c>
      <c r="H16" s="1"/>
      <c r="I16" s="1"/>
      <c r="J16" s="1"/>
      <c r="K16" s="1"/>
      <c r="L16" s="1"/>
      <c r="M16" s="1"/>
      <c r="N16" s="5"/>
      <c r="O16" s="5"/>
      <c r="P16" s="5"/>
    </row>
    <row r="17" spans="1:16" x14ac:dyDescent="0.25">
      <c r="A17" s="34"/>
      <c r="B17" s="19"/>
      <c r="C17" s="21"/>
      <c r="D17" s="25" t="s">
        <v>12</v>
      </c>
      <c r="E17" s="26">
        <f>SQRT(1-D13/D14)</f>
        <v>0.94125274598133224</v>
      </c>
      <c r="F17" s="25" t="s">
        <v>24</v>
      </c>
      <c r="G17" s="27">
        <f>_xlfn.T.DIST.2T(G16,C7-2)</f>
        <v>1.6941455673657853E-2</v>
      </c>
      <c r="H17" s="1"/>
      <c r="I17" s="1"/>
      <c r="J17" s="1"/>
      <c r="K17" s="1"/>
      <c r="L17" s="1"/>
      <c r="M17" s="1"/>
      <c r="N17" s="5"/>
      <c r="O17" s="5"/>
      <c r="P17" s="5"/>
    </row>
    <row r="18" spans="1:16" x14ac:dyDescent="0.25">
      <c r="A18" s="34"/>
      <c r="B18" s="23" t="s">
        <v>23</v>
      </c>
      <c r="C18" s="21"/>
      <c r="D18" s="22"/>
      <c r="E18" s="19"/>
      <c r="F18" s="19"/>
      <c r="H18" s="13"/>
      <c r="I18" s="13"/>
      <c r="J18" s="13"/>
      <c r="K18" s="13"/>
      <c r="L18" s="13"/>
      <c r="M18" s="13"/>
      <c r="N18" s="13"/>
      <c r="O18" s="13"/>
      <c r="P18" s="13"/>
    </row>
    <row r="19" spans="1:16" ht="18" x14ac:dyDescent="0.25">
      <c r="A19" s="34"/>
      <c r="B19" s="19"/>
      <c r="C19" s="19"/>
      <c r="D19" s="25" t="s">
        <v>13</v>
      </c>
      <c r="E19" s="29">
        <f>STEYX(C2:C6,B2:B6)</f>
        <v>10.008016836641838</v>
      </c>
      <c r="F19" s="19"/>
      <c r="H19" s="1"/>
      <c r="I19" s="1"/>
      <c r="J19" s="1"/>
      <c r="K19" s="1"/>
      <c r="L19" s="1"/>
      <c r="M19" s="1"/>
      <c r="N19" s="1"/>
      <c r="O19" s="1"/>
      <c r="P19" s="1"/>
    </row>
    <row r="20" spans="1:16" ht="18" x14ac:dyDescent="0.35">
      <c r="A20" s="34"/>
      <c r="D20" s="24" t="s">
        <v>20</v>
      </c>
      <c r="E20" s="27">
        <f>E19/(SQRT(VAR(B2:B6)*(C7-1)))</f>
        <v>0.34303009202532009</v>
      </c>
      <c r="F20" s="19"/>
      <c r="H20" s="1"/>
      <c r="I20" s="1"/>
      <c r="J20" s="1"/>
      <c r="K20" s="1"/>
      <c r="L20" s="1"/>
      <c r="M20" s="1"/>
      <c r="N20" s="1"/>
      <c r="O20" s="1"/>
      <c r="P20" s="1"/>
    </row>
    <row r="21" spans="1:16" ht="18" x14ac:dyDescent="0.25">
      <c r="A21" s="34"/>
      <c r="B21" s="19"/>
      <c r="C21" s="19"/>
      <c r="D21" s="25" t="s">
        <v>21</v>
      </c>
      <c r="E21" s="28">
        <f>E20*_xlfn.T.INV.2T(0.05,C7-2)</f>
        <v>1.0916748489671106</v>
      </c>
      <c r="F21" s="19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D22" s="20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B23" s="12"/>
      <c r="C23" s="19"/>
      <c r="D23" s="25"/>
      <c r="E23" s="29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D24" s="3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2013-05-23T18:56:23Z</dcterms:created>
  <dcterms:modified xsi:type="dcterms:W3CDTF">2015-02-20T07:45:52Z</dcterms:modified>
</cp:coreProperties>
</file>