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Level Mapping Overview" sheetId="1" r:id="rId4"/>
    <sheet state="visible" name="1. Data Sources" sheetId="2" r:id="rId5"/>
    <sheet state="visible" name="2. Data Elements" sheetId="3" r:id="rId6"/>
    <sheet state="visible" name="3. OCDS Extensions" sheetId="4" r:id="rId7"/>
    <sheet state="visible" name="(OCDS) 1. General (all stages)" sheetId="5" r:id="rId8"/>
    <sheet state="visible" name="(OCDS) 2. Planning" sheetId="6" r:id="rId9"/>
    <sheet state="visible" name="(OCDS) 3. Tender" sheetId="7" r:id="rId10"/>
    <sheet state="visible" name="(OCDS) 4. Award" sheetId="8" r:id="rId11"/>
    <sheet state="visible" name="(OCDS) 5. Contract" sheetId="9" r:id="rId12"/>
    <sheet state="visible" name="(OCDS) 6. Implementation" sheetId="10" r:id="rId13"/>
    <sheet state="visible" name="OCDS Schema 1.1.5" sheetId="11" r:id="rId14"/>
    <sheet state="visible" name="OCDS Extension Schemas 1.1.5" sheetId="12" r:id="rId15"/>
  </sheets>
  <definedNames>
    <definedName hidden="1" localSheetId="1" name="_xlnm._FilterDatabase">'1. Data Sources'!$A$4:$N$9</definedName>
    <definedName hidden="1" localSheetId="2" name="_xlnm._FilterDatabase">'2. Data Elements'!$B$3:$K$493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
      <text>
        <t xml:space="preserve">Vendor Name
	-Sofia Perova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
      <text>
        <t xml:space="preserve">@ira_shevchenko@quintagroup.org changed
	-Sofia Perova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
      <text>
        <t xml:space="preserve">@ira_shevchenko@quintagroup.org changed
	-Sofia Perova</t>
      </text>
    </comment>
    <comment authorId="0" ref="F39">
      <text>
        <t xml:space="preserve">@ira_shevchenko@quintagroup.org updated
	-Sofia Perova</t>
      </text>
    </comment>
    <comment authorId="0" ref="F38">
      <text>
        <t xml:space="preserve">@ira_shevchenko@quintagroup.org updated
	-Sofia Perova</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9">
      <text>
        <t xml:space="preserve">@ira_shevchenko@quintagroup.org here we keep the proper "short text" of each item separately
	-Sofia Perova</t>
      </text>
    </comment>
    <comment authorId="0" ref="F6">
      <text>
        <t xml:space="preserve">@ira_shevchenko@quintagroup.org changed
	-Sofia Perova</t>
      </text>
    </comment>
    <comment authorId="0" ref="F11">
      <text>
        <t xml:space="preserve">@ira_shevchenko@quintagroup.org updated
	-Sofia Perova</t>
      </text>
    </comment>
    <comment authorId="0" ref="F10">
      <text>
        <t xml:space="preserve">@ira_shevchenko@quintagroup.org  updated
	-Sofia Perova</t>
      </text>
    </comment>
  </commentList>
</comments>
</file>

<file path=xl/sharedStrings.xml><?xml version="1.0" encoding="utf-8"?>
<sst xmlns="http://schemas.openxmlformats.org/spreadsheetml/2006/main" count="7870" uniqueCount="1693">
  <si>
    <t>Field Level Mapping Template - Version 0.9 - May 2022</t>
  </si>
  <si>
    <r>
      <rPr>
        <rFont val="Arial"/>
        <color theme="1"/>
      </rPr>
      <t xml:space="preserve">This mapping template is designed to support field-level mapping between your data sources and the </t>
    </r>
    <r>
      <rPr>
        <rFont val="Arial"/>
        <b/>
        <color theme="1"/>
      </rPr>
      <t>1.1</t>
    </r>
    <r>
      <rPr>
        <rFont val="Arial"/>
        <color theme="1"/>
      </rPr>
      <t xml:space="preserve"> version of the Open Contracting Data Standard. A mapping template for version 1.0 of OCDS is available in the resources section of open-contracting.org.
A separate template for mapping codelists is available in the resources section of open-contracting.org.</t>
    </r>
  </si>
  <si>
    <t xml:space="preserve">Step 1: </t>
  </si>
  <si>
    <t>Use the 1. Data Sources sheet to identify your sources of contracting data.</t>
  </si>
  <si>
    <r>
      <rPr>
        <rFont val="Arial"/>
        <b/>
        <color theme="1"/>
      </rPr>
      <t xml:space="preserve">Step 2:
</t>
    </r>
    <r>
      <rPr>
        <rFont val="Arial"/>
        <b val="0"/>
        <color theme="1"/>
      </rPr>
      <t>Populate the 2. Data elements sheet with a full list of data elements in your data sources. Where possible you should also provide examples for each data element.</t>
    </r>
  </si>
  <si>
    <t xml:space="preserve">Step 3: </t>
  </si>
  <si>
    <t>Work through the (OCDS) sheets to identify the data available to publish at each stage of a contracting process. These sheets contain the available OCDS fields taken from the Schema sheets.</t>
  </si>
  <si>
    <t>Note:</t>
  </si>
  <si>
    <t>The following color coding is used throughout the mapping template:</t>
  </si>
  <si>
    <r>
      <rPr>
        <rFont val="Arial"/>
        <b/>
        <color theme="1"/>
      </rPr>
      <t xml:space="preserve">White: </t>
    </r>
    <r>
      <rPr>
        <rFont val="Arial"/>
        <color theme="1"/>
      </rPr>
      <t>Static data (column headings, examples, descriptions etc.)</t>
    </r>
  </si>
  <si>
    <r>
      <rPr>
        <rFont val="Arial"/>
        <b/>
        <color theme="1"/>
      </rPr>
      <t>Grey:</t>
    </r>
    <r>
      <rPr>
        <rFont val="Arial"/>
        <color theme="1"/>
      </rPr>
      <t xml:space="preserve"> Mapping guidance</t>
    </r>
  </si>
  <si>
    <r>
      <rPr>
        <rFont val="Arial"/>
        <b/>
        <color theme="1"/>
      </rPr>
      <t xml:space="preserve">Yellow: </t>
    </r>
    <r>
      <rPr>
        <rFont val="Arial"/>
        <color theme="1"/>
      </rPr>
      <t>Data entry (manual input)</t>
    </r>
  </si>
  <si>
    <r>
      <rPr>
        <rFont val="Arial"/>
        <b/>
        <color theme="1"/>
      </rPr>
      <t xml:space="preserve">Purple: </t>
    </r>
    <r>
      <rPr>
        <rFont val="Arial"/>
        <color theme="1"/>
      </rPr>
      <t>Calculated cell (do not edit)</t>
    </r>
  </si>
  <si>
    <r>
      <rPr>
        <rFont val="Arial"/>
        <b/>
        <color theme="1"/>
      </rPr>
      <t xml:space="preserve">Green: </t>
    </r>
    <r>
      <rPr>
        <rFont val="Arial"/>
        <color theme="1"/>
      </rPr>
      <t>Lookup (select from list)</t>
    </r>
  </si>
  <si>
    <r>
      <rPr>
        <rFont val="Arial"/>
        <b/>
        <color rgb="FF980000"/>
      </rPr>
      <t>Red</t>
    </r>
    <r>
      <rPr>
        <rFont val="Arial"/>
        <color rgb="FF980000"/>
      </rPr>
      <t>: Required field</t>
    </r>
  </si>
  <si>
    <t>Light grey: Objects that do not need mapping</t>
  </si>
  <si>
    <t>More information</t>
  </si>
  <si>
    <t>OCDS is designed to support real-time publication of events over the lifetime of a contracting process, from planning through to implementation. At each stage, new information can be provided, and earlier information repeated or updated. Each time information is provided, we call this an OCDS 'release'.</t>
  </si>
  <si>
    <t xml:space="preserve">Multiple releases can be compiled together to provide a summary record of a contracting process. </t>
  </si>
  <si>
    <t>Get support</t>
  </si>
  <si>
    <t>Full documentation of the Open Contracting Data Standard is available at http://standard.open-contracting.org</t>
  </si>
  <si>
    <t>A guidance for this mapping template is avaible at https://www.open-contracting.org/resources/ocds-1-1-mapping-template-guidance/</t>
  </si>
  <si>
    <t>An overview of the mapping phase of OCDS implementation is available at https://standard.open-contracting.org/latest/en/guidance/map/#</t>
  </si>
  <si>
    <t>You can also contact the OCP data team at data@open-contracting.org</t>
  </si>
  <si>
    <t>Sources</t>
  </si>
  <si>
    <t>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Use this sheet to list your data sources, to record which stages of the contracting process they cover, and to record technical details about each source.</t>
  </si>
  <si>
    <t>Data sources</t>
  </si>
  <si>
    <t>Stages covered</t>
  </si>
  <si>
    <t>Technical details</t>
  </si>
  <si>
    <t>Short name</t>
  </si>
  <si>
    <t>Data source</t>
  </si>
  <si>
    <t>Vendor</t>
  </si>
  <si>
    <t>URL / Documentation</t>
  </si>
  <si>
    <t>Agency / unit responsible</t>
  </si>
  <si>
    <t>Planning</t>
  </si>
  <si>
    <t>Tender</t>
  </si>
  <si>
    <t>Award</t>
  </si>
  <si>
    <t>Contract</t>
  </si>
  <si>
    <t>Implementation (Physical)</t>
  </si>
  <si>
    <t>Implementation (Financial)</t>
  </si>
  <si>
    <t>Revision history?</t>
  </si>
  <si>
    <t>Documents available?</t>
  </si>
  <si>
    <t>Existing APIs/data publication?</t>
  </si>
  <si>
    <t>Example</t>
  </si>
  <si>
    <t>Contracts Finder</t>
  </si>
  <si>
    <t>IPL Limited</t>
  </si>
  <si>
    <t>https://beta-api.contractfinder2.com/</t>
  </si>
  <si>
    <t>Cabinet Office</t>
  </si>
  <si>
    <t>Yes</t>
  </si>
  <si>
    <t>No</t>
  </si>
  <si>
    <t>Partial</t>
  </si>
  <si>
    <t>Custom API.</t>
  </si>
  <si>
    <t>SAP</t>
  </si>
  <si>
    <t>Bureau of Technology Services</t>
  </si>
  <si>
    <t>None</t>
  </si>
  <si>
    <t>BuySpeed</t>
  </si>
  <si>
    <t>Periscope</t>
  </si>
  <si>
    <t>https://procure.portlandoregon.gov/bso/view/login/login.xhtml</t>
  </si>
  <si>
    <t>BRFS/Procurement</t>
  </si>
  <si>
    <t>Normalizer</t>
  </si>
  <si>
    <t>System</t>
  </si>
  <si>
    <t>Dictionary</t>
  </si>
  <si>
    <t>Excel</t>
  </si>
  <si>
    <t>Dictionary #GoogleSheets #OCDS #Portland</t>
  </si>
  <si>
    <t>City of Portland</t>
  </si>
  <si>
    <t>Existing data elements</t>
  </si>
  <si>
    <t>Mapping statistics</t>
  </si>
  <si>
    <t>OCDS is an extensible standard, designed to support broad disclosure of contracting information. The start of a field-level mapping process should always be the data that is already collected. Use this sheet to list all the data elements within your data sources and to record whether you plan to publish them.</t>
  </si>
  <si>
    <t>Refer back to this section once your mapping is completed to check if any data elements are unmapped.</t>
  </si>
  <si>
    <t>For mapping</t>
  </si>
  <si>
    <t>Section / Table</t>
  </si>
  <si>
    <t>Data element</t>
  </si>
  <si>
    <t>Publish?</t>
  </si>
  <si>
    <t>Example (optional)</t>
  </si>
  <si>
    <t>Description (optional)</t>
  </si>
  <si>
    <t>Data Type (optional)</t>
  </si>
  <si>
    <t>Notes on data quality, coverage etc. (optional)</t>
  </si>
  <si>
    <t>Mapped</t>
  </si>
  <si>
    <t>Mapping details</t>
  </si>
  <si>
    <t>1. General (all stages)</t>
  </si>
  <si>
    <t>2. Planning</t>
  </si>
  <si>
    <t>3. Tender</t>
  </si>
  <si>
    <t>4. Award</t>
  </si>
  <si>
    <t>5. Contract</t>
  </si>
  <si>
    <t>6. Implementation</t>
  </si>
  <si>
    <t>t_tenderDetail</t>
  </si>
  <si>
    <t>Procedure Type</t>
  </si>
  <si>
    <t>Whether you want to publish the data element</t>
  </si>
  <si>
    <t>ncb</t>
  </si>
  <si>
    <t>code representing the type of procurement procedure used for this tender</t>
  </si>
  <si>
    <t>string</t>
  </si>
  <si>
    <t>mandatory field, value selected from drop down list</t>
  </si>
  <si>
    <t>no</t>
  </si>
  <si>
    <t>PO Listing Report</t>
  </si>
  <si>
    <t>Purchasing Doc. Type</t>
  </si>
  <si>
    <t>DPO</t>
  </si>
  <si>
    <t>DPO - contract generated by the bureau
PO - contract generated by procurement services</t>
  </si>
  <si>
    <t>Name 1</t>
  </si>
  <si>
    <t>WILKINS TRUCKING CO INC</t>
  </si>
  <si>
    <t>Prime vendor's name</t>
  </si>
  <si>
    <t>Repeat of prime vendor's name</t>
  </si>
  <si>
    <t>Purchasing Document</t>
  </si>
  <si>
    <t>22320991</t>
  </si>
  <si>
    <t>Purchase Order number</t>
  </si>
  <si>
    <t>Created On</t>
  </si>
  <si>
    <t>3/15/2023</t>
  </si>
  <si>
    <t>Date that a user created the purchase order</t>
  </si>
  <si>
    <t>date</t>
  </si>
  <si>
    <t>Our Reference</t>
  </si>
  <si>
    <t>City Ordinance number authorizing the contract.</t>
  </si>
  <si>
    <t>Total Invoiced to Date</t>
  </si>
  <si>
    <t>67.85</t>
  </si>
  <si>
    <t>Used as proxy for payments from the City to the prime vendor. Technically this field is not used as an official record of payment</t>
  </si>
  <si>
    <t>100692</t>
  </si>
  <si>
    <t>SAP supplier number</t>
  </si>
  <si>
    <t>Short Text</t>
  </si>
  <si>
    <t>343885 NH 3/4"- rock inv 277820P</t>
  </si>
  <si>
    <t>Free text field to enter the name of the project. Bureau's use of this field's nomenclature is not consistent across bureaus or project managers.</t>
  </si>
  <si>
    <t>Order Quantity</t>
  </si>
  <si>
    <t>Original executed contract value</t>
  </si>
  <si>
    <t>WBS Element</t>
  </si>
  <si>
    <t>Used by bureaus to tag projects</t>
  </si>
  <si>
    <t>Outline Agreement</t>
  </si>
  <si>
    <t>Unique identifier for contracts
It will be empty for limited and direct procedures</t>
  </si>
  <si>
    <t>Item</t>
  </si>
  <si>
    <t>10</t>
  </si>
  <si>
    <t>Used to tabluate changes to the purchase order usually to change the value of the purchase order or to extend the expiration date.</t>
  </si>
  <si>
    <t>Delivery Date</t>
  </si>
  <si>
    <t>3/28/2023</t>
  </si>
  <si>
    <t>Expiration date for the purchase order</t>
  </si>
  <si>
    <t>Gross order value</t>
  </si>
  <si>
    <t>Funds Center</t>
  </si>
  <si>
    <t>PKAM000004</t>
  </si>
  <si>
    <t>Material Group</t>
  </si>
  <si>
    <t>91200</t>
  </si>
  <si>
    <t>Business Area</t>
  </si>
  <si>
    <t>PK00</t>
  </si>
  <si>
    <t>Code of the procuring entity=buyer that can be used to find out its name</t>
  </si>
  <si>
    <t>Purchasing Group</t>
  </si>
  <si>
    <t>G99</t>
  </si>
  <si>
    <t>Order Unit</t>
  </si>
  <si>
    <t>USD</t>
  </si>
  <si>
    <t>GENERAL</t>
  </si>
  <si>
    <t>LANGUAGE</t>
  </si>
  <si>
    <t>en</t>
  </si>
  <si>
    <t>all language fields across the release</t>
  </si>
  <si>
    <t>release language</t>
  </si>
  <si>
    <t>CURRENCY</t>
  </si>
  <si>
    <t>all currency fields across the release</t>
  </si>
  <si>
    <t>PROCUREMENTMETHOD</t>
  </si>
  <si>
    <t>direct</t>
  </si>
  <si>
    <t>tender status, constant value for direct</t>
  </si>
  <si>
    <r>
      <rPr>
        <rFont val="Arial"/>
        <b/>
        <color theme="1"/>
      </rPr>
      <t>direct</t>
    </r>
    <r>
      <rPr>
        <rFont val="Arial"/>
        <color theme="1"/>
      </rPr>
      <t xml:space="preserve">
1) SAP/Purchase Order Listing Report/Purchasing Doc. Type = DPO 
AND
2) SAP/Purchase Order Listing Report/Outline agreement = empty; 
# direct value = [0,10000)
</t>
    </r>
    <r>
      <rPr>
        <rFont val="Arial"/>
        <b/>
        <color theme="1"/>
      </rPr>
      <t xml:space="preserve">limited
</t>
    </r>
    <r>
      <rPr>
        <rFont val="Arial"/>
        <color theme="1"/>
      </rPr>
      <t>1) SAP/Purchase Order Listing Report/Purchasing Doc. Type = PO 
AND
2) SAP/Purchase Order Listing Report/Outline agreement = empty; 
# limited value = [10000,150000)</t>
    </r>
  </si>
  <si>
    <t>VENDOR ID</t>
  </si>
  <si>
    <t xml:space="preserve">US_OR-PDX-SAP-VNBR-100692 </t>
  </si>
  <si>
    <t>scheme+SAP/Purchase Order Listing Report/Vendor</t>
  </si>
  <si>
    <t>VENDOR IDENTIFIER SCHEME</t>
  </si>
  <si>
    <t>US_OR-PDX-SAP-VNBR</t>
  </si>
  <si>
    <t>Constant value</t>
  </si>
  <si>
    <t>VENDOR TAG</t>
  </si>
  <si>
    <t>tenderer</t>
  </si>
  <si>
    <t>vendor identifier scheme</t>
  </si>
  <si>
    <t>PAYEE TAG</t>
  </si>
  <si>
    <t>payee</t>
  </si>
  <si>
    <t>SUPPLIER TAG</t>
  </si>
  <si>
    <t>supplier</t>
  </si>
  <si>
    <t>TENDER STATUS</t>
  </si>
  <si>
    <t>complete</t>
  </si>
  <si>
    <t>AWARD STATUS</t>
  </si>
  <si>
    <t>active</t>
  </si>
  <si>
    <t>award status, constant value for direct</t>
  </si>
  <si>
    <t>We derive status out of the fact that PO is created=contract is created=award is active</t>
  </si>
  <si>
    <t>CONTRACT STATUS</t>
  </si>
  <si>
    <t>terminated</t>
  </si>
  <si>
    <t>contract status, constant value for direct</t>
  </si>
  <si>
    <r>
      <rPr>
        <rFont val="Arial"/>
        <b/>
        <color theme="1"/>
      </rPr>
      <t>active</t>
    </r>
    <r>
      <rPr>
        <rFont val="Arial"/>
        <color theme="1"/>
      </rPr>
      <t xml:space="preserve"> = we are between startDate (Created On) and endDate (Delivery Date)
</t>
    </r>
    <r>
      <rPr>
        <rFont val="Arial"/>
        <b/>
        <color theme="1"/>
      </rPr>
      <t>terminated</t>
    </r>
    <r>
      <rPr>
        <rFont val="Arial"/>
        <color theme="1"/>
      </rPr>
      <t xml:space="preserve"> = endDate (Delivery Date) in the past</t>
    </r>
  </si>
  <si>
    <t>BUYER ID</t>
  </si>
  <si>
    <t>US_OR-PDX-SAP-ABBR-PK00</t>
  </si>
  <si>
    <t>id field for buyer from normalizer
PO Listing Report (BUSINESS IDENTIFIER SCHEME)+PO Listing Report (Business Area)</t>
  </si>
  <si>
    <t>BUSINESS IDENTIFIER SCHEME</t>
  </si>
  <si>
    <t>US_OR-PDX-SAP-ABBR</t>
  </si>
  <si>
    <t>id field for buyer identifier from normalizer</t>
  </si>
  <si>
    <t>BUYER TAG</t>
  </si>
  <si>
    <t>buyer</t>
  </si>
  <si>
    <t>tag for parties</t>
  </si>
  <si>
    <t>PROCURING ENTITY TAG</t>
  </si>
  <si>
    <t>procuringEntity</t>
  </si>
  <si>
    <t>PAYER TAG</t>
  </si>
  <si>
    <t>payer</t>
  </si>
  <si>
    <t>FULL CONTRACT AMOUNT</t>
  </si>
  <si>
    <t>Sum of all rows of SAP/Purchase Order Listing Report/Gross Order Value of a specific PO</t>
  </si>
  <si>
    <t>ITEM CLASSIFICATION</t>
  </si>
  <si>
    <t>NIGP</t>
  </si>
  <si>
    <t>UNIT AMOUNT</t>
  </si>
  <si>
    <t>1</t>
  </si>
  <si>
    <t>Gross order value/order quantity</t>
  </si>
  <si>
    <t>CONTRACT ITEM ID</t>
  </si>
  <si>
    <t>22320991-10</t>
  </si>
  <si>
    <t xml:space="preserve">Normalized value
SAP/PO Listing Report/{Purchasing Document}-{Item}
</t>
  </si>
  <si>
    <t>All items should be published:
10 = PO (PO = purchase order)
20 = CO1 (CO = change order)
30 = CO2
etc.</t>
  </si>
  <si>
    <t>MILESTONE ID</t>
  </si>
  <si>
    <t>PO-22320991-10</t>
  </si>
  <si>
    <t>Milestone ID: Purchasing doc+Item</t>
  </si>
  <si>
    <t>MILESTONE TYPE</t>
  </si>
  <si>
    <t>payment</t>
  </si>
  <si>
    <t>Milestone type for PO</t>
  </si>
  <si>
    <t>INVOICING STATUS</t>
  </si>
  <si>
    <t>met</t>
  </si>
  <si>
    <t>Milestone status for PO</t>
  </si>
  <si>
    <r>
      <rPr>
        <rFont val="Arial"/>
        <b/>
        <color theme="1"/>
      </rPr>
      <t>SCHEDULED</t>
    </r>
    <r>
      <rPr>
        <rFont val="Arial"/>
        <color theme="1"/>
      </rPr>
      <t xml:space="preserve"> (PO is not invoiced yet) Total Invoiced to Date=0 and Delivery Date is in the future; 
</t>
    </r>
    <r>
      <rPr>
        <rFont val="Arial"/>
        <b/>
        <color theme="1"/>
      </rPr>
      <t>PARTIALLYMET</t>
    </r>
    <r>
      <rPr>
        <rFont val="Arial"/>
        <color theme="1"/>
      </rPr>
      <t xml:space="preserve"> (PO is partially invoiced) Total Invoiced to Date &lt; Gross order value;  
</t>
    </r>
    <r>
      <rPr>
        <rFont val="Arial"/>
        <b/>
        <color theme="1"/>
      </rPr>
      <t>MET</t>
    </r>
    <r>
      <rPr>
        <rFont val="Arial"/>
        <color theme="1"/>
      </rPr>
      <t xml:space="preserve"> (PO is fully invoiced) Total Invoiced to Date = Gross order value; 
</t>
    </r>
    <r>
      <rPr>
        <rFont val="Arial"/>
        <b/>
        <color theme="1"/>
      </rPr>
      <t>NOTMET</t>
    </r>
    <r>
      <rPr>
        <rFont val="Arial"/>
        <color theme="1"/>
      </rPr>
      <t xml:space="preserve"> (PO is not invoiced and overdue) Total Invoiced to Date=0 and Delivery Date is in the past</t>
    </r>
  </si>
  <si>
    <t>MAIN PROCUREMENT CATEGORY</t>
  </si>
  <si>
    <t>goods</t>
  </si>
  <si>
    <r>
      <rPr/>
      <t xml:space="preserve">SAP/PO Listing Report/Purchasing Group + Codelist mapping = </t>
    </r>
    <r>
      <rPr>
        <b/>
      </rPr>
      <t>goods
OCDS - Codelist Mapping Template for OCDS 1.1.5 (Template Version 0.2) #Portland</t>
    </r>
    <r>
      <rPr/>
      <t xml:space="preserve">
# string chosen from: goods, works, services; 
# </t>
    </r>
    <r>
      <rPr>
        <color rgb="FF1155CC"/>
        <u/>
      </rPr>
      <t>https://standard.open-contracting.org/1.1/en/schema/codelists/#procurement-category</t>
    </r>
    <r>
      <rPr/>
      <t xml:space="preserve"> </t>
    </r>
  </si>
  <si>
    <t>SUBMISSIONMETHOD</t>
  </si>
  <si>
    <t>written</t>
  </si>
  <si>
    <r>
      <rPr>
        <rFont val="Arial"/>
        <color theme="1"/>
      </rPr>
      <t xml:space="preserve">DEPENDS ON tender/procurementMethod:
- </t>
    </r>
    <r>
      <rPr>
        <rFont val="Arial"/>
        <color theme="1"/>
        <u/>
      </rPr>
      <t>selective</t>
    </r>
    <r>
      <rPr>
        <rFont val="Arial"/>
        <color theme="1"/>
      </rPr>
      <t xml:space="preserve"> / </t>
    </r>
    <r>
      <rPr>
        <rFont val="Arial"/>
        <color theme="1"/>
        <u/>
      </rPr>
      <t>open</t>
    </r>
    <r>
      <rPr>
        <rFont val="Arial"/>
        <color theme="1"/>
      </rPr>
      <t xml:space="preserve"> = </t>
    </r>
    <r>
      <rPr>
        <rFont val="Arial"/>
        <b/>
        <color theme="1"/>
      </rPr>
      <t>electronicSubmission</t>
    </r>
    <r>
      <rPr>
        <rFont val="Arial"/>
        <color theme="1"/>
      </rPr>
      <t xml:space="preserve">
- </t>
    </r>
    <r>
      <rPr>
        <rFont val="Arial"/>
        <color theme="1"/>
        <u/>
      </rPr>
      <t>direct</t>
    </r>
    <r>
      <rPr>
        <rFont val="Arial"/>
        <color theme="1"/>
      </rPr>
      <t xml:space="preserve"> / </t>
    </r>
    <r>
      <rPr>
        <rFont val="Arial"/>
        <color theme="1"/>
        <u/>
      </rPr>
      <t>limited</t>
    </r>
    <r>
      <rPr>
        <rFont val="Arial"/>
        <color theme="1"/>
      </rPr>
      <t xml:space="preserve"> = </t>
    </r>
    <r>
      <rPr>
        <rFont val="Arial"/>
        <b/>
        <color theme="1"/>
      </rPr>
      <t>written</t>
    </r>
    <r>
      <rPr>
        <rFont val="Arial"/>
        <color theme="1"/>
      </rPr>
      <t xml:space="preserve">
</t>
    </r>
    <r>
      <rPr>
        <rFont val="Arial"/>
        <b/>
        <color theme="1"/>
      </rPr>
      <t>POSTPONED:</t>
    </r>
    <r>
      <rPr>
        <rFont val="Arial"/>
        <color theme="1"/>
      </rPr>
      <t xml:space="preserve"> verbal if &lt;50K; written if &gt;=50K</t>
    </r>
  </si>
  <si>
    <t>Purchase Orders</t>
  </si>
  <si>
    <t>CREATED ON MIN</t>
  </si>
  <si>
    <t>DELIVERY DATE MAX</t>
  </si>
  <si>
    <t>SHORT TEXT ITEM 10</t>
  </si>
  <si>
    <t>UNIT CLASSIFICATION</t>
  </si>
  <si>
    <t>CODE</t>
  </si>
  <si>
    <t>M4</t>
  </si>
  <si>
    <t xml:space="preserve">id for item unit classification </t>
  </si>
  <si>
    <t>NAME</t>
  </si>
  <si>
    <t>monetary value</t>
  </si>
  <si>
    <t>text name for unit classification</t>
  </si>
  <si>
    <t>SCHEME</t>
  </si>
  <si>
    <t>UNCEFACT</t>
  </si>
  <si>
    <t>unit classification shceme, contant value from normalizer</t>
  </si>
  <si>
    <t>Bureau</t>
  </si>
  <si>
    <t>Parks and Recreation</t>
  </si>
  <si>
    <t>Service Area</t>
  </si>
  <si>
    <t>Vibrant Communities</t>
  </si>
  <si>
    <t>Material Group (NIGP)</t>
  </si>
  <si>
    <t>code</t>
  </si>
  <si>
    <t>title</t>
  </si>
  <si>
    <t>CONSTRUCTION, GEN'L</t>
  </si>
  <si>
    <t>description</t>
  </si>
  <si>
    <t>CONSTRUCTION SVCS GEN'L INCL MAINT &amp; REPAIR</t>
  </si>
  <si>
    <t>OCDS TEMPLATE</t>
  </si>
  <si>
    <t>MAPPING</t>
  </si>
  <si>
    <t>PUPLISHED</t>
  </si>
  <si>
    <t>PUBLISHER</t>
  </si>
  <si>
    <t>DETAILS</t>
  </si>
  <si>
    <t>URL</t>
  </si>
  <si>
    <t>READ MORE</t>
  </si>
  <si>
    <t>subcontracting</t>
  </si>
  <si>
    <t>open-contracting-extensions</t>
  </si>
  <si>
    <t>role</t>
  </si>
  <si>
    <t>https://raw.githubusercontent.com/open-contracting-extensions/ocds_subcontracting_extension/master/extension.json</t>
  </si>
  <si>
    <t>https://extensions.open-contracting.org/en/extensions/subcontracting/master/codelists/</t>
  </si>
  <si>
    <t>selectionCriteria</t>
  </si>
  <si>
    <t>structure</t>
  </si>
  <si>
    <t>https://raw.githubusercontent.com/open-contracting-extensions/ocds_selectionCriteria_extension/master/extension.json</t>
  </si>
  <si>
    <t>https://extensions.open-contracting.org/en/extensions/selectionCriteria/master/schema/</t>
  </si>
  <si>
    <t>bids</t>
  </si>
  <si>
    <t>https://raw.githubusercontent.com/open-contracting-extensions/ocds_bid_extension/master/extension.json</t>
  </si>
  <si>
    <t>https://extensions.open-contracting.org/en/extensions/bids/master/schema/</t>
  </si>
  <si>
    <t>Award criteria breakdown</t>
  </si>
  <si>
    <t>none</t>
  </si>
  <si>
    <t>https://raw.githubusercontent.com/open-contracting-extensions/ocds_awardCriteria_extension/master/extension.json</t>
  </si>
  <si>
    <t xml:space="preserve">https://extensions.open-contracting.org/en/extensions/awardCriteria/master/schema/ </t>
  </si>
  <si>
    <t>relatedImplementationMilestone</t>
  </si>
  <si>
    <t>https://raw.githubusercontent.com/open-contracting-extensions/ocds_transactions_relatedMilestone_extension/master/extension.json</t>
  </si>
  <si>
    <t xml:space="preserve">https://extensions.open-contracting.org/en/extensions/transaction_milestones/master/ </t>
  </si>
  <si>
    <t>metrics</t>
  </si>
  <si>
    <t>https://raw.githubusercontent.com/open-contracting-extensions/ocds_metrics_extension/1.1/extension.json</t>
  </si>
  <si>
    <t>https://extensions.open-contracting.org/en/extensions/metrics/1.1/schema/</t>
  </si>
  <si>
    <t>purchaseOrder</t>
  </si>
  <si>
    <t>dncp-opendata</t>
  </si>
  <si>
    <t>https://gitlab.com/dncp-opendata/ocds_contract_implementation_purchaseOrder_extension/-/raw/master/extension.json?ref_type=heads</t>
  </si>
  <si>
    <t>https://gitlab.com/dncp-opendata/ocds_contract_implementation_purchaseOrder_extension/-/blob/master/release-schema.json?ref_type=heads</t>
  </si>
  <si>
    <t>purchaseOrderTransactions</t>
  </si>
  <si>
    <t>BPSTechServices</t>
  </si>
  <si>
    <t>field</t>
  </si>
  <si>
    <t>https://gitlab.com/dncp-opendata/ocds_contract_implementation_purchaseOrder_extension/-/blob/8ca02062e963d540ff81910479a8d1fd4d1b37b4/release-schema.json#L43-55</t>
  </si>
  <si>
    <t>taskOrder</t>
  </si>
  <si>
    <t>Open Contracting Data Standard: General (all stages)</t>
  </si>
  <si>
    <t>subtitle</t>
  </si>
  <si>
    <t>Fields in this section apply at release level. Each release provides data about a single contracting process at a particular point in time. Releases can be used to notify users of new tenders, awards, contracts, and other updates.</t>
  </si>
  <si>
    <t>column_headers</t>
  </si>
  <si>
    <t>Path</t>
  </si>
  <si>
    <t>Title</t>
  </si>
  <si>
    <t>Description</t>
  </si>
  <si>
    <t>Mapping</t>
  </si>
  <si>
    <t>Notes</t>
  </si>
  <si>
    <t>required_field</t>
  </si>
  <si>
    <t>ocid</t>
  </si>
  <si>
    <t>PO Listing Report (Purchasing Document)</t>
  </si>
  <si>
    <r>
      <rPr>
        <rFont val="Arial"/>
        <b/>
        <color theme="1"/>
      </rPr>
      <t xml:space="preserve">ocds-ptecst-22320991
</t>
    </r>
    <r>
      <rPr>
        <rFont val="Arial"/>
        <color theme="1"/>
      </rPr>
      <t>SAP/Purchase Order Listing Report/Purchasing Document</t>
    </r>
  </si>
  <si>
    <t>⭐</t>
  </si>
  <si>
    <t>id</t>
  </si>
  <si>
    <t>[{sourceSystem}-]{dateTime}/{deduplicationHash}</t>
  </si>
  <si>
    <t>PO Listing Report (Created On)</t>
  </si>
  <si>
    <t>required_span</t>
  </si>
  <si>
    <t>tag</t>
  </si>
  <si>
    <t>- tender
- award
- contract</t>
  </si>
  <si>
    <t>initiationType</t>
  </si>
  <si>
    <t>tender</t>
  </si>
  <si>
    <t>hardcoded</t>
  </si>
  <si>
    <t>span</t>
  </si>
  <si>
    <t>buyer/name</t>
  </si>
  <si>
    <t>Business Area (Bureau)</t>
  </si>
  <si>
    <t>SAP/Purchase Order Listing Report/Business Area + Dictionary = PK00=Parks and Recreation
# the same as in parties
Dictionary #GoogleSheets #OCDS #Portland</t>
  </si>
  <si>
    <t>❌</t>
  </si>
  <si>
    <t>buyer/id</t>
  </si>
  <si>
    <t>PO Listing Report (BUYER ID)</t>
  </si>
  <si>
    <t>language</t>
  </si>
  <si>
    <t>GENERAL (LANGUAGE)</t>
  </si>
  <si>
    <t>relatedProcesses</t>
  </si>
  <si>
    <t>relatedProcesses/id</t>
  </si>
  <si>
    <t>relatedProcesses/relationship</t>
  </si>
  <si>
    <t>relatedProcesses/title</t>
  </si>
  <si>
    <t>relatedProcesses/scheme</t>
  </si>
  <si>
    <t>relatedProcesses/identifier</t>
  </si>
  <si>
    <t>relatedProcesses/uri</t>
  </si>
  <si>
    <t>Parties: 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</si>
  <si>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ref_span</t>
  </si>
  <si>
    <t>parties/name</t>
  </si>
  <si>
    <t>parties/id</t>
  </si>
  <si>
    <t>wrong logic</t>
  </si>
  <si>
    <t>parties/identifier</t>
  </si>
  <si>
    <t>parties/identifier/scheme</t>
  </si>
  <si>
    <t>PO Listing Report (BUSINESS IDENTIFIER SCHEME)</t>
  </si>
  <si>
    <t>ABBR=Abbreviation</t>
  </si>
  <si>
    <t>parties/identifier/id</t>
  </si>
  <si>
    <t>PO Listing Report (Business Area)</t>
  </si>
  <si>
    <t>SAP/Purchase Order Listing Report/Business Area</t>
  </si>
  <si>
    <t>parties/identifier/legalName</t>
  </si>
  <si>
    <t>parties/identifier/uri</t>
  </si>
  <si>
    <t>parties/additionalIdentifiers</t>
  </si>
  <si>
    <t>parties/additionalIdentifiers/scheme</t>
  </si>
  <si>
    <t>parties/additionalIdentifiers/id</t>
  </si>
  <si>
    <t>parties/additionalIdentifiers/legalName</t>
  </si>
  <si>
    <t>parties/additionalIdentifiers/uri</t>
  </si>
  <si>
    <t>parties/address</t>
  </si>
  <si>
    <t>parties/address/streetAddress</t>
  </si>
  <si>
    <t>parties/address/locality</t>
  </si>
  <si>
    <t>parties/address/region</t>
  </si>
  <si>
    <t>parties/address/postalCode</t>
  </si>
  <si>
    <t>parties/address/countryName</t>
  </si>
  <si>
    <t>parties/contactPoint</t>
  </si>
  <si>
    <t>parties/contactPoint/name</t>
  </si>
  <si>
    <t>parties/contactPoint/email</t>
  </si>
  <si>
    <t>parties/contactPoint/telephone</t>
  </si>
  <si>
    <t>parties/contactPoint/faxNumber</t>
  </si>
  <si>
    <t>parties/contactPoint/url</t>
  </si>
  <si>
    <t>parties/roles</t>
  </si>
  <si>
    <t>PO Listing Report (BUYER TAG)</t>
  </si>
  <si>
    <t>parties/details</t>
  </si>
  <si>
    <t>tender/procuringEntity</t>
  </si>
  <si>
    <t>PO Listing Report (PROCURING ENTITY TAG)</t>
  </si>
  <si>
    <t>tender/tenderers</t>
  </si>
  <si>
    <t>PO Listing Report (Name 1)</t>
  </si>
  <si>
    <t>SAP/Purchase Order Listing Report/Name 1 (Vendor Name)</t>
  </si>
  <si>
    <t>PO Listing Report (VENDOR ID)</t>
  </si>
  <si>
    <r>
      <rPr>
        <rFont val="Arial"/>
        <b/>
        <color theme="1"/>
      </rPr>
      <t xml:space="preserve">US_OR-PDX-SAP-VNBR-100692 
</t>
    </r>
    <r>
      <rPr>
        <rFont val="Arial"/>
        <color theme="1"/>
      </rPr>
      <t>SAP/Purchase Order Listing Report/Vendor</t>
    </r>
  </si>
  <si>
    <t>PO Listing Report (VENDOR IDENTIFIER SCHEME)</t>
  </si>
  <si>
    <t>VNBR= Vendor nuber</t>
  </si>
  <si>
    <t>PO Listing Report (Vendor)</t>
  </si>
  <si>
    <t>SAP/Purchase Order Listing Report/Vendor</t>
  </si>
  <si>
    <t>SAP/Purchase Order Listing Report/Vendor Name (Name 1)</t>
  </si>
  <si>
    <t>Vendor (VENDOR TAG)</t>
  </si>
  <si>
    <t>awards/suppliers</t>
  </si>
  <si>
    <r>
      <rPr>
        <rFont val="Arial"/>
        <b/>
        <color theme="1"/>
      </rPr>
      <t xml:space="preserve">US_OR-PDX-SAP-VNBR-100692 
</t>
    </r>
    <r>
      <rPr>
        <rFont val="Arial"/>
        <color theme="1"/>
      </rPr>
      <t>SAP/Purchase Order Listing Report/Vendor</t>
    </r>
  </si>
  <si>
    <t>SAP/Purchase Order Listing Report/Vendor Name</t>
  </si>
  <si>
    <t>Vendor (SUPPLIER TAG)</t>
  </si>
  <si>
    <t>contracts/implementation/transactions/payer</t>
  </si>
  <si>
    <t>PO Listing Report (PAYER TAG)</t>
  </si>
  <si>
    <t>contracts/implementation/transactions/payee</t>
  </si>
  <si>
    <r>
      <rPr>
        <rFont val="Arial"/>
        <b/>
        <color theme="1"/>
      </rPr>
      <t xml:space="preserve">US_OR-PDX-SAP-VNBR-100692 
</t>
    </r>
    <r>
      <rPr>
        <rFont val="Arial"/>
        <color theme="1"/>
      </rPr>
      <t>SAP/Purchase Order Listing Report/Vendor</t>
    </r>
  </si>
  <si>
    <t>Vendor (PAYEE TAG)</t>
  </si>
  <si>
    <t>section</t>
  </si>
  <si>
    <t>Extensions are additions to the core OCDS schema which allow publishers to include extra information in their OCDS data. The following extensions are available for the present section:</t>
  </si>
  <si>
    <t>extension</t>
  </si>
  <si>
    <t>Process level title and description: For providing overall process titles and descriptions, often to give a free-text summary of the contracting process as a whole.</t>
  </si>
  <si>
    <t>extension_field</t>
  </si>
  <si>
    <t>Bid statistics and details: Allowing bid statistics, and detailed bid information to be represented.</t>
  </si>
  <si>
    <t>extension_span</t>
  </si>
  <si>
    <t>bids/statistics</t>
  </si>
  <si>
    <t>bids/statistics/id</t>
  </si>
  <si>
    <t>bids/statistics/measure</t>
  </si>
  <si>
    <t>bids/statistics/date</t>
  </si>
  <si>
    <t>bids/statistics/value</t>
  </si>
  <si>
    <t>bids/statistics/currency</t>
  </si>
  <si>
    <t>bids/statistics/notes</t>
  </si>
  <si>
    <t>bids/statistics/relatedLot</t>
  </si>
  <si>
    <t>bids/details</t>
  </si>
  <si>
    <t>bids/details/id</t>
  </si>
  <si>
    <t>bids/details/date</t>
  </si>
  <si>
    <t>bids/details/status</t>
  </si>
  <si>
    <t>bids/details/tenderers</t>
  </si>
  <si>
    <t>bids/details/tenderers/name</t>
  </si>
  <si>
    <t>bids/details/tenderers/id</t>
  </si>
  <si>
    <t>bids/details/value</t>
  </si>
  <si>
    <t>bids/details/value/amount</t>
  </si>
  <si>
    <t>bids/details/value/currency</t>
  </si>
  <si>
    <t>bids/details/documents</t>
  </si>
  <si>
    <t>bids/details/documents/id</t>
  </si>
  <si>
    <t>bids/details/documents/documentType</t>
  </si>
  <si>
    <t>bids/details/documents/title</t>
  </si>
  <si>
    <t>bids/details/documents/description</t>
  </si>
  <si>
    <t>bids/details/documents/url</t>
  </si>
  <si>
    <t>bids/details/documents/datePublished</t>
  </si>
  <si>
    <t>bids/details/documents/dateModified</t>
  </si>
  <si>
    <t>bids/details/documents/format</t>
  </si>
  <si>
    <t>bids/details/documents/language</t>
  </si>
  <si>
    <t>Lots: A tender process can be divided into lots, where bidders can bid on one or more lots. Details of each lot can be provided here. Items, documents and other features may then reference the lot they are related to using relatedLot. Where no relatedLot identifier is given, the values ought to be interpreted as applicable to the whole tender.</t>
  </si>
  <si>
    <t>bids/details/relatedLots</t>
  </si>
  <si>
    <t>bids/details/documents/relatedLots</t>
  </si>
  <si>
    <t>Enquiries: The enquiries extension can be used to record questions raised during a contracting process, and the answers provided.</t>
  </si>
  <si>
    <t>tender/enquiries/author</t>
  </si>
  <si>
    <t>If you have additional information applicable at this level and not covered by the core OCDS schema or extensions, list the data items below, along with a proposed description. This information can be used to develop new OCDS extensions.</t>
  </si>
  <si>
    <t>additional_field</t>
  </si>
  <si>
    <t>Open Contracting Data Standard: Planning</t>
  </si>
  <si>
    <t>Information from the planning phase of the contracting process. Note that many other fields can be filled in a planning release, in the appropriate fields in other schema sections; these would likely be estimates at this stage, e.g. value in tender.</t>
  </si>
  <si>
    <t>planning/rationale</t>
  </si>
  <si>
    <t>planning/budget</t>
  </si>
  <si>
    <t>planning/budget/id</t>
  </si>
  <si>
    <t>planning/budget/description</t>
  </si>
  <si>
    <t>planning/budget/amount</t>
  </si>
  <si>
    <t>planning/budget/amount/amount</t>
  </si>
  <si>
    <t>planning/budget/amount/currency</t>
  </si>
  <si>
    <t>planning/budget/project</t>
  </si>
  <si>
    <t>planning/budget/projectID</t>
  </si>
  <si>
    <t>planning/budget/uri</t>
  </si>
  <si>
    <t>planning/documents</t>
  </si>
  <si>
    <t>planning/documents/id</t>
  </si>
  <si>
    <t>planning/documents/documentType</t>
  </si>
  <si>
    <t>planning/documents/title</t>
  </si>
  <si>
    <t>planning/documents/description</t>
  </si>
  <si>
    <t>planning/documents/url</t>
  </si>
  <si>
    <t>planning/documents/datePublished</t>
  </si>
  <si>
    <t>planning/documents/dateModified</t>
  </si>
  <si>
    <t>planning/documents/format</t>
  </si>
  <si>
    <t>planning/documents/language</t>
  </si>
  <si>
    <t>planning/milestones</t>
  </si>
  <si>
    <t>planning/milestones/id</t>
  </si>
  <si>
    <t>planning/milestones/title</t>
  </si>
  <si>
    <t>planning/milestones/type</t>
  </si>
  <si>
    <t>planning/milestones/description</t>
  </si>
  <si>
    <t>planning/milestones/code</t>
  </si>
  <si>
    <t>planning/milestones/dueDate</t>
  </si>
  <si>
    <t>planning/milestones/dateMet</t>
  </si>
  <si>
    <t>planning/milestones/dateModified</t>
  </si>
  <si>
    <t>planning/milestones/status</t>
  </si>
  <si>
    <t>planning/documents/relatedLots</t>
  </si>
  <si>
    <t>planning/milestones/relatedLots</t>
  </si>
  <si>
    <t>Open Contracting Data Standard: Tender</t>
  </si>
  <si>
    <t>Data regarding tender process - publicly inviting prospective contractors to submit bids for evaluation and selecting a winner or winners.</t>
  </si>
  <si>
    <t>tender/id</t>
  </si>
  <si>
    <t>SAP/Purchase Order Listing Report/Purchasing Document</t>
  </si>
  <si>
    <t>tender/title</t>
  </si>
  <si>
    <t>Purchase Orders (SHORT TEXT ITEM 10)</t>
  </si>
  <si>
    <r>
      <rPr>
        <rFont val="Arial"/>
        <color theme="1"/>
      </rPr>
      <t>SAP/Purchase Order Listing Report/Short text</t>
    </r>
    <r>
      <rPr>
        <rFont val="Arial"/>
        <b/>
        <color theme="1"/>
      </rPr>
      <t xml:space="preserve"> of item 10</t>
    </r>
  </si>
  <si>
    <t>tender/description</t>
  </si>
  <si>
    <t>tender/status</t>
  </si>
  <si>
    <t>PO Listing Report (TENDER STATUS)</t>
  </si>
  <si>
    <t>as soon as we have PO created, tender stage is completed</t>
  </si>
  <si>
    <t>tender/procuringEntity/name</t>
  </si>
  <si>
    <t>tender/procuringEntity/id</t>
  </si>
  <si>
    <t>tender/items</t>
  </si>
  <si>
    <t>tender/items/id</t>
  </si>
  <si>
    <t>tender/items/description</t>
  </si>
  <si>
    <t>tender/items/classification</t>
  </si>
  <si>
    <t>tender/items/classification/scheme</t>
  </si>
  <si>
    <t>tender/items/classification/id</t>
  </si>
  <si>
    <t>tender/items/classification/description</t>
  </si>
  <si>
    <t>tender/items/classification/uri</t>
  </si>
  <si>
    <t>tender/items/additionalClassifications</t>
  </si>
  <si>
    <t>tender/items/additionalClassifications/scheme</t>
  </si>
  <si>
    <t>tender/items/additionalClassifications/id</t>
  </si>
  <si>
    <t>tender/items/additionalClassifications/description</t>
  </si>
  <si>
    <t>tender/items/additionalClassifications/uri</t>
  </si>
  <si>
    <t>tender/items/quantity</t>
  </si>
  <si>
    <t>tender/items/unit</t>
  </si>
  <si>
    <t>tender/items/unit/scheme</t>
  </si>
  <si>
    <t>tender/items/unit/id</t>
  </si>
  <si>
    <t>tender/items/unit/name</t>
  </si>
  <si>
    <t>tender/items/unit/value</t>
  </si>
  <si>
    <t>tender/items/unit/value/amount</t>
  </si>
  <si>
    <t>tender/items/unit/value/currency</t>
  </si>
  <si>
    <t>tender/items/unit/uri</t>
  </si>
  <si>
    <t>tender/value</t>
  </si>
  <si>
    <t>tender/value/amount</t>
  </si>
  <si>
    <t>we don't have estimated value of the tender if data comes only from PO Listing Report</t>
  </si>
  <si>
    <t>tender/value/currency</t>
  </si>
  <si>
    <t>tender/minValue</t>
  </si>
  <si>
    <t>tender/minValue/amount</t>
  </si>
  <si>
    <t>tender/minValue/currency</t>
  </si>
  <si>
    <t>tender/procurementMethod</t>
  </si>
  <si>
    <t>PO Listing Report (PROCUREMENTMETHOD)</t>
  </si>
  <si>
    <r>
      <rPr>
        <rFont val="Arial"/>
        <b/>
        <color theme="1"/>
      </rPr>
      <t>direct</t>
    </r>
    <r>
      <rPr>
        <rFont val="Arial"/>
        <color theme="1"/>
      </rPr>
      <t xml:space="preserve">
1) SAP/Purchase Order Listing Report/Purchasing Doc. Type = DPO 
AND
2) SAP/Purchase Order Listing Report/Outline agreement = empty; 
# direct value = [0,10000)
</t>
    </r>
    <r>
      <rPr>
        <rFont val="Arial"/>
        <b/>
        <color theme="1"/>
      </rPr>
      <t xml:space="preserve">limited
</t>
    </r>
    <r>
      <rPr>
        <rFont val="Arial"/>
        <color theme="1"/>
      </rPr>
      <t>1) SAP/Purchase Order Listing Report/Purchasing Doc. Type = PO 
AND
2) SAP/Purchase Order Listing Report/Outline agreement = empty; 
# limited value = [10000,150000)</t>
    </r>
  </si>
  <si>
    <t>tender/procurementMethodDetails</t>
  </si>
  <si>
    <t>tender/procurementMethodRationale</t>
  </si>
  <si>
    <t>tender/mainProcurementCategory</t>
  </si>
  <si>
    <t>PO Listing Report (MAIN PROCUREMENT CATEGORY)</t>
  </si>
  <si>
    <r>
      <rPr/>
      <t xml:space="preserve">SAP/PO Listing Report/Purchasing Group + Codelist mapping = </t>
    </r>
    <r>
      <rPr>
        <b/>
      </rPr>
      <t>goods
OCDS - Codelist Mapping Template for OCDS 1.1.5 (Template Version 0.2) #Portland</t>
    </r>
    <r>
      <rPr/>
      <t xml:space="preserve">
# string chosen from: goods, works, services; 
# </t>
    </r>
    <r>
      <rPr>
        <color rgb="FF1155CC"/>
        <u/>
      </rPr>
      <t>https://standard.open-contracting.org/1.1/en/schema/codelists/#procurement-category</t>
    </r>
    <r>
      <rPr/>
      <t xml:space="preserve"> </t>
    </r>
  </si>
  <si>
    <t>tender/additionalProcurementCategories</t>
  </si>
  <si>
    <t>tender/awardCriteria</t>
  </si>
  <si>
    <t>tender/awardCriteriaDetails</t>
  </si>
  <si>
    <t>tender/submissionMethod</t>
  </si>
  <si>
    <t>PO Listing Report (SUBMISSIONMETHOD)</t>
  </si>
  <si>
    <r>
      <rPr>
        <rFont val="Arial"/>
        <color theme="1"/>
      </rPr>
      <t xml:space="preserve">DEPENDS ON tender/procurementMethod:
- </t>
    </r>
    <r>
      <rPr>
        <rFont val="Arial"/>
        <color theme="1"/>
        <u/>
      </rPr>
      <t>selective</t>
    </r>
    <r>
      <rPr>
        <rFont val="Arial"/>
        <color theme="1"/>
      </rPr>
      <t xml:space="preserve"> / </t>
    </r>
    <r>
      <rPr>
        <rFont val="Arial"/>
        <color theme="1"/>
        <u/>
      </rPr>
      <t>open</t>
    </r>
    <r>
      <rPr>
        <rFont val="Arial"/>
        <color theme="1"/>
      </rPr>
      <t xml:space="preserve"> = </t>
    </r>
    <r>
      <rPr>
        <rFont val="Arial"/>
        <b/>
        <color theme="1"/>
      </rPr>
      <t>electronicSubmission</t>
    </r>
    <r>
      <rPr>
        <rFont val="Arial"/>
        <color theme="1"/>
      </rPr>
      <t xml:space="preserve">
- </t>
    </r>
    <r>
      <rPr>
        <rFont val="Arial"/>
        <color theme="1"/>
        <u/>
      </rPr>
      <t>direct</t>
    </r>
    <r>
      <rPr>
        <rFont val="Arial"/>
        <color theme="1"/>
      </rPr>
      <t xml:space="preserve"> / </t>
    </r>
    <r>
      <rPr>
        <rFont val="Arial"/>
        <color theme="1"/>
        <u/>
      </rPr>
      <t>limited</t>
    </r>
    <r>
      <rPr>
        <rFont val="Arial"/>
        <color theme="1"/>
      </rPr>
      <t xml:space="preserve"> = </t>
    </r>
    <r>
      <rPr>
        <rFont val="Arial"/>
        <b/>
        <color theme="1"/>
      </rPr>
      <t>written</t>
    </r>
    <r>
      <rPr>
        <rFont val="Arial"/>
        <color theme="1"/>
      </rPr>
      <t xml:space="preserve">
</t>
    </r>
    <r>
      <rPr>
        <rFont val="Arial"/>
        <b/>
        <color theme="1"/>
      </rPr>
      <t>POSTPONED:</t>
    </r>
    <r>
      <rPr>
        <rFont val="Arial"/>
        <color theme="1"/>
      </rPr>
      <t xml:space="preserve"> verbal if &lt;50K; written if &gt;=50K</t>
    </r>
  </si>
  <si>
    <t>tender/submissionMethodDetails</t>
  </si>
  <si>
    <t>tender/tenderPeriod</t>
  </si>
  <si>
    <t>tender/tenderPeriod/startDate</t>
  </si>
  <si>
    <t>we don't have tender dates if data comes only from PO Listing Report</t>
  </si>
  <si>
    <t>tender/tenderPeriod/endDate</t>
  </si>
  <si>
    <t>tender/tenderPeriod/maxExtentDate</t>
  </si>
  <si>
    <t>tender/tenderPeriod/durationInDays</t>
  </si>
  <si>
    <t>tender/enquiryPeriod</t>
  </si>
  <si>
    <t>tender/enquiryPeriod/startDate</t>
  </si>
  <si>
    <t>tender/enquiryPeriod/endDate</t>
  </si>
  <si>
    <t>tender/enquiryPeriod/maxExtentDate</t>
  </si>
  <si>
    <t>tender/enquiryPeriod/durationInDays</t>
  </si>
  <si>
    <t>tender/hasEnquiries</t>
  </si>
  <si>
    <t>tender/eligibilityCriteria</t>
  </si>
  <si>
    <t># Portland doesn't have policy for eligibilityCriteria for limited and direct procedures</t>
  </si>
  <si>
    <t>tender/awardPeriod</t>
  </si>
  <si>
    <t>tender/awardPeriod/startDate</t>
  </si>
  <si>
    <t>tender/awardPeriod/endDate</t>
  </si>
  <si>
    <t>tender/awardPeriod/maxExtentDate</t>
  </si>
  <si>
    <t>tender/awardPeriod/durationInDays</t>
  </si>
  <si>
    <t>tender/contractPeriod</t>
  </si>
  <si>
    <t>tender/contractPeriod/startDate</t>
  </si>
  <si>
    <t>tender/contractPeriod/endDate</t>
  </si>
  <si>
    <t>tender/contractPeriod/maxExtentDate</t>
  </si>
  <si>
    <t>tender/contractPeriod/durationInDays</t>
  </si>
  <si>
    <t>tender/numberOfTenderers</t>
  </si>
  <si>
    <t>tender/tenderers/name</t>
  </si>
  <si>
    <t>tender/tenderers/id</t>
  </si>
  <si>
    <r>
      <rPr>
        <rFont val="Arial"/>
        <b/>
        <color theme="1"/>
      </rPr>
      <t xml:space="preserve">US_OR-PDX-SAP-VNBR-105409 
</t>
    </r>
    <r>
      <rPr>
        <rFont val="Arial"/>
        <color theme="1"/>
      </rPr>
      <t>SAP/Purchase Order Listing Report/Vendor</t>
    </r>
  </si>
  <si>
    <t>tender/documents</t>
  </si>
  <si>
    <t>tender/documents/id</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</si>
  <si>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</si>
  <si>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</si>
  <si>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</si>
  <si>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</si>
  <si>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</si>
  <si>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</si>
  <si>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</si>
  <si>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</si>
  <si>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</si>
  <si>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</si>
  <si>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</si>
  <si>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</si>
  <si>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</si>
  <si>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</si>
  <si>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</si>
  <si>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</si>
  <si>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</si>
  <si>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</si>
  <si>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</si>
  <si>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tender/amendments/date</t>
  </si>
  <si>
    <t>tender/amendments/rationale</t>
  </si>
  <si>
    <t>tender/amendments/id</t>
  </si>
  <si>
    <t>tender/amendments/description</t>
  </si>
  <si>
    <t>tender/amendments/amendsReleaseID</t>
  </si>
  <si>
    <t>tender/amendments/releaseID</t>
  </si>
  <si>
    <t>tender/items/relatedLot</t>
  </si>
  <si>
    <t>tender/documents/relatedLots</t>
  </si>
  <si>
    <t>tender/milestones/relatedLots</t>
  </si>
  <si>
    <t>tender/lots</t>
  </si>
  <si>
    <t>tender/lots/id</t>
  </si>
  <si>
    <t>tender/lots/title</t>
  </si>
  <si>
    <t>tender/lots/description</t>
  </si>
  <si>
    <t>tender/lots/status</t>
  </si>
  <si>
    <t>tender/lots/value</t>
  </si>
  <si>
    <t>tender/lots/value/amount</t>
  </si>
  <si>
    <t>tender/lots/value/currency</t>
  </si>
  <si>
    <t>tender/lots/contractPeriod</t>
  </si>
  <si>
    <t>tender/lots/contractPeriod/startDate</t>
  </si>
  <si>
    <t>tender/lots/contractPeriod/endDate</t>
  </si>
  <si>
    <t>tender/lots/contractPeriod/maxExtentDate</t>
  </si>
  <si>
    <t>tender/lots/contractPeriod/durationInDays</t>
  </si>
  <si>
    <t>tender/lotDetails</t>
  </si>
  <si>
    <t>tender/lotDetails/maximumLotsBidPerSupplier</t>
  </si>
  <si>
    <t>tender/lotDetails/maximumLotsAwardedPerSupplier</t>
  </si>
  <si>
    <t>tender/lotDetails/awardCriteriaDetails</t>
  </si>
  <si>
    <t>tender/lotGroups</t>
  </si>
  <si>
    <t>tender/lotGroups/id</t>
  </si>
  <si>
    <t>tender/lotGroups/relatedLots</t>
  </si>
  <si>
    <t>tender/lotGroups/optionToCombine</t>
  </si>
  <si>
    <t>tender/lotGroups/maximumValue</t>
  </si>
  <si>
    <t>tender/lotGroups/maximumValue/amount</t>
  </si>
  <si>
    <t>tender/lotGroups/maximumValue/currency</t>
  </si>
  <si>
    <t>Location: Allows the point of delivery or site of works for a given line item to be indicated in tender, award and contract objects.</t>
  </si>
  <si>
    <t>tender/items/deliveryLocation</t>
  </si>
  <si>
    <t>tender/items/deliveryLocation/description</t>
  </si>
  <si>
    <t>tender/items/deliveryLocation/geometry</t>
  </si>
  <si>
    <t>tender/items/deliveryLocation/geometry/type</t>
  </si>
  <si>
    <t>tender/items/deliveryLocation/geometry/coordinates</t>
  </si>
  <si>
    <t>tender/items/deliveryLocation/gazetteer</t>
  </si>
  <si>
    <t>tender/items/deliveryLocation/gazetteer/scheme</t>
  </si>
  <si>
    <t>tender/items/deliveryLocation/gazetteer/identifiers</t>
  </si>
  <si>
    <t>tender/items/deliveryLocation/uri</t>
  </si>
  <si>
    <t>tender/items/deliveryAddress</t>
  </si>
  <si>
    <t>tender/items/deliveryAddress/streetAddress</t>
  </si>
  <si>
    <t>tender/items/deliveryAddress/locality</t>
  </si>
  <si>
    <t>tender/items/deliveryAddress/region</t>
  </si>
  <si>
    <t>tender/items/deliveryAddress/postalCode</t>
  </si>
  <si>
    <t>tender/items/deliveryAddress/countryName</t>
  </si>
  <si>
    <t>Participation Fees: Where a tender process involves payment of fees to access documents, submit a proposal, or be awarded a contract, this extension can be used to provide fee details.</t>
  </si>
  <si>
    <t>tender/participationFees</t>
  </si>
  <si>
    <t>tender/participationFees/id</t>
  </si>
  <si>
    <t>tender/participationFees/type</t>
  </si>
  <si>
    <t>tender/participationFees/value</t>
  </si>
  <si>
    <t>tender/participationFees/value/amount</t>
  </si>
  <si>
    <t>tender/participationFees/value/currency</t>
  </si>
  <si>
    <t>tender/participationFees/description</t>
  </si>
  <si>
    <t>tender/participationFees/methodOfPayment</t>
  </si>
  <si>
    <t>tender/enquiries</t>
  </si>
  <si>
    <t>tender/enquiries/id</t>
  </si>
  <si>
    <t>tender/enquiries/date</t>
  </si>
  <si>
    <t>tender/enquiries/author/name</t>
  </si>
  <si>
    <t>tender/enquiries/author/id</t>
  </si>
  <si>
    <t>tender/enquiries/title</t>
  </si>
  <si>
    <t>tender/enquiries/description</t>
  </si>
  <si>
    <t>tender/enquiries/answer</t>
  </si>
  <si>
    <t>tender/enquiries/dateAnswered</t>
  </si>
  <si>
    <t>tender/enquiries/relatedItem</t>
  </si>
  <si>
    <t>tender/enquiries/relatedLot</t>
  </si>
  <si>
    <t>tender/enquiries/threadID</t>
  </si>
  <si>
    <t>Open Contracting Data Standard: Awards</t>
  </si>
  <si>
    <t>Information from the award phase of the contracting process. There can be more than one award per contracting process e.g. because the contract is split among different providers, or because it is a standing offer.</t>
  </si>
  <si>
    <t>awards/id</t>
  </si>
  <si>
    <t>awards/title</t>
  </si>
  <si>
    <r>
      <rPr>
        <rFont val="Arial"/>
        <color theme="1"/>
      </rPr>
      <t xml:space="preserve">SAP/Purchase Order Listing Report/Short text </t>
    </r>
    <r>
      <rPr>
        <rFont val="Arial"/>
        <b/>
        <color theme="1"/>
      </rPr>
      <t>of item 10</t>
    </r>
  </si>
  <si>
    <t>awards/description</t>
  </si>
  <si>
    <t>awards/status</t>
  </si>
  <si>
    <t>PO Listing Report (AWARD STATUS)</t>
  </si>
  <si>
    <r>
      <rPr>
        <rFont val="Arial"/>
        <b/>
        <color rgb="FFFF0000"/>
      </rPr>
      <t>TBD</t>
    </r>
    <r>
      <rPr>
        <rFont val="Arial"/>
        <color rgb="FFFF0000"/>
      </rPr>
      <t>: can we derive status out of the fact that PO is created=contract is created=award is active?</t>
    </r>
  </si>
  <si>
    <t>awards/date</t>
  </si>
  <si>
    <t>SAP/Purchase Order Listing Report/Created On</t>
  </si>
  <si>
    <t>awards/value</t>
  </si>
  <si>
    <t>awards/value/amount</t>
  </si>
  <si>
    <t>awards/value/currency</t>
  </si>
  <si>
    <t>awards/suppliers/name</t>
  </si>
  <si>
    <t>awards/suppliers/id</t>
  </si>
  <si>
    <r>
      <rPr>
        <rFont val="Arial"/>
        <b/>
        <color theme="1"/>
      </rPr>
      <t xml:space="preserve">US_OR-PDX-SAP-VNBR-105409 
</t>
    </r>
    <r>
      <rPr>
        <rFont val="Arial"/>
        <color theme="1"/>
      </rPr>
      <t>SAP/Purchase Order Listing Report/Vendor</t>
    </r>
  </si>
  <si>
    <t>awards/items</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</si>
  <si>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</si>
  <si>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</si>
  <si>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</si>
  <si>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</si>
  <si>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</si>
  <si>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</si>
  <si>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</si>
  <si>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</si>
  <si>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</si>
  <si>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</si>
  <si>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</si>
  <si>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</si>
  <si>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</si>
  <si>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</si>
  <si>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</si>
  <si>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</si>
  <si>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</si>
  <si>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</si>
  <si>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</si>
  <si>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</si>
  <si>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</si>
  <si>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</si>
  <si>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awards/contractPeriod/startDate</t>
  </si>
  <si>
    <t>Purchase Orders (CREATED ON MIN)</t>
  </si>
  <si>
    <r>
      <rPr>
        <rFont val="Arial"/>
        <b/>
        <color theme="1"/>
      </rPr>
      <t>Min value</t>
    </r>
    <r>
      <rPr>
        <rFont val="Arial"/>
        <color theme="1"/>
      </rPr>
      <t xml:space="preserve"> out of SAP/Purchase Order Listing Report/Created On</t>
    </r>
  </si>
  <si>
    <t>awards/contractPeriod/endDate</t>
  </si>
  <si>
    <t>Purchase Orders (DELIVERY DATE MAX)</t>
  </si>
  <si>
    <r>
      <rPr>
        <rFont val="Arial"/>
        <b/>
        <color theme="1"/>
      </rPr>
      <t>Max value</t>
    </r>
    <r>
      <rPr>
        <rFont val="Arial"/>
        <color theme="1"/>
      </rPr>
      <t xml:space="preserve"> out of SAP/Purchase Order Listing Report/Delivery Date </t>
    </r>
    <r>
      <rPr>
        <rFont val="Arial"/>
        <b/>
        <color theme="1"/>
      </rPr>
      <t>that have a corresponding min value from startDate</t>
    </r>
    <r>
      <rPr>
        <rFont val="Arial"/>
        <color theme="1"/>
      </rPr>
      <t xml:space="preserve">
</t>
    </r>
  </si>
  <si>
    <t>awards/contractPeriod/maxExtentDate</t>
  </si>
  <si>
    <t>awards/contractPeriod/durationInDays</t>
  </si>
  <si>
    <t>awards/documents</t>
  </si>
  <si>
    <t>awards/documents/id</t>
  </si>
  <si>
    <t>no docs if data comes only from PO Listing Report</t>
  </si>
  <si>
    <t>awards/documents/documentType</t>
  </si>
  <si>
    <t>awards/documents/title</t>
  </si>
  <si>
    <t>awards/documents/description</t>
  </si>
  <si>
    <t>awards/documents/url</t>
  </si>
  <si>
    <t>awards/documents/datePublished</t>
  </si>
  <si>
    <t>awards/documents/dateModified</t>
  </si>
  <si>
    <t>awards/documents/format</t>
  </si>
  <si>
    <t>awards/documents/language</t>
  </si>
  <si>
    <t>awards/amendments</t>
  </si>
  <si>
    <t>awards/amendments/date</t>
  </si>
  <si>
    <t>awards/amendments/rationale</t>
  </si>
  <si>
    <t>awards/amendments/id</t>
  </si>
  <si>
    <t>awards/amendments/description</t>
  </si>
  <si>
    <t>awards/amendments/amendsReleaseID</t>
  </si>
  <si>
    <t>awards/amendments/releaseID</t>
  </si>
  <si>
    <t>awards/items/relatedLot</t>
  </si>
  <si>
    <t>awards/documents/relatedLots</t>
  </si>
  <si>
    <t>awards/relatedLots</t>
  </si>
  <si>
    <t>awards/items/deliveryLocation</t>
  </si>
  <si>
    <t>awards/items/deliveryLocation/description</t>
  </si>
  <si>
    <t>awards/items/deliveryLocation/geometry</t>
  </si>
  <si>
    <t>awards/items/deliveryLocation/geometry/type</t>
  </si>
  <si>
    <t>awards/items/deliveryLocation/geometry/coordinates</t>
  </si>
  <si>
    <t>awards/items/deliveryLocation/gazetteer</t>
  </si>
  <si>
    <t>awards/items/deliveryLocation/gazetteer/scheme</t>
  </si>
  <si>
    <t>awards/items/deliveryLocation/gazetteer/identifiers</t>
  </si>
  <si>
    <t>awards/items/deliveryLocation/uri</t>
  </si>
  <si>
    <t>awards/items/deliveryAddress</t>
  </si>
  <si>
    <t>awards/items/deliveryAddress/streetAddress</t>
  </si>
  <si>
    <t>awards/items/deliveryAddress/locality</t>
  </si>
  <si>
    <t>awards/items/deliveryAddress/region</t>
  </si>
  <si>
    <t>awards/items/deliveryAddress/postalCode</t>
  </si>
  <si>
    <t>awards/items/deliveryAddress/countryName</t>
  </si>
  <si>
    <t>awards/relatedBid</t>
  </si>
  <si>
    <t>Open Contracting Data Standard: Contracts</t>
  </si>
  <si>
    <t>Information from the contract creation phase of the procurement process.</t>
  </si>
  <si>
    <t>contracts/id</t>
  </si>
  <si>
    <t>contracts/awardID</t>
  </si>
  <si>
    <t>contracts/title</t>
  </si>
  <si>
    <r>
      <rPr>
        <rFont val="Arial"/>
        <color theme="1"/>
      </rPr>
      <t xml:space="preserve">SAP/Purchase Order Listing Report/Short text </t>
    </r>
    <r>
      <rPr>
        <rFont val="Arial"/>
        <b/>
        <color theme="1"/>
      </rPr>
      <t>of item 10</t>
    </r>
  </si>
  <si>
    <t>contracts/description</t>
  </si>
  <si>
    <t>contracts/status</t>
  </si>
  <si>
    <t>PO Listing Report (CONTRACT STATUS)</t>
  </si>
  <si>
    <r>
      <rPr>
        <rFont val="Arial"/>
        <b/>
        <color theme="1"/>
      </rPr>
      <t>active</t>
    </r>
    <r>
      <rPr>
        <rFont val="Arial"/>
        <color theme="1"/>
      </rPr>
      <t xml:space="preserve"> = we are between startDate (Created On) and endDate (Delivery Date)
</t>
    </r>
    <r>
      <rPr>
        <rFont val="Arial"/>
        <b/>
        <color theme="1"/>
      </rPr>
      <t>terminated</t>
    </r>
    <r>
      <rPr>
        <rFont val="Arial"/>
        <color theme="1"/>
      </rPr>
      <t xml:space="preserve"> = endDate (Delivery Date) in the past</t>
    </r>
  </si>
  <si>
    <t>contracts/period</t>
  </si>
  <si>
    <t>contracts/period/startDate</t>
  </si>
  <si>
    <r>
      <rPr>
        <rFont val="Arial"/>
        <b/>
        <color theme="1"/>
      </rPr>
      <t>Min value</t>
    </r>
    <r>
      <rPr>
        <rFont val="Arial"/>
        <color theme="1"/>
      </rPr>
      <t xml:space="preserve"> out of SAP/Purchase Order Listing Report/Created On</t>
    </r>
  </si>
  <si>
    <t>contracts/period/endDate</t>
  </si>
  <si>
    <r>
      <rPr>
        <rFont val="Arial"/>
        <b/>
        <color theme="1"/>
      </rPr>
      <t>Max value</t>
    </r>
    <r>
      <rPr>
        <rFont val="Arial"/>
        <color theme="1"/>
      </rPr>
      <t xml:space="preserve"> out of SAP/Purchase Order Listing Report/Delivery Date
</t>
    </r>
    <r>
      <rPr>
        <rFont val="Arial"/>
        <b/>
        <color theme="1"/>
      </rPr>
      <t>NOTE</t>
    </r>
    <r>
      <rPr>
        <rFont val="Arial"/>
        <color theme="1"/>
      </rPr>
      <t>: Should be updated if new PO rows with different dates are added</t>
    </r>
  </si>
  <si>
    <t>contracts/period/maxExtentDate</t>
  </si>
  <si>
    <t>contracts/period/durationInDays</t>
  </si>
  <si>
    <t>contracts/value</t>
  </si>
  <si>
    <t>contracts/value/amount</t>
  </si>
  <si>
    <t>PO Listing Report (FULL CONTRACT AMOUNT)</t>
  </si>
  <si>
    <r>
      <rPr>
        <rFont val="Arial"/>
        <b/>
        <color theme="1"/>
      </rPr>
      <t>Sum</t>
    </r>
    <r>
      <rPr>
        <rFont val="Arial"/>
        <color theme="1"/>
      </rPr>
      <t xml:space="preserve"> of all rows of SAP/Purchase Order Listing Report/Gross Order Value of the specific PO</t>
    </r>
  </si>
  <si>
    <t>contracts/value/currency</t>
  </si>
  <si>
    <t>GENERAL (CURRENCY)</t>
  </si>
  <si>
    <t>contracts/items</t>
  </si>
  <si>
    <t>contracts/items/id</t>
  </si>
  <si>
    <t>PO Listing Report (CONTRACT ITEM ID)</t>
  </si>
  <si>
    <t># SAP/PO Listing Report/{Purchasing Document}-{Item}
# data comes from SAP Purchase Order Listing Report (iterate over "Item" column with "Outline agreement"=self.id)</t>
  </si>
  <si>
    <t>contracts/items/description</t>
  </si>
  <si>
    <t>PO Listing Report (Short Text)</t>
  </si>
  <si>
    <t># SAP/PO Listing Report/Short Text of item 10/20/30...</t>
  </si>
  <si>
    <t>contracts/items/classification</t>
  </si>
  <si>
    <t>contracts/items/classification/scheme</t>
  </si>
  <si>
    <t>PO Listing Report (ITEM CLASSIFICATION)</t>
  </si>
  <si>
    <t>NIGP = National Institute of Governmental Purchasing
# TODO: we should later change it to NAICS = North American Industry Classification System</t>
  </si>
  <si>
    <t>contracts/items/classification/id</t>
  </si>
  <si>
    <t>PO Listing Report (Material Group)</t>
  </si>
  <si>
    <t>SAP/PO Listing Report/Material Group
# TODO: map NIGP code to NAICS via crosswalk</t>
  </si>
  <si>
    <t>contracts/items/classification/description</t>
  </si>
  <si>
    <t>Material Group (NIGP) (description)</t>
  </si>
  <si>
    <t># NIGP code description
Dictionary #GoogleSheets #OCDS #Portland</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</si>
  <si>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</si>
  <si>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</si>
  <si>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</si>
  <si>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</si>
  <si>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</si>
  <si>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</si>
  <si>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</si>
  <si>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PO Listing Report (Order Quantity)</t>
  </si>
  <si>
    <t>SAP/PO Listing Report/Order Quantity</t>
  </si>
  <si>
    <t>contracts/items/unit</t>
  </si>
  <si>
    <t>contracts/items/unit/scheme</t>
  </si>
  <si>
    <t>UNIT CLASSIFICATION (SCHEME)</t>
  </si>
  <si>
    <t>SAP/PO Listing Report/Order Unit + Scheme fromDictionary #GoogleSheets #OCDS #Portland</t>
  </si>
  <si>
    <t>contracts/items/unit/id</t>
  </si>
  <si>
    <t>UNIT CLASSIFICATION (CODE)</t>
  </si>
  <si>
    <r>
      <rPr>
        <rFont val="Arial"/>
        <color theme="1"/>
      </rPr>
      <t xml:space="preserve">SAP/PO Listing Report/Order Unit + Code fromDictionary #GoogleSheets #OCDS #Portland
# https://unece.org/trade/documents/2021/06/uncefact-rec20-0 - Annex II &amp; Annex III
</t>
    </r>
    <r>
      <rPr>
        <rFont val="Arial"/>
        <b/>
        <color theme="1"/>
      </rPr>
      <t>USD = M4</t>
    </r>
    <r>
      <rPr>
        <rFont val="Arial"/>
        <color theme="1"/>
      </rPr>
      <t xml:space="preserve"> = monetary value 
OR 
</t>
    </r>
    <r>
      <rPr>
        <rFont val="Arial"/>
        <b/>
        <color theme="1"/>
      </rPr>
      <t>EA = NAR</t>
    </r>
    <r>
      <rPr>
        <rFont val="Arial"/>
        <color theme="1"/>
      </rPr>
      <t xml:space="preserve"> = number of articles
depending on whether data is counted in money or units</t>
    </r>
  </si>
  <si>
    <t>contracts/items/unit/name</t>
  </si>
  <si>
    <t>UNIT CLASSIFICATION (NAME)</t>
  </si>
  <si>
    <t>SAP/PO Listing Report/Order Unit + Title fromDictionary #GoogleSheets #OCDS #Portland</t>
  </si>
  <si>
    <t>contracts/items/unit/value</t>
  </si>
  <si>
    <t>contracts/items/unit/value/amount</t>
  </si>
  <si>
    <t>PO Listing Report (UNIT AMOUNT)</t>
  </si>
  <si>
    <r>
      <rPr>
        <rFont val="Arial"/>
        <color theme="1"/>
      </rPr>
      <t xml:space="preserve"># SAP/PO Listing Report/Gross order value </t>
    </r>
    <r>
      <rPr>
        <rFont val="Arial"/>
        <color theme="1"/>
        <u/>
      </rPr>
      <t>divided by</t>
    </r>
    <r>
      <rPr>
        <rFont val="Arial"/>
        <color theme="1"/>
      </rPr>
      <t xml:space="preserve"> SAP/PO Listing Report/Order Quantity</t>
    </r>
  </si>
  <si>
    <t>contracts/items/unit/value/currency</t>
  </si>
  <si>
    <t>contracts/items/unit/uri</t>
  </si>
  <si>
    <t>contracts/dateSigned</t>
  </si>
  <si>
    <t>contracts/documents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</si>
  <si>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</si>
  <si>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</si>
  <si>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</si>
  <si>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</si>
  <si>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</si>
  <si>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</si>
  <si>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</si>
  <si>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</si>
  <si>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</si>
  <si>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contracts/relatedProcesses</t>
  </si>
  <si>
    <t>contracts/relatedProcesses/id</t>
  </si>
  <si>
    <t>contracts/relatedProcesses/relationship</t>
  </si>
  <si>
    <t>contracts/relatedProcesses/title</t>
  </si>
  <si>
    <t>contracts/relatedProcesses/scheme</t>
  </si>
  <si>
    <t>contracts/relatedProcesses/identifier</t>
  </si>
  <si>
    <t>contracts/relatedProcesses/uri</t>
  </si>
  <si>
    <t>contracts/milestones</t>
  </si>
  <si>
    <t>contracts/milestones/id</t>
  </si>
  <si>
    <t>contracts/milestones/title</t>
  </si>
  <si>
    <t>contracts/milestones/type</t>
  </si>
  <si>
    <t>contracts/milestones/description</t>
  </si>
  <si>
    <t>contracts/milestones/code</t>
  </si>
  <si>
    <t>contracts/milestones/dueDate</t>
  </si>
  <si>
    <t>contracts/milestones/dateMet</t>
  </si>
  <si>
    <t>contracts/milestones/dateModified</t>
  </si>
  <si>
    <t>contracts/milestones/status</t>
  </si>
  <si>
    <t>contracts/amendments</t>
  </si>
  <si>
    <t>contracts/amendments/date</t>
  </si>
  <si>
    <t>contracts/amendments/rationale</t>
  </si>
  <si>
    <t>contracts/amendments/id</t>
  </si>
  <si>
    <t>contracts/amendments/description</t>
  </si>
  <si>
    <t>contracts/amendments/amendsReleaseID</t>
  </si>
  <si>
    <t>contracts/amendments/releaseID</t>
  </si>
  <si>
    <t>contracts/items/relatedLot</t>
  </si>
  <si>
    <t>contracts/documents/relatedLots</t>
  </si>
  <si>
    <t>contracts/milestones/relatedLots</t>
  </si>
  <si>
    <t>contracts/items/deliveryLocation</t>
  </si>
  <si>
    <t>contracts/items/deliveryLocation/description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</si>
  <si>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</si>
  <si>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</si>
  <si>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</si>
  <si>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</si>
  <si>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</si>
  <si>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contracts/items/deliveryLocation/gazetteer/identifiers</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</si>
  <si>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</si>
  <si>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</si>
  <si>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</si>
  <si>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</si>
  <si>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</si>
  <si>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</si>
  <si>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</si>
  <si>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t>Open Contracting Data Standard: Implementation</t>
  </si>
  <si>
    <t>Information during the performance / implementation stage of the contract.</t>
  </si>
  <si>
    <t>contracts/implementation/transactions</t>
  </si>
  <si>
    <t>contracts/implementation/transactions/id</t>
  </si>
  <si>
    <r>
      <rPr>
        <rFont val="Arial"/>
        <b/>
        <color theme="1"/>
      </rPr>
      <t xml:space="preserve">22298257-10
</t>
    </r>
    <r>
      <rPr>
        <rFont val="Arial"/>
        <color theme="1"/>
      </rPr>
      <t xml:space="preserve"># SAP/PO Listing Report/{Purchasing Document - SAP/PO Listing Report/Item}
</t>
    </r>
    <r>
      <rPr>
        <rFont val="Arial"/>
        <b/>
        <color theme="1"/>
      </rPr>
      <t># POs; each PO item=individual transaction</t>
    </r>
  </si>
  <si>
    <t>contracts/implementation/transactions/source</t>
  </si>
  <si>
    <t>contracts/implementation/transactions/date</t>
  </si>
  <si>
    <t>PO Listing Report (Delivery Date)</t>
  </si>
  <si>
    <t>SAP/PO Listing Report/Delivery Date of Item 10/20/30...etc</t>
  </si>
  <si>
    <t>contracts/implementation/transactions/value</t>
  </si>
  <si>
    <t>contracts/implementation/transactions/value/amount</t>
  </si>
  <si>
    <t>PO Listing Report (Total Invoiced to Date)</t>
  </si>
  <si>
    <t>SAP/PO Listing Report/Total Invoiced to Date of Item 10/20/30...etc</t>
  </si>
  <si>
    <t>contracts/implementation/transactions/value/currency</t>
  </si>
  <si>
    <t>contracts/implementation/transactions/payer/name</t>
  </si>
  <si>
    <t>contracts/implementation/transactions/payer/id</t>
  </si>
  <si>
    <t>contracts/implementation/transactions/payee/name</t>
  </si>
  <si>
    <t>contracts/implementation/transactions/payee/id</t>
  </si>
  <si>
    <r>
      <rPr>
        <rFont val="Arial"/>
        <b/>
        <color theme="1"/>
      </rPr>
      <t xml:space="preserve">US_OR-PDX-SAP-VNBR-100692 
</t>
    </r>
    <r>
      <rPr>
        <rFont val="Arial"/>
        <color theme="1"/>
      </rPr>
      <t>SAP/Purchase Order Listing Report/Vendor</t>
    </r>
  </si>
  <si>
    <t>contracts/implementation/transactions/uri</t>
  </si>
  <si>
    <t>contracts/implementation/milestones</t>
  </si>
  <si>
    <t>Purchase Orders milestones</t>
  </si>
  <si>
    <t>contracts/implementation/milestones/id</t>
  </si>
  <si>
    <t>PO Listing Report (MILESTONE ID)</t>
  </si>
  <si>
    <r>
      <rPr>
        <rFont val="Arial"/>
        <b/>
        <color theme="1"/>
      </rPr>
      <t xml:space="preserve">PO-22298257-10
</t>
    </r>
    <r>
      <rPr>
        <rFont val="Arial"/>
        <color theme="1"/>
      </rPr>
      <t># SAP/PO Listing Report/{Purchasing Document}-{Item}</t>
    </r>
  </si>
  <si>
    <t>contracts/implementation/milestones/title</t>
  </si>
  <si>
    <t># SAP/PO Listing Report/Short Text of Item 10/20/30...etc</t>
  </si>
  <si>
    <t>contracts/implementation/milestones/type</t>
  </si>
  <si>
    <t>PO Listing Report (MILESTONE TYPE)</t>
  </si>
  <si>
    <r>
      <rPr>
        <rFont val="Arial"/>
        <color theme="1"/>
      </rPr>
      <t xml:space="preserve"># preProcurement; approval; engagement; assessment; delivery; reporting; financing; payment
# </t>
    </r>
    <r>
      <rPr>
        <rFont val="Arial"/>
        <b/>
        <color theme="1"/>
      </rPr>
      <t>payment</t>
    </r>
    <r>
      <rPr>
        <rFont val="Arial"/>
        <color theme="1"/>
      </rPr>
      <t xml:space="preserve"> will be hardcoded for the milestones formed out of POs</t>
    </r>
  </si>
  <si>
    <t>contracts/implementation/milestones/description</t>
  </si>
  <si>
    <t>contracts/implementation/milestones/code</t>
  </si>
  <si>
    <t>contracts/implementation/milestones/dueDate</t>
  </si>
  <si>
    <t>#SAP/PO Listing Report/Delivery Date</t>
  </si>
  <si>
    <t>contracts/implementation/milestones/dateMet</t>
  </si>
  <si>
    <t>contracts/implementation/milestones/dateModified</t>
  </si>
  <si>
    <t>contracts/implementation/milestones/status</t>
  </si>
  <si>
    <t>PO Listing Report (INVOICING STATUS)</t>
  </si>
  <si>
    <r>
      <rPr>
        <rFont val="Arial"/>
        <b/>
        <color theme="1"/>
      </rPr>
      <t>SCHEDULED</t>
    </r>
    <r>
      <rPr>
        <rFont val="Arial"/>
        <color theme="1"/>
      </rPr>
      <t xml:space="preserve"> (PO is not invoiced yet) Total Invoiced to Date=0 and Delivery Date is in the future; 
</t>
    </r>
    <r>
      <rPr>
        <rFont val="Arial"/>
        <b/>
        <color theme="1"/>
      </rPr>
      <t>PARTIALLYMET</t>
    </r>
    <r>
      <rPr>
        <rFont val="Arial"/>
        <color theme="1"/>
      </rPr>
      <t xml:space="preserve"> (PO is partially invoiced) Total Invoiced to Date &lt; Gross order value;  
</t>
    </r>
    <r>
      <rPr>
        <rFont val="Arial"/>
        <b/>
        <color theme="1"/>
      </rPr>
      <t>MET</t>
    </r>
    <r>
      <rPr>
        <rFont val="Arial"/>
        <color theme="1"/>
      </rPr>
      <t xml:space="preserve"> (PO is fully invoiced) Total Invoiced to Date = Gross order value; 
</t>
    </r>
    <r>
      <rPr>
        <rFont val="Arial"/>
        <b/>
        <color theme="1"/>
      </rPr>
      <t>NOTMET</t>
    </r>
    <r>
      <rPr>
        <rFont val="Arial"/>
        <color theme="1"/>
      </rPr>
      <t xml:space="preserve"> (PO is not invoiced and overdue) Total Invoiced to Date=0 and Delivery Date is in the past</t>
    </r>
  </si>
  <si>
    <t>contracts/implementation/documents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</si>
  <si>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</si>
  <si>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</si>
  <si>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</si>
  <si>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</si>
  <si>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</si>
  <si>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</si>
  <si>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</si>
  <si>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</si>
  <si>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</si>
  <si>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contracts/implementation/milestones/relatedLots</t>
  </si>
  <si>
    <t>contracts/implementation/documents/relatedLots</t>
  </si>
  <si>
    <r>
      <rPr>
        <rFont val="Arial"/>
        <b/>
        <color rgb="FFFFFFFF"/>
        <sz val="9.0"/>
      </rPr>
      <t>Transaction related milestones</t>
    </r>
    <r>
      <rPr>
        <rFont val="Arial"/>
        <color rgb="FFFFFFFF"/>
        <sz val="9.0"/>
      </rPr>
      <t>: Adds a relatedImplementationMilestone field to transaction objects, so that payments against a contract can be linked with an implementation milestone.</t>
    </r>
  </si>
  <si>
    <t>https://extensions.open-contracting.org/en/extensions/transaction_milestones/master/</t>
  </si>
  <si>
    <t>contracts/implementation/transactions/relatedImplementationMilestone</t>
  </si>
  <si>
    <t>contracts/implementation/transactions/relatedImplementationMilestone/id</t>
  </si>
  <si>
    <t>should be equal to contracts/implementation/milestones/id</t>
  </si>
  <si>
    <t>contracts/implementation/transactions/relatedImplementationMilestone/title</t>
  </si>
  <si>
    <t>path</t>
  </si>
  <si>
    <t>type</t>
  </si>
  <si>
    <t>range</t>
  </si>
  <si>
    <t>values</t>
  </si>
  <si>
    <t>links</t>
  </si>
  <si>
    <t>codelist</t>
  </si>
  <si>
    <t>deprecated</t>
  </si>
  <si>
    <t>deprecationNotes</t>
  </si>
  <si>
    <t>Open Contracting ID</t>
  </si>
  <si>
    <t>A globally unique identifier for this Open Contracting Process. Composed of an ocid prefix and an identifier for the contracting process. For more information see the Open Contracting Identifier guidance</t>
  </si>
  <si>
    <t>1..1</t>
  </si>
  <si>
    <t>https://standard.open-contracting.org/1.1.5/en/schema/identifiers/</t>
  </si>
  <si>
    <t>Release ID</t>
  </si>
  <si>
    <t>An identifier for this particular release of information. A release identifier must be unique within the scope of its related contracting process (defined by a common ocid). A release identifier must not contain the # character.</t>
  </si>
  <si>
    <t>Release Date</t>
  </si>
  <si>
    <t>The date on which the information contained in the release was first recorded in, or published by, any system.</t>
  </si>
  <si>
    <t>date-time</t>
  </si>
  <si>
    <t>Release Tag</t>
  </si>
  <si>
    <t>One or more values from the closed releaseTag codelist. Tags can be used to filter releases and to understand the kind of information that releases might contain.</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</si>
  <si>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</si>
  <si>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</si>
  <si>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</si>
  <si>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https://standard.open-contracting.org/1.1.5/en/schema/codelists/#release-tag</t>
  </si>
  <si>
    <t>releaseTag.csv</t>
  </si>
  <si>
    <t>Initiation type</t>
  </si>
  <si>
    <t>The type of initiation process used for this contract, from the closed initiationType codelist.</t>
  </si>
  <si>
    <t>Enum: tender</t>
  </si>
  <si>
    <t>https://standard.open-contracting.org/1.1.5/en/schema/codelists/#initiation-type</t>
  </si>
  <si>
    <t>initiationType.csv</t>
  </si>
  <si>
    <t>parties</t>
  </si>
  <si>
    <t>Parties</t>
  </si>
  <si>
    <t>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</si>
  <si>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0..n</t>
  </si>
  <si>
    <t>Organization</t>
  </si>
  <si>
    <t>A party (organization)</t>
  </si>
  <si>
    <t>object</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</si>
  <si>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</si>
  <si>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</si>
  <si>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0..1</t>
  </si>
  <si>
    <t>Entity ID</t>
  </si>
  <si>
    <t>The ID used for cross-referencing to this party from other sections of the release. This field may be built with the following structure {identifier.scheme}-{identifier.id}(-{department-identifier}).</t>
  </si>
  <si>
    <t>Primary identifier</t>
  </si>
  <si>
    <t>The primary identifier for this organization or participant. Identifiers that uniquely pick out a legal entity should be preferred. Consult the organization identifier guidance for the preferred scheme and identifier to use.</t>
  </si>
  <si>
    <t>Identifier</t>
  </si>
  <si>
    <t>A unique identifier for a party (organization).</t>
  </si>
  <si>
    <t>Scheme</t>
  </si>
  <si>
    <t>Organization identifiers should be taken from an existing organization identifier list. The scheme field is used to indicate the list or register from which the identifier is taken. This value should be taken from the Organization Identifier Scheme codelist.</t>
  </si>
  <si>
    <t>https://standard.open-contracting.org/1.1.5/en/schema/codelists/#organization-identifier-scheme</t>
  </si>
  <si>
    <t>ID</t>
  </si>
  <si>
    <t>The identifier of the organization in the selected scheme.</t>
  </si>
  <si>
    <t>string, integer</t>
  </si>
  <si>
    <t>Legal Name</t>
  </si>
  <si>
    <t>The legally registered name of the organization.</t>
  </si>
  <si>
    <t>URI</t>
  </si>
  <si>
    <t>A URI to identify the organization, such as those provided by Open Corporates or some other relevant URI provider. This is not for listing the website of the organization: that can be done through the URL field of the Organization contact point.</t>
  </si>
  <si>
    <t>uri</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</si>
  <si>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</si>
  <si>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</si>
  <si>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</si>
  <si>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Address</t>
  </si>
  <si>
    <t>An address. This may be the legally registered address of the organization, or may be a correspondence address for this particular contracting process.</t>
  </si>
  <si>
    <t>An address.</t>
  </si>
  <si>
    <t>Street address</t>
  </si>
  <si>
    <t>The street address. For example, 1600 Amphitheatre Pkwy.</t>
  </si>
  <si>
    <t>Locality</t>
  </si>
  <si>
    <t>The locality. For example, Mountain View.</t>
  </si>
  <si>
    <t>Region</t>
  </si>
  <si>
    <t>The region. For example, CA.</t>
  </si>
  <si>
    <t>Postal code</t>
  </si>
  <si>
    <t>The postal code. For example, 94043.</t>
  </si>
  <si>
    <t>Country name</t>
  </si>
  <si>
    <t>The country name. For example, United States.</t>
  </si>
  <si>
    <t>Contact point</t>
  </si>
  <si>
    <t>Contact details that can be used for this party.</t>
  </si>
  <si>
    <t>A person, contact point or department to contact in relation to this contracting process.</t>
  </si>
  <si>
    <t>Name</t>
  </si>
  <si>
    <t>The name of the contact person, department, or contact point, for correspondence relating to this contracting process.</t>
  </si>
  <si>
    <t>Email</t>
  </si>
  <si>
    <t>The e-mail address of the contact point/person.</t>
  </si>
  <si>
    <t>Telephone</t>
  </si>
  <si>
    <t>The telephone number of the contact point/person. This should include the international dialing code.</t>
  </si>
  <si>
    <t>Fax number</t>
  </si>
  <si>
    <t>The fax number of the contact point/person. This should include the international dialing code.</t>
  </si>
  <si>
    <t>A web address for the contact point/person.</t>
  </si>
  <si>
    <t>Party roles</t>
  </si>
  <si>
    <t>The party's role(s) in the contracting process, using the open partyRole codelist.</t>
  </si>
  <si>
    <t>https://standard.open-contracting.org/1.1.5/en/schema/codelists/#party-role</t>
  </si>
  <si>
    <t>partyRole.csv</t>
  </si>
  <si>
    <t>Details</t>
  </si>
  <si>
    <t>Additional classification information about parties can be provided using partyDetail extensions that define particular fields and classification schemes.</t>
  </si>
  <si>
    <t>Buyer</t>
  </si>
  <si>
    <t>A buyer is an entity whose budget will be used to pay for goods, works or services related to a contract. This may be different from the procuring entity who may be specified in the tender data.</t>
  </si>
  <si>
    <t>Organization reference</t>
  </si>
  <si>
    <t>The id and name of the party being referenced. Used to cross-reference to the parties section</t>
  </si>
  <si>
    <t>Organization name</t>
  </si>
  <si>
    <t>The name of the party being referenced. This must match the name of an entry in the parties section.</t>
  </si>
  <si>
    <t>Organization ID</t>
  </si>
  <si>
    <t>The id of the party being referenced. This must match the id of an entry in the parties section.</t>
  </si>
  <si>
    <t>buyer/identifier</t>
  </si>
  <si>
    <t>The primary identifier for this organization. Identifiers that uniquely pick out a legal entity should be preferred. Consult the organization identifier guidance for the preferred scheme and identifier to use.</t>
  </si>
  <si>
    <t>From version 1.1, organizations should be referenced by their identifier and name in a document, and detailed legal identifier information should only be provided in the relevant cross-referenced entry in the parties section at the top level of a release.</t>
  </si>
  <si>
    <t>buyer/identifier/scheme</t>
  </si>
  <si>
    <t>buyer/identifier/id</t>
  </si>
  <si>
    <t>buyer/identifier/legalName</t>
  </si>
  <si>
    <t>buyer/identifier/uri</t>
  </si>
  <si>
    <t>buyer/address</t>
  </si>
  <si>
    <t>(Deprecated outside the parties section)</t>
  </si>
  <si>
    <t>From version 1.1, organizations should be referenced by their identifier and name in a document, and address information should only be provided in the relevant cross-referenced entry in the parties section at the top level of a release.</t>
  </si>
  <si>
    <t>buyer/address/streetAddress</t>
  </si>
  <si>
    <t>buyer/address/locality</t>
  </si>
  <si>
    <t>buyer/address/region</t>
  </si>
  <si>
    <t>buyer/address/postalCode</t>
  </si>
  <si>
    <t>buyer/address/countryName</t>
  </si>
  <si>
    <t>buyer/additionalIdentifiers</t>
  </si>
  <si>
    <t>(Deprecated outside the parties section) A list of additional / supplemental identifiers for the organization, using the organization identifier guidance. This can be used to provide an internally used identifier for this organization in addition to the primary legal entity identifier.</t>
  </si>
  <si>
    <t>From version 1.1, organizations should be referenced by their identifier and name in a document, and additional identifiers for an organization should be provided in the relevant cross-referenced entry in the parties section at the top level of a release.</t>
  </si>
  <si>
    <t>buyer/additionalIdentifiers/scheme</t>
  </si>
  <si>
    <t>buyer/additionalIdentifiers/id</t>
  </si>
  <si>
    <t>buyer/additionalIdentifiers/legalName</t>
  </si>
  <si>
    <t>buyer/additionalIdentifiers/uri</t>
  </si>
  <si>
    <t>buyer/contactPoint</t>
  </si>
  <si>
    <t>From version 1.1, organizations should be referenced by their identifier and name in a document, and contact point information for an organization should be provided in the relevant cross-referenced entry in the parties section at the top level of a release.</t>
  </si>
  <si>
    <t>buyer/contactPoint/name</t>
  </si>
  <si>
    <t>buyer/contactPoint/email</t>
  </si>
  <si>
    <t>buyer/contactPoint/telephone</t>
  </si>
  <si>
    <t>buyer/contactPoint/faxNumber</t>
  </si>
  <si>
    <t>buyer/contactPoint/url</t>
  </si>
  <si>
    <t>planning</t>
  </si>
  <si>
    <t>Information from the planning phase of the contracting process. This includes information related to the process of deciding what to contract, when and how.</t>
  </si>
  <si>
    <t>Rationale</t>
  </si>
  <si>
    <t>The rationale for the procurement provided in free text. More detail can be provided in an attached document.</t>
  </si>
  <si>
    <t>Budget</t>
  </si>
  <si>
    <t>Details of the budget that funds this contracting process.</t>
  </si>
  <si>
    <t>Budget information</t>
  </si>
  <si>
    <t>This section contains information about the budget line, and associated projects, through which this contracting process is funded. It draws upon the data model of the Fiscal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</si>
  <si>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https://frictionlessdata.io/specs/fiscal-data-package/</t>
  </si>
  <si>
    <t>An identifier for the budget line item which provides funds for this contracting process. This identifier should be possible to cross-reference against the provided data source.</t>
  </si>
  <si>
    <t>Budget Source</t>
  </si>
  <si>
    <t>A short free text description of the budget source. May be used to provide the title of the budget line, or the programme used to fund this project.</t>
  </si>
  <si>
    <t>Amount</t>
  </si>
  <si>
    <t>The value reserved in the budget for this contracting process. A negative value indicates anticipated income to the budget as a result of this contracting process, rather than expenditure. Where the budget is drawn from multiple sources, the budget breakdown extension can be used.</t>
  </si>
  <si>
    <t>Value</t>
  </si>
  <si>
    <t>Financial values should be published with a currency attached.</t>
  </si>
  <si>
    <t>Amount as a number.</t>
  </si>
  <si>
    <t>number</t>
  </si>
  <si>
    <t>Currency</t>
  </si>
  <si>
    <t>The currency of the amount,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</si>
  <si>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</si>
  <si>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https://standard.open-contracting.org/1.1.5/en/schema/codelists/#currency</t>
  </si>
  <si>
    <t>Project title</t>
  </si>
  <si>
    <t>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</si>
  <si>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</si>
  <si>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</si>
  <si>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Linked budget information</t>
  </si>
  <si>
    <t>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t>
  </si>
  <si>
    <t>planning/budget/source</t>
  </si>
  <si>
    <t>Data Source</t>
  </si>
  <si>
    <t>(Deprecated in 1.1) Used to point either to a corresponding Budget Data Package, or to a machine or human-readable source where users can find further information on the budget line item identifiers, or project identifiers, provided here.</t>
  </si>
  <si>
    <t>The budget data source field was intended to link to machine-readable data about the budget for a contracting process, but has been widely mis-used to provide free-text descriptions of budget providers. As a result, it has been removed from version 1.1. budget/uri can be used to provide a link to machine-readable budget information, and budget/description can be used to provide human-readable information on the budget source.</t>
  </si>
  <si>
    <t>Documents</t>
  </si>
  <si>
    <t>A list of documents related to the planning process.</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</si>
  <si>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</si>
  <si>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</si>
  <si>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A local, unique identifier for this document. This field is used to keep track of multiple revisions of a document through the compilation from release to record mechanism.</t>
  </si>
  <si>
    <t>Document type</t>
  </si>
  <si>
    <t>A classification of the document described, using the open documentType codelist.</t>
  </si>
  <si>
    <t>https://standard.open-contracting.org/1.1.5/en/schema/codelists/#document-type</t>
  </si>
  <si>
    <t>documentType.csv</t>
  </si>
  <si>
    <t>The document title.</t>
  </si>
  <si>
    <t>A short description of the document. Descriptions are recommended to not exceed 250 words. In the event the document is not accessible online, the description field can be used to describe arrangements for obtaining a copy of the document.</t>
  </si>
  <si>
    <t>A direct link to the document or attachment. The server providing access to this document ought to be configured to correctly report the document mime type.</t>
  </si>
  <si>
    <t>Date published</t>
  </si>
  <si>
    <t>The date on which the document was first published. This is particularly important for legally important documents such as notices of a tender.</t>
  </si>
  <si>
    <t>Date modified</t>
  </si>
  <si>
    <t>Date that the document was last modified</t>
  </si>
  <si>
    <t>Format</t>
  </si>
  <si>
    <t>The format of the document, using the open IANA Media Types codelist (see the values in the 'Template' column), or using the 'offline/print' code if the described document is published offline. For example, web pages have a format of 'text/html'.</t>
  </si>
  <si>
    <t>http://www.iana.org/assignments/media-types/</t>
  </si>
  <si>
    <t>Language</t>
  </si>
  <si>
    <t>The language of the linked document using either two-letter ISO639-1, or extended BCP47 language tags. The use of lowercase two-letter codes from ISO639-1 is recommended unless there is a clear user need for distinguishing the language subtype.</t>
  </si>
  <si>
    <t>https://en.wikipedia.org/wiki/List_of_ISO_639-1_codes, http://www.w3.org/International/articles/language-tags/</t>
  </si>
  <si>
    <t>Planning milestones</t>
  </si>
  <si>
    <t>A list of milestones associated with the planning stage.</t>
  </si>
  <si>
    <t>Milestone</t>
  </si>
  <si>
    <t>The milestone block can be used to represent a wide variety of events in the lifetime of a contracting process.</t>
  </si>
  <si>
    <t>A local identifier for this milestone, unique within this block. This field is used to keep track of multiple revisions of a milestone through the compilation from release to record mechanism.</t>
  </si>
  <si>
    <t>Milestone title</t>
  </si>
  <si>
    <t>Milestone type</t>
  </si>
  <si>
    <t>The nature of the milestone, using the open milestoneType codelist.</t>
  </si>
  <si>
    <t>https://standard.open-contracting.org/1.1.5/en/schema/codelists/#milestone-type</t>
  </si>
  <si>
    <t>A description of the milestone.</t>
  </si>
  <si>
    <t>Milestone code</t>
  </si>
  <si>
    <t>Milestone codes can be used to track specific events that take place for a particular kind of contracting process. For example, a code of 'approvalLetter' can be used to allow applications to understand this milestone represents the date an approvalLetter is due or signed.</t>
  </si>
  <si>
    <t>Due date</t>
  </si>
  <si>
    <t>The date the milestone is due.</t>
  </si>
  <si>
    <t>Date met</t>
  </si>
  <si>
    <t>The date on which the milestone was met.</t>
  </si>
  <si>
    <t>The date the milestone was last reviewed or modified and the status was altered or confirmed to still be correct.</t>
  </si>
  <si>
    <t>Status</t>
  </si>
  <si>
    <t>The status that was realized on the date provided in `dateModified`, from the closed milestoneStatus codelist.</t>
  </si>
  <si>
    <t>Enum: scheduled, met, notMet, partiallyMet</t>
  </si>
  <si>
    <t>https://standard.open-contracting.org/1.1.5/en/schema/codelists/#milestone-status</t>
  </si>
  <si>
    <t>planning/milestones/documents</t>
  </si>
  <si>
    <t>List of documents associated with this milestone (Deprecated in 1.1).</t>
  </si>
  <si>
    <t>Inclusion of documents at the milestone level is now deprecated. Documentation should be attached in the tender, award, contract or implementation sections, and titles and descriptions used to highlight the related milestone. Publishers who wish to continue to provide documents at the milestone level should explicitly declare this by using the milestone documents extension.</t>
  </si>
  <si>
    <t>planning/milestones/documents/id</t>
  </si>
  <si>
    <t>planning/milestones/documents/documentType</t>
  </si>
  <si>
    <t>planning/milestones/documents/title</t>
  </si>
  <si>
    <t>planning/milestones/documents/description</t>
  </si>
  <si>
    <t>planning/milestones/documents/url</t>
  </si>
  <si>
    <t>planning/milestones/documents/datePublished</t>
  </si>
  <si>
    <t>planning/milestones/documents/dateModified</t>
  </si>
  <si>
    <t>planning/milestones/documents/format</t>
  </si>
  <si>
    <t>planning/milestones/documents/language</t>
  </si>
  <si>
    <t>The activities undertaken in order to enter into a contract.</t>
  </si>
  <si>
    <t>Tender ID</t>
  </si>
  <si>
    <t>An identifier for this tender process. This may be the same as the ocid, or may be an internal identifier for this tender.</t>
  </si>
  <si>
    <t>Tender title</t>
  </si>
  <si>
    <t>A title for this tender. This will often be used by applications as a headline to attract interest, and to help analysts understand the nature of this procurement.</t>
  </si>
  <si>
    <t>Tender description</t>
  </si>
  <si>
    <t>A summary description of the tender. This complements any structured information provided using the items array. Descriptions should be short and easy to read. Avoid using ALL CAPS.</t>
  </si>
  <si>
    <t>Tender status</t>
  </si>
  <si>
    <t>The current status of the tender, from the closed tenderStatus codelist.</t>
  </si>
  <si>
    <t>Enum: planning, planned, active, cancelled, unsuccessful, complete, withdrawn</t>
  </si>
  <si>
    <t>https://standard.open-contracting.org/1.1.5/en/schema/codelists/#tender-status</t>
  </si>
  <si>
    <t>tenderStatus.csv</t>
  </si>
  <si>
    <t>Procuring entity</t>
  </si>
  <si>
    <t>The entity managing the procurement. This may be different from the buyer who pays for, or uses, the items being procured.</t>
  </si>
  <si>
    <t>tender/procuringEntity/identifier</t>
  </si>
  <si>
    <t>tender/procuringEntity/identifier/scheme</t>
  </si>
  <si>
    <t>tender/procuringEntity/identifier/id</t>
  </si>
  <si>
    <t>tender/procuringEntity/identifier/legalName</t>
  </si>
  <si>
    <t>tender/procuringEntity/identifier/uri</t>
  </si>
  <si>
    <t>tender/procuringEntity/address</t>
  </si>
  <si>
    <t>tender/procuringEntity/address/streetAddress</t>
  </si>
  <si>
    <t>tender/procuringEntity/address/locality</t>
  </si>
  <si>
    <t>tender/procuringEntity/address/region</t>
  </si>
  <si>
    <t>tender/procuringEntity/address/postalCode</t>
  </si>
  <si>
    <t>tender/procuringEntity/address/countryName</t>
  </si>
  <si>
    <t>tender/procuringEntity/additionalIdentifiers</t>
  </si>
  <si>
    <t>tender/procuringEntity/additionalIdentifiers/scheme</t>
  </si>
  <si>
    <t>tender/procuringEntity/additionalIdentifiers/id</t>
  </si>
  <si>
    <t>tender/procuringEntity/additionalIdentifiers/legalName</t>
  </si>
  <si>
    <t>tender/procuringEntity/additionalIdentifiers/uri</t>
  </si>
  <si>
    <t>tender/procuringEntity/contactPoint</t>
  </si>
  <si>
    <t>tender/procuringEntity/contactPoint/name</t>
  </si>
  <si>
    <t>tender/procuringEntity/contactPoint/email</t>
  </si>
  <si>
    <t>tender/procuringEntity/contactPoint/telephone</t>
  </si>
  <si>
    <t>tender/procuringEntity/contactPoint/faxNumber</t>
  </si>
  <si>
    <t>tender/procuringEntity/contactPoint/url</t>
  </si>
  <si>
    <t>Items to be procured</t>
  </si>
  <si>
    <t>The goods and services to be purchased, broken into line items wherever possible. Items should not be duplicated, but the quantity specified instead.</t>
  </si>
  <si>
    <t>A good, service, or work to be contracted.</t>
  </si>
  <si>
    <t>A local identifier to reference and merge the items by. Must be unique within a given array of items.</t>
  </si>
  <si>
    <t>A description of the goods, services to be provided.</t>
  </si>
  <si>
    <t>Classification</t>
  </si>
  <si>
    <t>The primary classification for the item.</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</si>
  <si>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</si>
  <si>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The scheme or codelist from which the classification code is taken. For line item classifications, this uses the open itemClassificationScheme codelist.</t>
  </si>
  <si>
    <t>https://standard.open-contracting.org/1.1.5/en/schema/codelists/#item-classification-scheme</t>
  </si>
  <si>
    <t>itemClassificationScheme.csv</t>
  </si>
  <si>
    <t>The classification code taken from the scheme.</t>
  </si>
  <si>
    <t>A textual description or title for the classification code.</t>
  </si>
  <si>
    <t>A URI to uniquely identify the classification code.</t>
  </si>
  <si>
    <t>Additional classifications</t>
  </si>
  <si>
    <t>An array of additional classifications for the item.</t>
  </si>
  <si>
    <t>Quantity</t>
  </si>
  <si>
    <t>The number of units to be provided.</t>
  </si>
  <si>
    <t>Unit</t>
  </si>
  <si>
    <t>A description of the unit in which the supplies, services or works are provided (e.g. hours, kilograms) and the unit-price.</t>
  </si>
  <si>
    <t>The list from which identifiers for units of measure are taken, using the open unitClassificationScheme codelist. 'UNCEFACT' is recommended.</t>
  </si>
  <si>
    <t>https://standard.open-contracting.org/1.1.5/en/schema/codelists/#unit-classification-scheme</t>
  </si>
  <si>
    <t>unitClassificationScheme.csv</t>
  </si>
  <si>
    <t>The identifier from the codelist referenced in the `scheme` field. Check the unitClassificationScheme codelist for details of how to find and use identifiers from the scheme in use.</t>
  </si>
  <si>
    <t>Name of the unit.</t>
  </si>
  <si>
    <t>The monetary value of a single unit.</t>
  </si>
  <si>
    <t>The machine-readable URI for the unit of measure, provided by the scheme.</t>
  </si>
  <si>
    <t>The total upper estimated value of the procurement. A negative value indicates that the contracting process may involve payments from the supplier to the buyer (commonly used in concession contracts).</t>
  </si>
  <si>
    <t>Minimum value</t>
  </si>
  <si>
    <t>The minimum estimated value of the procurement.  A negative value indicates that the contracting process may involve payments from the supplier to the buyer (commonly used in concession contracts).</t>
  </si>
  <si>
    <t>Procurement method</t>
  </si>
  <si>
    <t>The procurement method, from the closed method codelist.</t>
  </si>
  <si>
    <t>Enum: open, selective, limited, direct</t>
  </si>
  <si>
    <t>https://standard.open-contracting.org/1.1.5/en/schema/codelists/#method</t>
  </si>
  <si>
    <t>method.csv</t>
  </si>
  <si>
    <t>Procurement method details</t>
  </si>
  <si>
    <t>Additional detail on the procurement method used. This field can be used to provide the local name of the particular procurement method used.</t>
  </si>
  <si>
    <t>Procurement method rationale</t>
  </si>
  <si>
    <t>Rationale for the chosen procurement method. This is especially important to provide a justification in the case of limited tenders or direct awards.</t>
  </si>
  <si>
    <t>Main procurement category</t>
  </si>
  <si>
    <t>The primary category describing the main object of this contracting process, from the closed procurementCategory codelist.</t>
  </si>
  <si>
    <t>Enum: goods, works, services</t>
  </si>
  <si>
    <t>https://standard.open-contracting.org/1.1.5/en/schema/codelists/#procurement-category</t>
  </si>
  <si>
    <t>procurementCategory.csv</t>
  </si>
  <si>
    <t>Additional procurement categories</t>
  </si>
  <si>
    <t>Any additional categories describing the objects of this contracting process, using the open extendedProcurementCategory codelist.</t>
  </si>
  <si>
    <t>https://standard.open-contracting.org/1.1.5/en/schema/codelists/#extended-procurement-category</t>
  </si>
  <si>
    <t>extendedProcurementCategory.csv</t>
  </si>
  <si>
    <t>Award criteria</t>
  </si>
  <si>
    <t>The award criteria for the procurement, using the open awardCriteria codelist.</t>
  </si>
  <si>
    <t>https://standard.open-contracting.org/1.1.5/en/schema/codelists/#award-criteria</t>
  </si>
  <si>
    <t>awardCriteria.csv</t>
  </si>
  <si>
    <t>Award criteria details</t>
  </si>
  <si>
    <t>Any detailed or further information on the award or selection criteria.</t>
  </si>
  <si>
    <t>Submission method</t>
  </si>
  <si>
    <t>The methods by which bids are submitted, using the open submissionMethod codelist.</t>
  </si>
  <si>
    <t>https://standard.open-contracting.org/1.1.5/en/schema/codelists/#submission-method</t>
  </si>
  <si>
    <t>submissionMethod.csv</t>
  </si>
  <si>
    <t>Submission method details</t>
  </si>
  <si>
    <t>Any detailed or further information on the submission method. This can include the address, e-mail address or online service to which bids are submitted, and any special requirements to be followed for submissions.</t>
  </si>
  <si>
    <t>Tender period</t>
  </si>
  <si>
    <t>The period when the tender is open for submissions. The end date is the closing date for tender submissions.</t>
  </si>
  <si>
    <t>Period</t>
  </si>
  <si>
    <t>Key events during a contracting process may have a known start date, end date, duration, or maximum extent (the latest date the period can extend to). In some cases, not all of these fields will have known or relevant values.</t>
  </si>
  <si>
    <t>Start date</t>
  </si>
  <si>
    <t>The start date for the period. When known, a precise start date must be provided.</t>
  </si>
  <si>
    <t>End date</t>
  </si>
  <si>
    <t>The end date for the period. When known, a precise end date must be provided.</t>
  </si>
  <si>
    <t>Maximum extent</t>
  </si>
  <si>
    <t>The period cannot be extended beyond this date. This field can be used to express the maximum available date for extension or renewal of this period.</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</si>
  <si>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</si>
  <si>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</si>
  <si>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integer</t>
  </si>
  <si>
    <t>Enquiry period</t>
  </si>
  <si>
    <t>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t>
  </si>
  <si>
    <t>Has enquiries?</t>
  </si>
  <si>
    <t>A true/false field to indicate whether any enquiries were received during the tender process. Structured information on enquiries that were received, and responses to them, can be provided using the enquiries extension.</t>
  </si>
  <si>
    <t>boolean</t>
  </si>
  <si>
    <t>Eligibility criteria</t>
  </si>
  <si>
    <t>A description of any eligibility criteria for potential suppliers.</t>
  </si>
  <si>
    <t>Evaluation and award period</t>
  </si>
  <si>
    <t>The period for decision making regarding the contract award. The end date should be the date on which an award decision is due to be finalized. The start date may be used to indicate the start of an evaluation period.</t>
  </si>
  <si>
    <t>Contract period</t>
  </si>
  <si>
    <t>The period over which the contract is estimated or required to be active. If the tender does not specify explicit dates, the duration field may be used.</t>
  </si>
  <si>
    <t>Number of tenderers</t>
  </si>
  <si>
    <t>The number of parties who submit a bid.</t>
  </si>
  <si>
    <t>Tenderers</t>
  </si>
  <si>
    <t>All parties who submit a bid on a tender. More detailed information on bids and the bidding organization can be provided using the bid extension.</t>
  </si>
  <si>
    <t>tender/tenderers/identifier</t>
  </si>
  <si>
    <t>tender/tenderers/identifier/scheme</t>
  </si>
  <si>
    <t>tender/tenderers/identifier/id</t>
  </si>
  <si>
    <t>tender/tenderers/identifier/legalName</t>
  </si>
  <si>
    <t>tender/tenderers/identifier/uri</t>
  </si>
  <si>
    <t>tender/tenderers/address</t>
  </si>
  <si>
    <t>tender/tenderers/address/streetAddress</t>
  </si>
  <si>
    <t>tender/tenderers/address/locality</t>
  </si>
  <si>
    <t>tender/tenderers/address/region</t>
  </si>
  <si>
    <t>tender/tenderers/address/postalCode</t>
  </si>
  <si>
    <t>tender/tenderers/address/countryName</t>
  </si>
  <si>
    <t>tender/tenderers/additionalIdentifiers</t>
  </si>
  <si>
    <t>tender/tenderers/additionalIdentifiers/scheme</t>
  </si>
  <si>
    <t>tender/tenderers/additionalIdentifiers/id</t>
  </si>
  <si>
    <t>tender/tenderers/additionalIdentifiers/legalName</t>
  </si>
  <si>
    <t>tender/tenderers/additionalIdentifiers/uri</t>
  </si>
  <si>
    <t>tender/tenderers/contactPoint</t>
  </si>
  <si>
    <t>tender/tenderers/contactPoint/name</t>
  </si>
  <si>
    <t>tender/tenderers/contactPoint/email</t>
  </si>
  <si>
    <t>tender/tenderers/contactPoint/telephone</t>
  </si>
  <si>
    <t>tender/tenderers/contactPoint/faxNumber</t>
  </si>
  <si>
    <t>tender/tenderers/contactPoint/url</t>
  </si>
  <si>
    <t>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t>
  </si>
  <si>
    <t>Milestones</t>
  </si>
  <si>
    <t>A list of milestones associated with the tender.</t>
  </si>
  <si>
    <t>tender/milestones/documents</t>
  </si>
  <si>
    <t>tender/milestones/documents/id</t>
  </si>
  <si>
    <t>tender/milestones/documents/documentType</t>
  </si>
  <si>
    <t>tender/milestones/documents/title</t>
  </si>
  <si>
    <t>tender/milestones/documents/description</t>
  </si>
  <si>
    <t>tender/milestones/documents/url</t>
  </si>
  <si>
    <t>tender/milestones/documents/datePublished</t>
  </si>
  <si>
    <t>tender/milestones/documents/dateModified</t>
  </si>
  <si>
    <t>tender/milestones/documents/format</t>
  </si>
  <si>
    <t>tender/milestones/documents/language</t>
  </si>
  <si>
    <t>Amendments</t>
  </si>
  <si>
    <t>A tender amendment is a formal change to the tender, and generally involves the publication of a new tender notice/release. The rationale and a description of the changes made can be provided here.</t>
  </si>
  <si>
    <t>Amendment</t>
  </si>
  <si>
    <t>Amendment information</t>
  </si>
  <si>
    <t>Amendment date</t>
  </si>
  <si>
    <t>The date of this amendment.</t>
  </si>
  <si>
    <t>An explanation for the amendment.</t>
  </si>
  <si>
    <t>An identifier for this amendment: often the amendment number</t>
  </si>
  <si>
    <t>A free text, or semi-structured, description of the changes made in this amendment.</t>
  </si>
  <si>
    <t>Amended release (identifier)</t>
  </si>
  <si>
    <t>Provide the identifier (release.id) of the OCDS release (from this contracting process) that provides the values for this contracting process **before** the amendment was made.</t>
  </si>
  <si>
    <t>Amending release (identifier)</t>
  </si>
  <si>
    <t>Provide the identifier (release.id) of the OCDS release (from this contracting process) that provides the values for this contracting process **after** the amendment was made.</t>
  </si>
  <si>
    <t>tender/amendments/changes</t>
  </si>
  <si>
    <t>Amended fields</t>
  </si>
  <si>
    <t>An array of change objects describing the fields changed, and their former values. (Deprecated in 1.1)</t>
  </si>
  <si>
    <t>A free-text or semi-structured string describing the changes made in each amendment can be provided in the amendment.description field. To provide structured information on the fields that have changed, publishers should provide releases indicating the state of the contracting process before and after the amendment.</t>
  </si>
  <si>
    <t>tender/amendments/changes/property</t>
  </si>
  <si>
    <t>Property</t>
  </si>
  <si>
    <t>The property name that has been changed relative to the place the amendment is. For example if the contract value has changed, then the property under changes within the contract.amendment would be value.amount. (Deprecated in 1.1)</t>
  </si>
  <si>
    <t>tender/amendments/changes/former_value</t>
  </si>
  <si>
    <t>Former Value</t>
  </si>
  <si>
    <t>The previous value of the changed property, in whatever type the property is. (Deprecated in 1.1)</t>
  </si>
  <si>
    <t>string, number, integer, array, object</t>
  </si>
  <si>
    <t>tender/amendment</t>
  </si>
  <si>
    <t>The use of individual amendment objects has been deprecated. From OCDS 1.1 information should be provided in the amendments array.</t>
  </si>
  <si>
    <t>The single amendment object has been deprecated in favour of including amendments in an amendments (plural) array.</t>
  </si>
  <si>
    <t>tender/amendment/date</t>
  </si>
  <si>
    <t>tender/amendment/rationale</t>
  </si>
  <si>
    <t>tender/amendment/id</t>
  </si>
  <si>
    <t>tender/amendment/description</t>
  </si>
  <si>
    <t>tender/amendment/amendsReleaseID</t>
  </si>
  <si>
    <t>tender/amendment/releaseID</t>
  </si>
  <si>
    <t>tender/amendment/changes</t>
  </si>
  <si>
    <t>tender/amendment/changes/property</t>
  </si>
  <si>
    <t>tender/amendment/changes/former_value</t>
  </si>
  <si>
    <t>awards</t>
  </si>
  <si>
    <t>Awards</t>
  </si>
  <si>
    <t>An award for the given procurement. There can be more than one award per contracting process e.g. because the contract is split among different providers, or because it is a standing offer.</t>
  </si>
  <si>
    <t>Award ID</t>
  </si>
  <si>
    <t>The identifier for this award. It must be unique and must not change within the Open Contracting Process it is part of (defined by a single ocid). See the identifier guidance for further details.</t>
  </si>
  <si>
    <t>Award title</t>
  </si>
  <si>
    <t>Award description</t>
  </si>
  <si>
    <t>Award status</t>
  </si>
  <si>
    <t>The current status of the award, from the closed awardStatus codelist.</t>
  </si>
  <si>
    <t>Enum: pending, active, cancelled, unsuccessful</t>
  </si>
  <si>
    <t>https://standard.open-contracting.org/1.1.5/en/schema/codelists/#award-status</t>
  </si>
  <si>
    <t>awardStatus.csv</t>
  </si>
  <si>
    <t>Award date</t>
  </si>
  <si>
    <t>The date of the contract award. This is usually the date on which a decision to award was made.</t>
  </si>
  <si>
    <t>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t>
  </si>
  <si>
    <t>Suppliers</t>
  </si>
  <si>
    <t>The suppliers awarded this award. If different suppliers have been awarded different items or values, these should be split into separate award blocks.</t>
  </si>
  <si>
    <t>awards/suppliers/identifier</t>
  </si>
  <si>
    <t>awards/suppliers/identifier/scheme</t>
  </si>
  <si>
    <t>awards/suppliers/identifier/id</t>
  </si>
  <si>
    <t>awards/suppliers/identifier/legalName</t>
  </si>
  <si>
    <t>awards/suppliers/identifier/uri</t>
  </si>
  <si>
    <t>awards/suppliers/address</t>
  </si>
  <si>
    <t>awards/suppliers/address/streetAddress</t>
  </si>
  <si>
    <t>awards/suppliers/address/locality</t>
  </si>
  <si>
    <t>awards/suppliers/address/region</t>
  </si>
  <si>
    <t>awards/suppliers/address/postalCode</t>
  </si>
  <si>
    <t>awards/suppliers/address/countryName</t>
  </si>
  <si>
    <t>awards/suppliers/additionalIdentifiers</t>
  </si>
  <si>
    <t>awards/suppliers/additionalIdentifiers/scheme</t>
  </si>
  <si>
    <t>awards/suppliers/additionalIdentifiers/id</t>
  </si>
  <si>
    <t>awards/suppliers/additionalIdentifiers/legalName</t>
  </si>
  <si>
    <t>awards/suppliers/additionalIdentifiers/uri</t>
  </si>
  <si>
    <t>awards/suppliers/contactPoint</t>
  </si>
  <si>
    <t>awards/suppliers/contactPoint/name</t>
  </si>
  <si>
    <t>awards/suppliers/contactPoint/email</t>
  </si>
  <si>
    <t>awards/suppliers/contactPoint/telephone</t>
  </si>
  <si>
    <t>awards/suppliers/contactPoint/faxNumber</t>
  </si>
  <si>
    <t>awards/suppliers/contactPoint/url</t>
  </si>
  <si>
    <t>Items awarded</t>
  </si>
  <si>
    <t>The goods and services awarded in this award, broken into line items wherever possible. Items should not be duplicated, but the quantity specified instead.</t>
  </si>
  <si>
    <t>The period for which the contract has been awarded.</t>
  </si>
  <si>
    <t>All documents and attachments related to the award, including any notices.</t>
  </si>
  <si>
    <t>An award amendment is a formal change to the details of the award, and generally involves the publication of a new award notice/release. The rationale and a description of the changes made can be provided here.</t>
  </si>
  <si>
    <t>awards/amendments/changes</t>
  </si>
  <si>
    <t>awards/amendments/changes/property</t>
  </si>
  <si>
    <t>awards/amendments/changes/former_value</t>
  </si>
  <si>
    <t>awards/amendment</t>
  </si>
  <si>
    <t>awards/amendment/date</t>
  </si>
  <si>
    <t>awards/amendment/rationale</t>
  </si>
  <si>
    <t>awards/amendment/id</t>
  </si>
  <si>
    <t>awards/amendment/description</t>
  </si>
  <si>
    <t>awards/amendment/amendsReleaseID</t>
  </si>
  <si>
    <t>awards/amendment/releaseID</t>
  </si>
  <si>
    <t>awards/amendment/changes</t>
  </si>
  <si>
    <t>awards/amendment/changes/property</t>
  </si>
  <si>
    <t>awards/amendment/changes/former_value</t>
  </si>
  <si>
    <t>contracts</t>
  </si>
  <si>
    <t>Contracts</t>
  </si>
  <si>
    <t>Information regarding the signed contract between the buyer and supplier(s).</t>
  </si>
  <si>
    <t>Contract ID</t>
  </si>
  <si>
    <t>The identifier for this contract. It must be unique and must not change within the Open Contracting Process it is part of (defined by a single ocid). See the identifier guidance for further details.</t>
  </si>
  <si>
    <t>The award.id against which this contract is being issued.</t>
  </si>
  <si>
    <t>Contract title</t>
  </si>
  <si>
    <t>Contract description</t>
  </si>
  <si>
    <t>Contract status</t>
  </si>
  <si>
    <t>The current status of the contract, from the closed contractStatus codelist.</t>
  </si>
  <si>
    <t>Enum: pending, active, cancelled, terminated</t>
  </si>
  <si>
    <t>https://standard.open-contracting.org/1.1.5/en/schema/codelists/#contract-status</t>
  </si>
  <si>
    <t>contractStatus.csv</t>
  </si>
  <si>
    <t>The start and end date for the contract.</t>
  </si>
  <si>
    <t>The total value of this contract. A negative value indicates that the contract will involve payments from the supplier to the buyer (commonly used in concession contracts).</t>
  </si>
  <si>
    <t>Items contracted</t>
  </si>
  <si>
    <t>The goods, services, and any intangible outcomes in this contract. Note: If the items are the same as the award do not repeat.</t>
  </si>
  <si>
    <t>Date signed</t>
  </si>
  <si>
    <t>The date the contract was signed. In the case of multiple signatures, the date of the last signature.</t>
  </si>
  <si>
    <t>All documents and attachments related to the contract, including any notices.</t>
  </si>
  <si>
    <t>contracts/implementation</t>
  </si>
  <si>
    <t>Implementation</t>
  </si>
  <si>
    <t>Information related to the implementation of the contract in accordance with the obligations laid out therein.</t>
  </si>
  <si>
    <t>Transactions</t>
  </si>
  <si>
    <t>A list of the spending transactions made against this contract</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</si>
  <si>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</si>
  <si>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</si>
  <si>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A unique identifier for this transaction. This identifier should be possible to cross-reference against the provided data source. For IATI this is the transaction reference.</t>
  </si>
  <si>
    <t>Used to point either to a corresponding Fiscal Data Package, IATI file, or machine or human-readable source where users can find further information on the budget line item identifiers, or project identifiers, provided here.</t>
  </si>
  <si>
    <t>Date</t>
  </si>
  <si>
    <t>The date of the transaction</t>
  </si>
  <si>
    <t>The value of the transaction.</t>
  </si>
  <si>
    <t>Payer</t>
  </si>
  <si>
    <t>An organization reference for the organization from which the funds in this transaction originate.</t>
  </si>
  <si>
    <t>contracts/implementation/transactions/payer/identifier</t>
  </si>
  <si>
    <t>contracts/implementation/transactions/payer/identifier/scheme</t>
  </si>
  <si>
    <t>contracts/implementation/transactions/payer/identifier/id</t>
  </si>
  <si>
    <t>contracts/implementation/transactions/payer/identifier/legalName</t>
  </si>
  <si>
    <t>contracts/implementation/transactions/payer/identifier/uri</t>
  </si>
  <si>
    <t>contracts/implementation/transactions/payer/address</t>
  </si>
  <si>
    <t>contracts/implementation/transactions/payer/address/streetAddress</t>
  </si>
  <si>
    <t>contracts/implementation/transactions/payer/address/locality</t>
  </si>
  <si>
    <t>contracts/implementation/transactions/payer/address/region</t>
  </si>
  <si>
    <t>contracts/implementation/transactions/payer/address/postalCode</t>
  </si>
  <si>
    <t>contracts/implementation/transactions/payer/address/countryName</t>
  </si>
  <si>
    <t>contracts/implementation/transactions/payer/additionalIdentifiers</t>
  </si>
  <si>
    <t>contracts/implementation/transactions/payer/additionalIdentifiers/scheme</t>
  </si>
  <si>
    <t>contracts/implementation/transactions/payer/additionalIdentifiers/id</t>
  </si>
  <si>
    <t>contracts/implementation/transactions/payer/additionalIdentifiers/legalName</t>
  </si>
  <si>
    <t>contracts/implementation/transactions/payer/additionalIdentifiers/uri</t>
  </si>
  <si>
    <t>contracts/implementation/transactions/payer/contactPoint</t>
  </si>
  <si>
    <t>contracts/implementation/transactions/payer/contactPoint/name</t>
  </si>
  <si>
    <t>contracts/implementation/transactions/payer/contactPoint/email</t>
  </si>
  <si>
    <t>contracts/implementation/transactions/payer/contactPoint/telephone</t>
  </si>
  <si>
    <t>contracts/implementation/transactions/payer/contactPoint/faxNumber</t>
  </si>
  <si>
    <t>contracts/implementation/transactions/payer/contactPoint/url</t>
  </si>
  <si>
    <t>Payee</t>
  </si>
  <si>
    <t>An organization reference for the organization which receives the funds in this transaction.</t>
  </si>
  <si>
    <t>contracts/implementation/transactions/payee/identifier</t>
  </si>
  <si>
    <t>contracts/implementation/transactions/payee/identifier/scheme</t>
  </si>
  <si>
    <t>contracts/implementation/transactions/payee/identifier/id</t>
  </si>
  <si>
    <t>contracts/implementation/transactions/payee/identifier/legalName</t>
  </si>
  <si>
    <t>contracts/implementation/transactions/payee/identifier/uri</t>
  </si>
  <si>
    <t>contracts/implementation/transactions/payee/address</t>
  </si>
  <si>
    <t>contracts/implementation/transactions/payee/address/streetAddress</t>
  </si>
  <si>
    <t>contracts/implementation/transactions/payee/address/locality</t>
  </si>
  <si>
    <t>contracts/implementation/transactions/payee/address/region</t>
  </si>
  <si>
    <t>contracts/implementation/transactions/payee/address/postalCode</t>
  </si>
  <si>
    <t>contracts/implementation/transactions/payee/address/countryName</t>
  </si>
  <si>
    <t>contracts/implementation/transactions/payee/additionalIdentifiers</t>
  </si>
  <si>
    <t>contracts/implementation/transactions/payee/additionalIdentifiers/scheme</t>
  </si>
  <si>
    <t>contracts/implementation/transactions/payee/additionalIdentifiers/id</t>
  </si>
  <si>
    <t>contracts/implementation/transactions/payee/additionalIdentifiers/legalName</t>
  </si>
  <si>
    <t>contracts/implementation/transactions/payee/additionalIdentifiers/uri</t>
  </si>
  <si>
    <t>contracts/implementation/transactions/payee/contactPoint</t>
  </si>
  <si>
    <t>contracts/implementation/transactions/payee/contactPoint/name</t>
  </si>
  <si>
    <t>contracts/implementation/transactions/payee/contactPoint/email</t>
  </si>
  <si>
    <t>contracts/implementation/transactions/payee/contactPoint/telephone</t>
  </si>
  <si>
    <t>contracts/implementation/transactions/payee/contactPoint/faxNumber</t>
  </si>
  <si>
    <t>contracts/implementation/transactions/payee/contactPoint/url</t>
  </si>
  <si>
    <t>Linked spending information</t>
  </si>
  <si>
    <t>A URI pointing directly to a machine-readable record about this spending transaction.</t>
  </si>
  <si>
    <t>contracts/implementation/transactions/amount</t>
  </si>
  <si>
    <t>(Deprecated in 1.1. Use transaction.value instead) The value of the transaction. A negative value indicates a refund or correction.</t>
  </si>
  <si>
    <t>This field has been replaced by the `transaction.value` field for consistency with the use of value and amount elsewhere in the standard.</t>
  </si>
  <si>
    <t>contracts/implementation/transactions/amount/amount</t>
  </si>
  <si>
    <t>contracts/implementation/transactions/amount/currency</t>
  </si>
  <si>
    <t>contracts/implementation/transactions/providerOrganization</t>
  </si>
  <si>
    <t>Provider organization</t>
  </si>
  <si>
    <t>(Deprecated in 1.1. Use transaction.payer instead.) The Organization Identifier for the organization from which the funds in this transaction originate. Expressed following the Organizational Identifier standard - consult the documentation and the codelist.</t>
  </si>
  <si>
    <t>This field has been replaced by the `transaction.payer` field to resolve ambiguity arising from 'provider' being interpreted as relating to the goods or services procured rather than the flow of funds between the parties.</t>
  </si>
  <si>
    <t>contracts/implementation/transactions/providerOrganization/scheme</t>
  </si>
  <si>
    <t>contracts/implementation/transactions/providerOrganization/id</t>
  </si>
  <si>
    <t>contracts/implementation/transactions/providerOrganization/legalName</t>
  </si>
  <si>
    <t>contracts/implementation/transactions/providerOrganization/uri</t>
  </si>
  <si>
    <t>contracts/implementation/transactions/receiverOrganization</t>
  </si>
  <si>
    <t>Receiver organization</t>
  </si>
  <si>
    <t>(Deprecated in 1.1. Use transaction.payee instead). The Organization Identifier for the organization which receives the funds in this transaction. Expressed following the Organizational Identifier standard - consult the documentation and the codelist.</t>
  </si>
  <si>
    <t>This field has been replaced by the `transaction.payee` field to resolve ambiguity arising from 'receiver' being interpreted as relating to the goods or services procured rather than the flow of funds between the parties.</t>
  </si>
  <si>
    <t>contracts/implementation/transactions/receiverOrganization/scheme</t>
  </si>
  <si>
    <t>contracts/implementation/transactions/receiverOrganization/id</t>
  </si>
  <si>
    <t>contracts/implementation/transactions/receiverOrganization/legalName</t>
  </si>
  <si>
    <t>contracts/implementation/transactions/receiverOrganization/uri</t>
  </si>
  <si>
    <t>As milestones are completed, the milestone's status and dates should be updated.</t>
  </si>
  <si>
    <t>milestoneType.csv</t>
  </si>
  <si>
    <t>milestoneStatus.csv</t>
  </si>
  <si>
    <t>contracts/implementation/milestones/documents</t>
  </si>
  <si>
    <t>contracts/implementation/milestones/documents/id</t>
  </si>
  <si>
    <t>contracts/implementation/milestones/documents/documentType</t>
  </si>
  <si>
    <t>contracts/implementation/milestones/documents/title</t>
  </si>
  <si>
    <t>contracts/implementation/milestones/documents/description</t>
  </si>
  <si>
    <t>contracts/implementation/milestones/documents/url</t>
  </si>
  <si>
    <t>contracts/implementation/milestones/documents/datePublished</t>
  </si>
  <si>
    <t>contracts/implementation/milestones/documents/dateModified</t>
  </si>
  <si>
    <t>contracts/implementation/milestones/documents/format</t>
  </si>
  <si>
    <t>contracts/implementation/milestones/documents/language</t>
  </si>
  <si>
    <t>Documents and reports that are part of the implementation phase e.g. audit and evaluation reports.</t>
  </si>
  <si>
    <t>Related processes</t>
  </si>
  <si>
    <t>The details of related processes: for example, if this process is followed by one or more contracting processes, represented under a separate open contracting identifier (ocid). This is commonly used to refer to subcontracts and to renewal or replacement processes for this contract.</t>
  </si>
  <si>
    <t>Related Process</t>
  </si>
  <si>
    <t>A reference to a related contracting process: generally one preceding or following on from the current process.</t>
  </si>
  <si>
    <t>Relationship ID</t>
  </si>
  <si>
    <t>A local identifier for this relationship, unique within this array.</t>
  </si>
  <si>
    <t>Relationship</t>
  </si>
  <si>
    <t>The type of relationship, using the open relatedProcess codelist.</t>
  </si>
  <si>
    <t>https://standard.open-contracting.org/1.1.5/en/schema/codelists/#related-process</t>
  </si>
  <si>
    <t>Related process title</t>
  </si>
  <si>
    <t>The title of the related process, where referencing an open contracting process, this field should match the tender/title field in the related process.</t>
  </si>
  <si>
    <t>The identification scheme used by this cross-reference, using the open relatedProcessScheme codelist.</t>
  </si>
  <si>
    <t>https://standard.open-contracting.org/1.1.5/en/schema/codelists/#related-process-scheme</t>
  </si>
  <si>
    <t>The identifier of the related process. If the scheme is 'ocid', this must be an Open Contracting ID (ocid).</t>
  </si>
  <si>
    <t>Related process URI</t>
  </si>
  <si>
    <t>A URI pointing to a machine-readable document, release or record package containing the identified related process.</t>
  </si>
  <si>
    <t>Contract milestones</t>
  </si>
  <si>
    <t>A list of milestones associated with the finalization of this contract.</t>
  </si>
  <si>
    <t>contracts/milestones/documents</t>
  </si>
  <si>
    <t>contracts/milestones/documents/id</t>
  </si>
  <si>
    <t>contracts/milestones/documents/documentType</t>
  </si>
  <si>
    <t>contracts/milestones/documents/title</t>
  </si>
  <si>
    <t>contracts/milestones/documents/description</t>
  </si>
  <si>
    <t>contracts/milestones/documents/url</t>
  </si>
  <si>
    <t>contracts/milestones/documents/datePublished</t>
  </si>
  <si>
    <t>contracts/milestones/documents/dateModified</t>
  </si>
  <si>
    <t>contracts/milestones/documents/format</t>
  </si>
  <si>
    <t>contracts/milestones/documents/language</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</si>
  <si>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</si>
  <si>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contracts/amendments/changes</t>
  </si>
  <si>
    <t>contracts/amendments/changes/property</t>
  </si>
  <si>
    <t>contracts/amendments/changes/former_value</t>
  </si>
  <si>
    <t>contracts/amendment</t>
  </si>
  <si>
    <t>contracts/amendment/date</t>
  </si>
  <si>
    <t>contracts/amendment/rationale</t>
  </si>
  <si>
    <t>contracts/amendment/id</t>
  </si>
  <si>
    <t>contracts/amendment/description</t>
  </si>
  <si>
    <t>contracts/amendment/amendsReleaseID</t>
  </si>
  <si>
    <t>contracts/amendment/releaseID</t>
  </si>
  <si>
    <t>contracts/amendment/changes</t>
  </si>
  <si>
    <t>contracts/amendment/changes/property</t>
  </si>
  <si>
    <t>contracts/amendment/changes/former_value</t>
  </si>
  <si>
    <t>Release language</t>
  </si>
  <si>
    <t>The default language of the data using either two-letter ISO639-1, or extended BCP47 language tags. The use of lowercase two-letter codes from ISO639-1 is recommended.</t>
  </si>
  <si>
    <t>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t>
  </si>
  <si>
    <t>Bid statistics and details</t>
  </si>
  <si>
    <t>Related bid</t>
  </si>
  <si>
    <t>Where bid details are used, a cross reference to the entry in the bids array to which this award relates. Provide the bid identifier here.</t>
  </si>
  <si>
    <t>Bids</t>
  </si>
  <si>
    <t>The bid section is used to publish summary statistics, and where applicable, individual bid information.</t>
  </si>
  <si>
    <t>Summary and detailed information about bids received and evaluated as part of this contracting process.</t>
  </si>
  <si>
    <t>Bid details</t>
  </si>
  <si>
    <t>An array of bids, providing information on the bidders, and where applicable, bid status, bid values and related documents. The extent to which this information can be disclosed varies from jurisdiction to jurisdiction.</t>
  </si>
  <si>
    <t>Bid</t>
  </si>
  <si>
    <t>For representing a bid in response to the tender or qualification stage in this contracting process.</t>
  </si>
  <si>
    <t>The date when this bid was received.</t>
  </si>
  <si>
    <t>All documents and attachments related to the bid and its evaluation.</t>
  </si>
  <si>
    <t>A local identifier for this bid</t>
  </si>
  <si>
    <t>The status of the bid.</t>
  </si>
  <si>
    <t>Enum: invited, pending, valid, disqualified, withdrawn</t>
  </si>
  <si>
    <t>Tenderer</t>
  </si>
  <si>
    <t>The party, or parties, responsible for this bid.</t>
  </si>
  <si>
    <t>bids/details/tenderers/additionalIdentifiers</t>
  </si>
  <si>
    <t>bids/details/tenderers/additionalIdentifiers/id</t>
  </si>
  <si>
    <t>bids/details/tenderers/additionalIdentifiers/legalName</t>
  </si>
  <si>
    <t>bids/details/tenderers/additionalIdentifiers/scheme</t>
  </si>
  <si>
    <t>bids/details/tenderers/additionalIdentifiers/uri</t>
  </si>
  <si>
    <t>bids/details/tenderers/address</t>
  </si>
  <si>
    <t>bids/details/tenderers/address/countryName</t>
  </si>
  <si>
    <t>bids/details/tenderers/address/locality</t>
  </si>
  <si>
    <t>bids/details/tenderers/address/postalCode</t>
  </si>
  <si>
    <t>bids/details/tenderers/address/region</t>
  </si>
  <si>
    <t>bids/details/tenderers/address/streetAddress</t>
  </si>
  <si>
    <t>bids/details/tenderers/contactPoint</t>
  </si>
  <si>
    <t>bids/details/tenderers/contactPoint/email</t>
  </si>
  <si>
    <t>bids/details/tenderers/contactPoint/faxNumber</t>
  </si>
  <si>
    <t>bids/details/tenderers/contactPoint/name</t>
  </si>
  <si>
    <t>bids/details/tenderers/contactPoint/telephone</t>
  </si>
  <si>
    <t>bids/details/tenderers/contactPoint/url</t>
  </si>
  <si>
    <t>bids/details/tenderers/identifier</t>
  </si>
  <si>
    <t>bids/details/tenderers/identifier/id</t>
  </si>
  <si>
    <t>bids/details/tenderers/identifier/legalName</t>
  </si>
  <si>
    <t>bids/details/tenderers/identifier/scheme</t>
  </si>
  <si>
    <t>bids/details/tenderers/identifier/uri</t>
  </si>
  <si>
    <t>The total value of the bid.</t>
  </si>
  <si>
    <t>Statistics</t>
  </si>
  <si>
    <t>Summary statistics on the number and nature of bids received. Where information is provided on individual bids, these statistics should match those that can be calculated from the bid details array.</t>
  </si>
  <si>
    <t>Bid Statistic</t>
  </si>
  <si>
    <t>For reporting aggregate statistics about the bids related to a tender. Where lots are in use, statistics can be broken down by lot.</t>
  </si>
  <si>
    <t>The currency of the amount in the `value` field, if the statistic has a monetary value.</t>
  </si>
  <si>
    <t>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t>
  </si>
  <si>
    <t>An internal identifier for this statistic.</t>
  </si>
  <si>
    <t>Measure</t>
  </si>
  <si>
    <t>The statistic reported in the value.</t>
  </si>
  <si>
    <t>Any notes needed to understand or interpret the given statistic.</t>
  </si>
  <si>
    <t>Related Lot</t>
  </si>
  <si>
    <t>Where lots are in use, if this statistic relates to bids on a particular lot, provide the lot identifier here. If left blank, the statistic will be interpreted as applying to the whole tender.</t>
  </si>
  <si>
    <t>The value for the measure in question. Total counts should be provided as an integer. Percentages should be provided as a proportion of 1 (e.g. 10% = 0.1)</t>
  </si>
  <si>
    <t>Enquiries</t>
  </si>
  <si>
    <t>Questions sent to the procuring entity, and the answers given</t>
  </si>
  <si>
    <t>Enquiry</t>
  </si>
  <si>
    <t>A question related to this contracting process, generally sent during the enquiry period.</t>
  </si>
  <si>
    <t>Answer</t>
  </si>
  <si>
    <t>The answer to this question, when available.</t>
  </si>
  <si>
    <t>Question author</t>
  </si>
  <si>
    <t>The party asking this question. The corresponding entry in the `parties` array should have 'enquirer' in its `roles` array. Procurement policies vary on whether or not the identity of those asking questions is disclosed, or at which stage this information is disclosed.</t>
  </si>
  <si>
    <t>tender/enquiries/author/additionalIdentifiers</t>
  </si>
  <si>
    <t>tender/enquiries/author/additionalIdentifiers/id</t>
  </si>
  <si>
    <t>tender/enquiries/author/additionalIdentifiers/legalName</t>
  </si>
  <si>
    <t>tender/enquiries/author/additionalIdentifiers/scheme</t>
  </si>
  <si>
    <t>tender/enquiries/author/additionalIdentifiers/uri</t>
  </si>
  <si>
    <t>tender/enquiries/author/address</t>
  </si>
  <si>
    <t>tender/enquiries/author/address/countryName</t>
  </si>
  <si>
    <t>tender/enquiries/author/address/locality</t>
  </si>
  <si>
    <t>tender/enquiries/author/address/postalCode</t>
  </si>
  <si>
    <t>tender/enquiries/author/address/region</t>
  </si>
  <si>
    <t>tender/enquiries/author/address/streetAddress</t>
  </si>
  <si>
    <t>tender/enquiries/author/contactPoint</t>
  </si>
  <si>
    <t>tender/enquiries/author/contactPoint/email</t>
  </si>
  <si>
    <t>tender/enquiries/author/contactPoint/faxNumber</t>
  </si>
  <si>
    <t>tender/enquiries/author/contactPoint/name</t>
  </si>
  <si>
    <t>tender/enquiries/author/contactPoint/telephone</t>
  </si>
  <si>
    <t>tender/enquiries/author/contactPoint/url</t>
  </si>
  <si>
    <t>tender/enquiries/author/identifier</t>
  </si>
  <si>
    <t>tender/enquiries/author/identifier/id</t>
  </si>
  <si>
    <t>tender/enquiries/author/identifier/legalName</t>
  </si>
  <si>
    <t>tender/enquiries/author/identifier/scheme</t>
  </si>
  <si>
    <t>tender/enquiries/author/identifier/uri</t>
  </si>
  <si>
    <t>The date the enquiry was received or processed.</t>
  </si>
  <si>
    <t>Date answered</t>
  </si>
  <si>
    <t>The date the answer to the question was provided.</t>
  </si>
  <si>
    <t>The body of the question.</t>
  </si>
  <si>
    <t>A unique identifier for the enquiry.</t>
  </si>
  <si>
    <t>Related item</t>
  </si>
  <si>
    <t>If this question relates to a specific line-item, this field contains the line-item identifier.</t>
  </si>
  <si>
    <t>Related lot</t>
  </si>
  <si>
    <t>Where lots are used, if this question relates to a specific lot, this field contains the lot identifier.</t>
  </si>
  <si>
    <t>Thread identifier</t>
  </si>
  <si>
    <t>If this question and answer forms part of a discussion thread (e.g. the question is a follow-up to a previous answer) a thread identifier can be used to associate multiple enquiries.</t>
  </si>
  <si>
    <t>Question title</t>
  </si>
  <si>
    <t>The subject line of the question.</t>
  </si>
  <si>
    <t>Location</t>
  </si>
  <si>
    <t>Delivery Address</t>
  </si>
  <si>
    <t>The address to which, or where, goods or services related to this tender, contract or license will be delivered.</t>
  </si>
  <si>
    <t>Delivery Location</t>
  </si>
  <si>
    <t>The location where activity related to this tender, contract or license will be delivered, or will take place.</t>
  </si>
  <si>
    <t>The location where activity related to this tender, contract or license will be delivered, or will take place. A location can be described by either a geometry (point location, line or polygon), or a gazetteer entry, or both.</t>
  </si>
  <si>
    <t>A name or description of this location. This might include the name(s) of the location(s), or might provide a human-readable description of the location to be covered.</t>
  </si>
  <si>
    <t>Gazetteer</t>
  </si>
  <si>
    <t>Identifiers from a gazetteer (a geographical index or directory) for the location.</t>
  </si>
  <si>
    <t>Identifiers</t>
  </si>
  <si>
    <t>An array of one or more codes drawn from the gazetteer indicated by the `scheme` field.</t>
  </si>
  <si>
    <t>Gazetteer scheme</t>
  </si>
  <si>
    <t>The identifier of the gazetteer. The `locationGazetteers.csv` codelist provides details of services, where available, that can resolve a gazetteer entry to provide location names.</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</si>
  <si>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</si>
  <si>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</si>
  <si>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http://geojson.org/, https://en.wikipedia.org/wiki/World_Geodetic_System</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</si>
  <si>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</si>
  <si>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</si>
  <si>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Type</t>
  </si>
  <si>
    <t>The type of GeoJSON Geometry Objects being provided. To provide longitude, latitude, and optional elevation, use 'Point', and enter an array of [longitude, latitude] or [longitude, latitude, elevation] as the value of the coordinates field: e.g. [-122.085, 37.42].</t>
  </si>
  <si>
    <t>Enum: Point, MultiPoint, LineString, MultiLineString, Polygon, MultiPolygon</t>
  </si>
  <si>
    <t>http://geojson.org/geojson-spec.html#geometry-objects</t>
  </si>
  <si>
    <t>A URI to a further description of the activity location. This might be a human-readable document with information on the location, or a machine-readable description of the location.</t>
  </si>
  <si>
    <t>Lots</t>
  </si>
  <si>
    <t>Related lot(s)</t>
  </si>
  <si>
    <t>If this document relates to a particular lot, provide the identifier(s) of the related lot(s) here.</t>
  </si>
  <si>
    <t>If this item belongs to a lot, provide the identifier of the related lot here.</t>
  </si>
  <si>
    <t>If this award relates to one or more specific lots, provide the identifier(s) of the related lot(s) here.</t>
  </si>
  <si>
    <t>If this bid relates to one or more specific lots, provide the identifier(s) of the related lot(s) here.</t>
  </si>
  <si>
    <t>contracts/implementation/milestones/documents/relatedLots</t>
  </si>
  <si>
    <t>If this milestone relates to a particular lot, provide the identifier(s) of the related lot(s) here.</t>
  </si>
  <si>
    <t>contracts/milestones/documents/relatedLots</t>
  </si>
  <si>
    <t>planning/milestones/documents/relatedLots</t>
  </si>
  <si>
    <t>Lot Details</t>
  </si>
  <si>
    <t>If this tender is divided into lots, details can be provided here of any criteria that apply to bidding on these lots.</t>
  </si>
  <si>
    <t>Maximum lots per supplier</t>
  </si>
  <si>
    <t>The maximum number of lots that can be awarded to one supplier as part of this contracting process.</t>
  </si>
  <si>
    <t>The maximum number of lots that one supplier can bid on as part of this contracting process.</t>
  </si>
  <si>
    <t>Lot groups</t>
  </si>
  <si>
    <t>Where the buyer reserves the right to combine lots, or wishes to specify the total value for a group of lots, a lot group is used to capture this information.</t>
  </si>
  <si>
    <t>Lot group</t>
  </si>
  <si>
    <t>Lot group identifier</t>
  </si>
  <si>
    <t>A local identifier for this group of lots.</t>
  </si>
  <si>
    <t>Maximum value</t>
  </si>
  <si>
    <t>The maximum estimated value of the lots in this group. This can be lower than the sum total of lot values</t>
  </si>
  <si>
    <t>Option to combine</t>
  </si>
  <si>
    <t>The buyer reserves the right to combine the lots in this group when awarding a contract.</t>
  </si>
  <si>
    <t>A list of the identifiers of the lots that form this group. Lots can appear in more than one group.</t>
  </si>
  <si>
    <t>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t>
  </si>
  <si>
    <t>A lot is a grouping of items within a tender that can be bid on or awarded together.</t>
  </si>
  <si>
    <t>The period over which the contract is estimated or specified to be active. If the lot does not specify explicit dates, the duration field can be used.</t>
  </si>
  <si>
    <t>A description of this lot.</t>
  </si>
  <si>
    <t>Lot ID</t>
  </si>
  <si>
    <t>A local identifier for this lot, such as a lot number. This is used in relatedLots references at the item, document and award level.</t>
  </si>
  <si>
    <t>Lot Status</t>
  </si>
  <si>
    <t>The current status of the process related to this lot.</t>
  </si>
  <si>
    <t>A title for this lot.</t>
  </si>
  <si>
    <t>Lot value</t>
  </si>
  <si>
    <t>The maximum estimated value of this lot.</t>
  </si>
  <si>
    <t>tender/milestones/documents/relatedLots</t>
  </si>
  <si>
    <t>Participation Fees</t>
  </si>
  <si>
    <t>Participation fees</t>
  </si>
  <si>
    <t>Any fees applicable to bidders wishing to participate in the tender process. Fees can apply for accessing bidding documents or for submitting bids, or there can be a "win fee" payable by the successful bidder.</t>
  </si>
  <si>
    <t>Participation fee</t>
  </si>
  <si>
    <t>A fee applicable to bidders wishing to participate in the tender process. Fees can apply for accessing bidding documents or for submitting bids, or there can be a "win fee" payable by the successful bidder.</t>
  </si>
  <si>
    <t>Additional information about this fee, for example: the specific cases in which the fee is applicable (e.g. hard copies of documents only), the way in which the fee is levied, or the exact nature of the fee.</t>
  </si>
  <si>
    <t>Fee ID</t>
  </si>
  <si>
    <t>A local identifier for this fee, unique within this block. This field is used to keep track of multiple revisions of a fee through the compilation from release to record mechanism.</t>
  </si>
  <si>
    <t>Method(s) of payment</t>
  </si>
  <si>
    <t>The accepted ways in which fees can be paid.</t>
  </si>
  <si>
    <t>Fee type</t>
  </si>
  <si>
    <t>The type of this fee.</t>
  </si>
  <si>
    <t>Enum: document, deposit, submission, win</t>
  </si>
  <si>
    <t>The monetary value of this fee.</t>
  </si>
  <si>
    <t>Process level title and description</t>
  </si>
  <si>
    <t>An overall description of this contracting process or release. This does not replace a detailed breakdown of the objects of the contracting process in the planning, tender, award or contracts section.</t>
  </si>
  <si>
    <t>A overall title for this contracting process or release.</t>
  </si>
  <si>
    <t>Transaction related milestones</t>
  </si>
  <si>
    <t>Related implementation milestone</t>
  </si>
  <si>
    <t>A link to the milestone in the implementation section of OCDS to which this transaction relates.</t>
  </si>
  <si>
    <t>MilestoneReference object</t>
  </si>
  <si>
    <t>Milestone ID</t>
  </si>
  <si>
    <t>The ID of the milestone being referenced, this must match the ID of a milestone described elsewhere in a release about this contracting process.</t>
  </si>
  <si>
    <t>The title of the milestone being referenced, this must match the title of a milestone described elsewhere in a release about this contracting process.</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</si>
</sst>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rgb="FF000000"/>
      <name val="Arial"/>
      <scheme val="minor"/>
    </font>
    <font>
      <b/>
      <sz val="18.0"/>
      <color theme="1"/>
      <name val="Arial"/>
      <scheme val="minor"/>
    </font>
    <font>
      <b/>
      <u/>
      <sz val="18.0"/>
      <color rgb="FF0000FF"/>
    </font>
    <font>
      <color theme="1"/>
      <name val="Arial"/>
      <scheme val="minor"/>
    </font>
    <font>
      <b/>
      <color theme="1"/>
      <name val="Arial"/>
      <scheme val="minor"/>
    </font>
    <font>
      <color rgb="FF980000"/>
      <name val="Arial"/>
      <scheme val="minor"/>
    </font>
    <font>
      <color rgb="FF000000"/>
      <name val="Arial"/>
      <scheme val="minor"/>
    </font>
    <font>
      <b/>
      <sz val="12.0"/>
      <color theme="1"/>
      <name val="Arial"/>
      <scheme val="minor"/>
    </font>
    <font/>
    <font>
      <b/>
      <i/>
      <color rgb="FFCCCCCC"/>
      <name val="Arial"/>
      <scheme val="minor"/>
    </font>
    <font>
      <i/>
      <color rgb="FFCCCCCC"/>
      <name val="Arial"/>
      <scheme val="minor"/>
    </font>
    <font>
      <i/>
      <u/>
      <color rgb="FFCCCCCC"/>
    </font>
    <font>
      <u/>
      <color rgb="FF0000FF"/>
    </font>
    <font>
      <color theme="1"/>
      <name val="Arial"/>
    </font>
    <font>
      <u/>
      <color theme="1"/>
      <name val="Arial"/>
    </font>
    <font>
      <i/>
      <color theme="1"/>
      <name val="Arial"/>
      <scheme val="minor"/>
    </font>
    <font>
      <b/>
      <color theme="1"/>
      <name val="Arial"/>
    </font>
    <font>
      <i/>
      <color theme="1"/>
      <name val="Arial"/>
    </font>
    <font>
      <i/>
      <color rgb="FF999999"/>
      <name val="Arial"/>
      <scheme val="minor"/>
    </font>
    <font>
      <i/>
      <color rgb="FF999999"/>
      <name val="Arial"/>
    </font>
    <font>
      <u/>
      <color rgb="FF0000FF"/>
    </font>
    <font>
      <b/>
      <sz val="12.0"/>
      <color rgb="FF000000"/>
      <name val="Arial"/>
      <scheme val="minor"/>
    </font>
    <font>
      <sz val="12.0"/>
      <color theme="1"/>
      <name val="Arial"/>
      <scheme val="minor"/>
    </font>
    <font>
      <u/>
      <sz val="12.0"/>
      <color rgb="FF008000"/>
    </font>
    <font>
      <u/>
      <sz val="12.0"/>
      <color rgb="FF0000FF"/>
    </font>
    <font>
      <strike/>
      <sz val="12.0"/>
      <color theme="1"/>
      <name val="Arial"/>
      <scheme val="minor"/>
    </font>
    <font>
      <strike/>
      <sz val="12.0"/>
      <color rgb="FF008000"/>
    </font>
    <font>
      <u/>
      <sz val="12.0"/>
      <color rgb="FF0000FF"/>
    </font>
    <font>
      <u/>
      <sz val="12.0"/>
      <color rgb="FF1155CC"/>
      <name val="Arial"/>
    </font>
    <font>
      <sz val="12.0"/>
      <color theme="1"/>
      <name val="Arial"/>
    </font>
    <font>
      <u/>
      <sz val="12.0"/>
      <color rgb="FF008000"/>
    </font>
    <font>
      <u/>
      <sz val="12.0"/>
      <color rgb="FF008000"/>
      <name val="Arial"/>
      <scheme val="minor"/>
    </font>
    <font>
      <sz val="14.0"/>
      <color theme="1"/>
      <name val="Arial"/>
      <scheme val="minor"/>
    </font>
    <font>
      <i/>
      <sz val="10.0"/>
      <color theme="1"/>
      <name val="Arial"/>
      <scheme val="minor"/>
    </font>
    <font>
      <sz val="8.0"/>
      <color rgb="FF980000"/>
      <name val="Arial"/>
      <scheme val="minor"/>
    </font>
    <font>
      <sz val="8.0"/>
      <color theme="1"/>
      <name val="Arial"/>
      <scheme val="minor"/>
    </font>
    <font>
      <sz val="16.0"/>
      <color theme="1"/>
      <name val="Arial"/>
    </font>
    <font>
      <color rgb="FFFF0000"/>
      <name val="Arial"/>
      <scheme val="minor"/>
    </font>
    <font>
      <u/>
      <color theme="1"/>
      <name val="Arial"/>
      <scheme val="minor"/>
    </font>
    <font>
      <b/>
      <sz val="8.0"/>
      <color theme="1"/>
      <name val="Arial"/>
      <scheme val="minor"/>
    </font>
    <font>
      <u/>
      <color theme="1"/>
      <name val="Arial"/>
    </font>
    <font>
      <u/>
      <color rgb="FF0000FF"/>
      <name val="Arial"/>
    </font>
    <font>
      <sz val="10.0"/>
      <color rgb="FFFFFFFF"/>
      <name val="Arial"/>
      <scheme val="minor"/>
    </font>
    <font>
      <sz val="9.0"/>
      <color rgb="FFFFFFFF"/>
      <name val="Arial"/>
      <scheme val="minor"/>
    </font>
    <font>
      <sz val="8.0"/>
      <color rgb="FFFFFFFF"/>
      <name val="Arial"/>
      <scheme val="minor"/>
    </font>
    <font>
      <sz val="9.0"/>
      <color rgb="FFFFFFFF"/>
      <name val="Arial"/>
    </font>
    <font>
      <u/>
      <sz val="9.0"/>
      <color rgb="FFFFFFFF"/>
      <name val="Arial"/>
    </font>
    <font>
      <sz val="8.0"/>
      <color rgb="FFFFFFFF"/>
      <name val="Arial"/>
    </font>
    <font>
      <sz val="8.0"/>
      <color theme="1"/>
      <name val="Arial"/>
    </font>
    <font>
      <sz val="10.0"/>
      <color theme="1"/>
      <name val="Arial"/>
      <scheme val="minor"/>
    </font>
    <font>
      <u/>
      <color rgb="FF0000FF"/>
    </font>
  </fonts>
  <fills count="14">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00FF00"/>
        <bgColor rgb="FF00FF00"/>
      </patternFill>
    </fill>
    <fill>
      <patternFill patternType="solid">
        <fgColor rgb="FFCFE2F3"/>
        <bgColor rgb="FFCFE2F3"/>
      </patternFill>
    </fill>
    <fill>
      <patternFill patternType="solid">
        <fgColor rgb="FFFF9900"/>
        <bgColor rgb="FFFF9900"/>
      </patternFill>
    </fill>
    <fill>
      <patternFill patternType="solid">
        <fgColor rgb="FF696969"/>
        <bgColor rgb="FF696969"/>
      </patternFill>
    </fill>
    <fill>
      <patternFill patternType="solid">
        <fgColor rgb="FFD9EAD3"/>
        <bgColor rgb="FFD9EAD3"/>
      </patternFill>
    </fill>
  </fills>
  <borders count="22">
    <border/>
    <border>
      <bottom style="thin">
        <color rgb="FFFFFFFF"/>
      </bottom>
    </border>
    <border>
      <top style="thin">
        <color rgb="FFFFFFFF"/>
      </top>
      <bottom style="thin">
        <color rgb="FFFFFFFF"/>
      </bottom>
    </border>
    <border>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right style="thin">
        <color rgb="FFFFFFFF"/>
      </right>
      <top style="thin">
        <color rgb="FFFFFFFF"/>
      </top>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xf>
    <xf borderId="2" fillId="0" fontId="3" numFmtId="0" xfId="0" applyAlignment="1" applyBorder="1" applyFont="1">
      <alignment horizontal="center" readingOrder="0" shrinkToFit="0" wrapText="1"/>
    </xf>
    <xf borderId="3" fillId="0" fontId="3" numFmtId="0" xfId="0" applyAlignment="1" applyBorder="1" applyFont="1">
      <alignment readingOrder="0" shrinkToFit="0" wrapText="1"/>
    </xf>
    <xf borderId="1" fillId="0" fontId="3" numFmtId="0" xfId="0" applyAlignment="1" applyBorder="1" applyFont="1">
      <alignment readingOrder="0" shrinkToFit="0" wrapText="1"/>
    </xf>
    <xf borderId="2" fillId="0" fontId="3" numFmtId="0" xfId="0" applyAlignment="1" applyBorder="1" applyFont="1">
      <alignment readingOrder="0" shrinkToFit="0" wrapText="1"/>
    </xf>
    <xf borderId="2" fillId="0" fontId="4" numFmtId="0" xfId="0" applyAlignment="1" applyBorder="1" applyFont="1">
      <alignment readingOrder="0" shrinkToFit="0" wrapText="1"/>
    </xf>
    <xf borderId="2" fillId="0" fontId="3"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3" fillId="0" fontId="4" numFmtId="0" xfId="0" applyAlignment="1" applyBorder="1" applyFont="1">
      <alignment readingOrder="0" shrinkToFit="0" wrapText="1"/>
    </xf>
    <xf borderId="4" fillId="0" fontId="3" numFmtId="0" xfId="0" applyAlignment="1" applyBorder="1" applyFont="1">
      <alignment readingOrder="0" shrinkToFit="0" wrapText="1"/>
    </xf>
    <xf borderId="5" fillId="0" fontId="3" numFmtId="0" xfId="0" applyAlignment="1" applyBorder="1" applyFont="1">
      <alignment horizontal="center" readingOrder="0" shrinkToFit="0" wrapText="1"/>
    </xf>
    <xf borderId="6" fillId="0" fontId="3" numFmtId="0" xfId="0" applyAlignment="1" applyBorder="1" applyFont="1">
      <alignment horizontal="center" readingOrder="0" shrinkToFit="0" wrapText="1"/>
    </xf>
    <xf borderId="6" fillId="2" fontId="3" numFmtId="0" xfId="0" applyAlignment="1" applyBorder="1" applyFill="1" applyFont="1">
      <alignment horizontal="center" readingOrder="0" shrinkToFit="0" wrapText="1"/>
    </xf>
    <xf borderId="6" fillId="3" fontId="3" numFmtId="0" xfId="0" applyAlignment="1" applyBorder="1" applyFill="1" applyFont="1">
      <alignment horizontal="center" readingOrder="0" shrinkToFit="0" wrapText="1"/>
    </xf>
    <xf borderId="6" fillId="4" fontId="3" numFmtId="0" xfId="0" applyAlignment="1" applyBorder="1" applyFill="1" applyFont="1">
      <alignment horizontal="center" readingOrder="0" shrinkToFit="0" wrapText="1"/>
    </xf>
    <xf borderId="6" fillId="5" fontId="3" numFmtId="0" xfId="0" applyAlignment="1" applyBorder="1" applyFill="1" applyFont="1">
      <alignment horizontal="center" readingOrder="0" shrinkToFit="0" wrapText="1"/>
    </xf>
    <xf borderId="0" fillId="0" fontId="5" numFmtId="0" xfId="0" applyAlignment="1" applyFont="1">
      <alignment horizontal="center" readingOrder="0" shrinkToFit="0" wrapText="1"/>
    </xf>
    <xf borderId="0" fillId="6" fontId="6" numFmtId="0" xfId="0" applyAlignment="1" applyFill="1" applyFont="1">
      <alignment horizontal="center" readingOrder="0" shrinkToFit="0" wrapText="1"/>
    </xf>
    <xf borderId="0" fillId="0" fontId="3" numFmtId="0" xfId="0" applyAlignment="1" applyFont="1">
      <alignment readingOrder="0" shrinkToFit="0" wrapText="1"/>
    </xf>
    <xf borderId="7" fillId="2" fontId="4" numFmtId="0" xfId="0" applyAlignment="1" applyBorder="1" applyFont="1">
      <alignment readingOrder="0" shrinkToFit="0" wrapText="1"/>
    </xf>
    <xf borderId="7" fillId="2" fontId="3" numFmtId="0" xfId="0" applyAlignment="1" applyBorder="1" applyFont="1">
      <alignment readingOrder="0" shrinkToFit="0" wrapText="1"/>
    </xf>
    <xf borderId="1" fillId="7" fontId="4" numFmtId="0" xfId="0" applyAlignment="1" applyBorder="1" applyFill="1" applyFont="1">
      <alignment readingOrder="0" shrinkToFit="0" wrapText="1"/>
    </xf>
    <xf borderId="2" fillId="7" fontId="4" numFmtId="0" xfId="0" applyAlignment="1" applyBorder="1" applyFont="1">
      <alignment readingOrder="0" shrinkToFit="0" wrapText="1"/>
    </xf>
    <xf borderId="2" fillId="7" fontId="3" numFmtId="0" xfId="0" applyAlignment="1" applyBorder="1" applyFont="1">
      <alignment readingOrder="0" shrinkToFit="0" wrapText="1"/>
    </xf>
    <xf borderId="0" fillId="0" fontId="7" numFmtId="0" xfId="0" applyAlignment="1" applyFont="1">
      <alignment horizontal="center" readingOrder="0"/>
    </xf>
    <xf borderId="0" fillId="2" fontId="3" numFmtId="0" xfId="0" applyAlignment="1" applyFont="1">
      <alignment horizontal="center" readingOrder="0" shrinkToFit="0" wrapText="1"/>
    </xf>
    <xf borderId="8" fillId="0" fontId="4" numFmtId="0" xfId="0" applyAlignment="1" applyBorder="1" applyFont="1">
      <alignment horizontal="center" readingOrder="0"/>
    </xf>
    <xf borderId="9" fillId="0" fontId="8" numFmtId="0" xfId="0" applyBorder="1" applyFont="1"/>
    <xf borderId="10" fillId="0" fontId="8" numFmtId="0" xfId="0" applyBorder="1" applyFont="1"/>
    <xf borderId="11" fillId="0" fontId="4" numFmtId="0" xfId="0" applyAlignment="1" applyBorder="1" applyFont="1">
      <alignment horizontal="center" readingOrder="0"/>
    </xf>
    <xf borderId="12" fillId="0" fontId="8" numFmtId="0" xfId="0" applyBorder="1" applyFont="1"/>
    <xf borderId="13" fillId="0" fontId="8" numFmtId="0" xfId="0" applyBorder="1" applyFont="1"/>
    <xf borderId="0" fillId="0" fontId="4" numFmtId="0" xfId="0" applyAlignment="1" applyFont="1">
      <alignment horizontal="center" readingOrder="0"/>
    </xf>
    <xf borderId="11" fillId="0" fontId="4" numFmtId="0" xfId="0" applyAlignment="1" applyBorder="1" applyFont="1">
      <alignment readingOrder="0"/>
    </xf>
    <xf borderId="12" fillId="0" fontId="4" numFmtId="0" xfId="0" applyAlignment="1" applyBorder="1" applyFont="1">
      <alignment readingOrder="0"/>
    </xf>
    <xf borderId="13" fillId="0" fontId="4" numFmtId="0" xfId="0" applyAlignment="1" applyBorder="1" applyFont="1">
      <alignment readingOrder="0"/>
    </xf>
    <xf borderId="11" fillId="0" fontId="4" numFmtId="0" xfId="0" applyAlignment="1" applyBorder="1" applyFont="1">
      <alignment horizontal="center" readingOrder="0" shrinkToFit="0" wrapText="1"/>
    </xf>
    <xf borderId="12" fillId="0" fontId="4" numFmtId="0" xfId="0" applyAlignment="1" applyBorder="1" applyFont="1">
      <alignment horizontal="center" readingOrder="0" shrinkToFit="0" wrapText="1"/>
    </xf>
    <xf borderId="13" fillId="0" fontId="4" numFmtId="0" xfId="0" applyAlignment="1" applyBorder="1" applyFont="1">
      <alignment horizontal="center" readingOrder="0" shrinkToFit="0" wrapText="1"/>
    </xf>
    <xf borderId="14" fillId="0" fontId="4" numFmtId="0" xfId="0" applyAlignment="1" applyBorder="1" applyFont="1">
      <alignment horizontal="center" readingOrder="0" shrinkToFit="0" wrapText="1"/>
    </xf>
    <xf borderId="0" fillId="0" fontId="4" numFmtId="0" xfId="0" applyAlignment="1" applyFont="1">
      <alignment horizontal="center" readingOrder="0" shrinkToFit="0" wrapText="1"/>
    </xf>
    <xf borderId="15" fillId="0" fontId="9" numFmtId="0" xfId="0" applyAlignment="1" applyBorder="1" applyFont="1">
      <alignment readingOrder="0"/>
    </xf>
    <xf borderId="0" fillId="0" fontId="10" numFmtId="0" xfId="0" applyAlignment="1" applyFont="1">
      <alignment readingOrder="0"/>
    </xf>
    <xf borderId="0" fillId="0" fontId="11" numFmtId="0" xfId="0" applyAlignment="1" applyFont="1">
      <alignment readingOrder="0"/>
    </xf>
    <xf borderId="16" fillId="0" fontId="10" numFmtId="0" xfId="0" applyAlignment="1" applyBorder="1" applyFont="1">
      <alignment readingOrder="0"/>
    </xf>
    <xf borderId="15" fillId="0" fontId="10" numFmtId="0" xfId="0" applyAlignment="1" applyBorder="1" applyFont="1">
      <alignment readingOrder="0"/>
    </xf>
    <xf borderId="15" fillId="3" fontId="3" numFmtId="0" xfId="0" applyAlignment="1" applyBorder="1" applyFont="1">
      <alignment readingOrder="0"/>
    </xf>
    <xf borderId="0" fillId="3" fontId="3" numFmtId="0" xfId="0" applyAlignment="1" applyFont="1">
      <alignment readingOrder="0"/>
    </xf>
    <xf borderId="0" fillId="3" fontId="3" numFmtId="0" xfId="0" applyFont="1"/>
    <xf borderId="16" fillId="3" fontId="3" numFmtId="0" xfId="0" applyAlignment="1" applyBorder="1" applyFont="1">
      <alignment readingOrder="0"/>
    </xf>
    <xf borderId="0" fillId="3" fontId="12" numFmtId="0" xfId="0" applyAlignment="1" applyFont="1">
      <alignment readingOrder="0"/>
    </xf>
    <xf borderId="15" fillId="3" fontId="13" numFmtId="0" xfId="0" applyAlignment="1" applyBorder="1" applyFont="1">
      <alignment shrinkToFit="0" vertical="bottom" wrapText="1"/>
    </xf>
    <xf borderId="15" fillId="3" fontId="13" numFmtId="0" xfId="0" applyAlignment="1" applyBorder="1" applyFont="1">
      <alignment vertical="bottom"/>
    </xf>
    <xf borderId="0" fillId="3" fontId="13" numFmtId="0" xfId="0" applyAlignment="1" applyFont="1">
      <alignment vertical="bottom"/>
    </xf>
    <xf borderId="0" fillId="3" fontId="14" numFmtId="0" xfId="0" applyAlignment="1" applyFont="1">
      <alignment shrinkToFit="0" vertical="bottom" wrapText="1"/>
    </xf>
    <xf borderId="16" fillId="3" fontId="13" numFmtId="0" xfId="0" applyAlignment="1" applyBorder="1" applyFont="1">
      <alignment vertical="bottom"/>
    </xf>
    <xf borderId="15" fillId="3" fontId="3" numFmtId="0" xfId="0" applyBorder="1" applyFont="1"/>
    <xf borderId="16" fillId="3" fontId="3" numFmtId="0" xfId="0" applyBorder="1" applyFont="1"/>
    <xf borderId="0" fillId="0" fontId="7" numFmtId="0" xfId="0" applyAlignment="1" applyFont="1">
      <alignment horizontal="center" readingOrder="0" vertical="top"/>
    </xf>
    <xf borderId="15" fillId="0" fontId="7" numFmtId="0" xfId="0" applyAlignment="1" applyBorder="1" applyFont="1">
      <alignment horizontal="center" readingOrder="0" vertical="top"/>
    </xf>
    <xf borderId="0" fillId="7" fontId="7" numFmtId="0" xfId="0" applyAlignment="1" applyFont="1">
      <alignment horizontal="center" readingOrder="0" shrinkToFit="0" vertical="top" wrapText="0"/>
    </xf>
    <xf borderId="0" fillId="2" fontId="3" numFmtId="0" xfId="0" applyAlignment="1" applyFont="1">
      <alignment readingOrder="0" shrinkToFit="0" vertical="top" wrapText="1"/>
    </xf>
    <xf borderId="0" fillId="2" fontId="3" numFmtId="0" xfId="0" applyAlignment="1" applyFont="1">
      <alignment horizontal="center" readingOrder="0" shrinkToFit="0" vertical="top" wrapText="1"/>
    </xf>
    <xf borderId="15" fillId="2" fontId="3" numFmtId="0" xfId="0" applyAlignment="1" applyBorder="1" applyFont="1">
      <alignment horizontal="left" readingOrder="0" shrinkToFit="0" vertical="top" wrapText="1"/>
    </xf>
    <xf borderId="0" fillId="7" fontId="15" numFmtId="0" xfId="0" applyAlignment="1" applyFont="1">
      <alignment readingOrder="0" shrinkToFit="0" vertical="top" wrapText="0"/>
    </xf>
    <xf borderId="6" fillId="0" fontId="4" numFmtId="0" xfId="0" applyAlignment="1" applyBorder="1" applyFont="1">
      <alignment readingOrder="0" vertical="top"/>
    </xf>
    <xf borderId="6" fillId="0" fontId="4" numFmtId="0" xfId="0" applyAlignment="1" applyBorder="1" applyFont="1">
      <alignment readingOrder="0" shrinkToFit="0" vertical="top" wrapText="1"/>
    </xf>
    <xf borderId="6" fillId="0" fontId="3" numFmtId="0" xfId="0" applyAlignment="1" applyBorder="1" applyFont="1">
      <alignment readingOrder="0" shrinkToFit="0" vertical="top" wrapText="1"/>
    </xf>
    <xf borderId="17" fillId="0" fontId="16" numFmtId="0" xfId="0" applyAlignment="1" applyBorder="1" applyFont="1">
      <alignment horizontal="center" vertical="top"/>
    </xf>
    <xf borderId="17" fillId="0" fontId="16" numFmtId="0" xfId="0" applyAlignment="1" applyBorder="1" applyFont="1">
      <alignment vertical="top"/>
    </xf>
    <xf borderId="0" fillId="7" fontId="17" numFmtId="0" xfId="0" applyAlignment="1" applyFont="1">
      <alignment vertical="top"/>
    </xf>
    <xf borderId="0" fillId="0" fontId="18" numFmtId="0" xfId="0" applyAlignment="1" applyFont="1">
      <alignment vertical="top"/>
    </xf>
    <xf borderId="0" fillId="0" fontId="18" numFmtId="0" xfId="0" applyAlignment="1" applyFont="1">
      <alignment readingOrder="0" vertical="top"/>
    </xf>
    <xf borderId="0" fillId="0" fontId="18" numFmtId="0" xfId="0" applyAlignment="1" applyFont="1">
      <alignment readingOrder="0" shrinkToFit="0" vertical="top" wrapText="1"/>
    </xf>
    <xf borderId="8" fillId="0" fontId="19" numFmtId="0" xfId="0" applyAlignment="1" applyBorder="1" applyFont="1">
      <alignment horizontal="center" vertical="top"/>
    </xf>
    <xf borderId="9" fillId="0" fontId="13" numFmtId="0" xfId="0" applyAlignment="1" applyBorder="1" applyFont="1">
      <alignment vertical="top"/>
    </xf>
    <xf borderId="0" fillId="7" fontId="13" numFmtId="0" xfId="0" applyAlignment="1" applyFont="1">
      <alignment vertical="top"/>
    </xf>
    <xf borderId="0" fillId="4" fontId="3" numFmtId="0" xfId="0" applyAlignment="1" applyFont="1">
      <alignment vertical="top"/>
    </xf>
    <xf borderId="0" fillId="3" fontId="3" numFmtId="0" xfId="0" applyAlignment="1" applyFont="1">
      <alignment readingOrder="0" vertical="top"/>
    </xf>
    <xf borderId="0" fillId="3" fontId="13" numFmtId="0" xfId="0" applyAlignment="1" applyFont="1">
      <alignment readingOrder="0" vertical="top"/>
    </xf>
    <xf borderId="0" fillId="3" fontId="3" numFmtId="0" xfId="0" applyAlignment="1" applyFont="1">
      <alignment readingOrder="0" shrinkToFit="0" vertical="top" wrapText="1"/>
    </xf>
    <xf borderId="0" fillId="3" fontId="13" numFmtId="49" xfId="0" applyAlignment="1" applyFont="1" applyNumberFormat="1">
      <alignment readingOrder="0" vertical="top"/>
    </xf>
    <xf borderId="0" fillId="3" fontId="3" numFmtId="0" xfId="0" applyAlignment="1" applyFont="1">
      <alignment shrinkToFit="0" vertical="top" wrapText="1"/>
    </xf>
    <xf borderId="15" fillId="4" fontId="13" numFmtId="0" xfId="0" applyAlignment="1" applyBorder="1" applyFont="1">
      <alignment horizontal="center" vertical="top"/>
    </xf>
    <xf borderId="0" fillId="4" fontId="13" numFmtId="0" xfId="0" applyAlignment="1" applyFont="1">
      <alignment vertical="top"/>
    </xf>
    <xf borderId="13" fillId="7" fontId="13" numFmtId="0" xfId="0" applyAlignment="1" applyBorder="1" applyFont="1">
      <alignment vertical="top"/>
    </xf>
    <xf borderId="6" fillId="7" fontId="13" numFmtId="0" xfId="0" applyAlignment="1" applyBorder="1" applyFont="1">
      <alignment vertical="top"/>
    </xf>
    <xf borderId="6" fillId="7" fontId="13" numFmtId="0" xfId="0" applyAlignment="1" applyBorder="1" applyFont="1">
      <alignment horizontal="right" vertical="top"/>
    </xf>
    <xf borderId="0" fillId="3" fontId="13" numFmtId="0" xfId="0" applyAlignment="1" applyFont="1">
      <alignment readingOrder="0" shrinkToFit="0" vertical="top" wrapText="1"/>
    </xf>
    <xf borderId="0" fillId="3" fontId="3" numFmtId="49" xfId="0" applyAlignment="1" applyFont="1" applyNumberFormat="1">
      <alignment readingOrder="0" vertical="top"/>
    </xf>
    <xf borderId="0" fillId="3" fontId="3" numFmtId="49" xfId="0" applyAlignment="1" applyFont="1" applyNumberFormat="1">
      <alignment vertical="top"/>
    </xf>
    <xf borderId="0" fillId="3" fontId="13" numFmtId="49" xfId="0" applyAlignment="1" applyFont="1" applyNumberFormat="1">
      <alignment readingOrder="0" shrinkToFit="0" vertical="top" wrapText="1"/>
    </xf>
    <xf borderId="0" fillId="3" fontId="3" numFmtId="0" xfId="0" applyAlignment="1" applyFont="1">
      <alignment vertical="top"/>
    </xf>
    <xf borderId="0" fillId="3" fontId="13" numFmtId="0" xfId="0" applyAlignment="1" applyFont="1">
      <alignment vertical="top"/>
    </xf>
    <xf borderId="0" fillId="3" fontId="13" numFmtId="0" xfId="0" applyAlignment="1" applyFont="1">
      <alignment shrinkToFit="0" vertical="top" wrapText="1"/>
    </xf>
    <xf borderId="0" fillId="3" fontId="13" numFmtId="49" xfId="0" applyAlignment="1" applyFont="1" applyNumberFormat="1">
      <alignment vertical="top"/>
    </xf>
    <xf borderId="0" fillId="3" fontId="13" numFmtId="0" xfId="0" applyAlignment="1" applyFont="1">
      <alignment vertical="top"/>
    </xf>
    <xf borderId="0" fillId="3" fontId="13" numFmtId="0" xfId="0" applyAlignment="1" applyFont="1">
      <alignment readingOrder="0" shrinkToFit="0" vertical="top" wrapText="1"/>
    </xf>
    <xf borderId="0" fillId="3" fontId="13" numFmtId="0" xfId="0" applyAlignment="1" applyFont="1">
      <alignment shrinkToFit="0" vertical="top" wrapText="1"/>
    </xf>
    <xf borderId="0" fillId="3" fontId="13" numFmtId="49" xfId="0" applyAlignment="1" applyFont="1" applyNumberFormat="1">
      <alignment readingOrder="0" vertical="top"/>
    </xf>
    <xf borderId="0" fillId="3" fontId="13" numFmtId="0" xfId="0" applyAlignment="1" applyFont="1">
      <alignment readingOrder="0" vertical="top"/>
    </xf>
    <xf borderId="0" fillId="3" fontId="20" numFmtId="0" xfId="0" applyAlignment="1" applyFont="1">
      <alignment readingOrder="0" shrinkToFit="0" vertical="top"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1" numFmtId="0" xfId="0" applyAlignment="1" applyFont="1">
      <alignment readingOrder="0" shrinkToFit="0" wrapText="1"/>
    </xf>
    <xf borderId="0" fillId="0" fontId="7" numFmtId="0" xfId="0" applyAlignment="1" applyFont="1">
      <alignment shrinkToFit="0" wrapText="1"/>
    </xf>
    <xf borderId="0" fillId="0" fontId="22" numFmtId="0" xfId="0" applyAlignment="1" applyFont="1">
      <alignment readingOrder="0"/>
    </xf>
    <xf borderId="0" fillId="0" fontId="22" numFmtId="0" xfId="0" applyFont="1"/>
    <xf borderId="0" fillId="0" fontId="23" numFmtId="0" xfId="0" applyAlignment="1" applyFont="1">
      <alignment readingOrder="0" shrinkToFit="0" wrapText="0"/>
    </xf>
    <xf borderId="0" fillId="0" fontId="24" numFmtId="0" xfId="0" applyAlignment="1" applyFont="1">
      <alignment readingOrder="0" shrinkToFit="0" wrapText="0"/>
    </xf>
    <xf borderId="0" fillId="8" fontId="25" numFmtId="0" xfId="0" applyAlignment="1" applyFill="1" applyFont="1">
      <alignment readingOrder="0"/>
    </xf>
    <xf borderId="0" fillId="8" fontId="26" numFmtId="0" xfId="0" applyAlignment="1" applyFont="1">
      <alignment readingOrder="0" shrinkToFit="0" wrapText="0"/>
    </xf>
    <xf borderId="0" fillId="8" fontId="25" numFmtId="0" xfId="0" applyFont="1"/>
    <xf borderId="0" fillId="0" fontId="27" numFmtId="0" xfId="0" applyAlignment="1" applyFont="1">
      <alignment readingOrder="0" shrinkToFit="0" wrapText="0"/>
    </xf>
    <xf borderId="0" fillId="0" fontId="28" numFmtId="0" xfId="0" applyAlignment="1" applyFont="1">
      <alignment shrinkToFit="0" vertical="bottom" wrapText="0"/>
    </xf>
    <xf borderId="0" fillId="0" fontId="29" numFmtId="0" xfId="0" applyAlignment="1" applyFont="1">
      <alignment vertical="bottom"/>
    </xf>
    <xf borderId="0" fillId="0" fontId="30" numFmtId="0" xfId="0" applyAlignment="1" applyFont="1">
      <alignment readingOrder="0" shrinkToFit="0" wrapText="0"/>
    </xf>
    <xf borderId="0" fillId="0" fontId="31" numFmtId="0" xfId="0" applyAlignment="1" applyFont="1">
      <alignment readingOrder="0" shrinkToFit="0" wrapText="0"/>
    </xf>
    <xf borderId="0" fillId="0" fontId="22" numFmtId="0" xfId="0" applyAlignment="1" applyFont="1">
      <alignment shrinkToFit="0" wrapText="0"/>
    </xf>
    <xf borderId="0" fillId="0" fontId="3" numFmtId="0" xfId="0" applyAlignment="1" applyFont="1">
      <alignment readingOrder="0" shrinkToFit="0" vertical="top" wrapText="1"/>
    </xf>
    <xf borderId="18" fillId="0" fontId="32" numFmtId="0" xfId="0" applyAlignment="1" applyBorder="1" applyFont="1">
      <alignment horizontal="center" readingOrder="0" shrinkToFit="0" vertical="top" wrapText="1"/>
    </xf>
    <xf borderId="2" fillId="0" fontId="8" numFmtId="0" xfId="0" applyBorder="1" applyFont="1"/>
    <xf borderId="19" fillId="0" fontId="8" numFmtId="0" xfId="0" applyBorder="1" applyFont="1"/>
    <xf borderId="0" fillId="0" fontId="3" numFmtId="0" xfId="0" applyAlignment="1" applyFont="1">
      <alignment shrinkToFit="0" vertical="top" wrapText="1"/>
    </xf>
    <xf borderId="20" fillId="0" fontId="33" numFmtId="0" xfId="0" applyAlignment="1" applyBorder="1" applyFont="1">
      <alignment readingOrder="0" shrinkToFit="0" vertical="top" wrapText="1"/>
    </xf>
    <xf borderId="3" fillId="0" fontId="8" numFmtId="0" xfId="0" applyBorder="1" applyFont="1"/>
    <xf borderId="21" fillId="0" fontId="8" numFmtId="0" xfId="0" applyBorder="1" applyFont="1"/>
    <xf borderId="0" fillId="0" fontId="4"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vertical="top"/>
    </xf>
    <xf borderId="0" fillId="0" fontId="35" numFmtId="0" xfId="0" applyAlignment="1" applyFont="1">
      <alignment horizontal="left" shrinkToFit="0" vertical="top" wrapText="1"/>
    </xf>
    <xf borderId="0" fillId="5" fontId="3" numFmtId="0" xfId="0" applyAlignment="1" applyFont="1">
      <alignment readingOrder="0" shrinkToFit="0" vertical="top" wrapText="1"/>
    </xf>
    <xf borderId="0" fillId="4" fontId="3" numFmtId="0" xfId="0" applyAlignment="1" applyFont="1">
      <alignment shrinkToFit="0" vertical="top" wrapText="1"/>
    </xf>
    <xf borderId="0" fillId="0" fontId="36" numFmtId="0" xfId="0" applyAlignment="1" applyFont="1">
      <alignment shrinkToFit="0" vertical="top" wrapText="1"/>
    </xf>
    <xf borderId="0" fillId="5" fontId="3" numFmtId="0" xfId="0" applyAlignment="1" applyFont="1">
      <alignment shrinkToFit="0" vertical="top" wrapText="1"/>
    </xf>
    <xf borderId="0" fillId="9" fontId="3" numFmtId="0" xfId="0" applyAlignment="1" applyFill="1" applyFont="1">
      <alignment readingOrder="0" shrinkToFit="0" vertical="top" wrapText="1"/>
    </xf>
    <xf borderId="0" fillId="4" fontId="3" numFmtId="0" xfId="0" applyAlignment="1" applyFont="1">
      <alignment readingOrder="0" shrinkToFit="0" vertical="top" wrapText="1"/>
    </xf>
    <xf borderId="0" fillId="3" fontId="37" numFmtId="0" xfId="0" applyAlignment="1" applyFont="1">
      <alignment readingOrder="0" shrinkToFit="0" vertical="top" wrapText="1"/>
    </xf>
    <xf borderId="0" fillId="2" fontId="35" numFmtId="0" xfId="0" applyAlignment="1" applyFont="1">
      <alignment readingOrder="0" shrinkToFit="0" vertical="top" wrapText="1"/>
    </xf>
    <xf borderId="0" fillId="2" fontId="35" numFmtId="0" xfId="0" applyAlignment="1" applyFont="1">
      <alignment horizontal="left" vertical="top"/>
    </xf>
    <xf borderId="0" fillId="2" fontId="35" numFmtId="0" xfId="0" applyAlignment="1" applyFont="1">
      <alignment shrinkToFit="0" vertical="top" wrapText="1"/>
    </xf>
    <xf borderId="0" fillId="0" fontId="35" numFmtId="0" xfId="0" applyAlignment="1" applyFont="1">
      <alignment readingOrder="0" shrinkToFit="0" vertical="top" wrapText="1"/>
    </xf>
    <xf borderId="0" fillId="3" fontId="38" numFmtId="0" xfId="0" applyAlignment="1" applyFont="1">
      <alignment readingOrder="0" shrinkToFit="0" vertical="top" wrapText="1"/>
    </xf>
    <xf borderId="0" fillId="10" fontId="39" numFmtId="0" xfId="0" applyAlignment="1" applyFill="1" applyFont="1">
      <alignment readingOrder="0" shrinkToFit="0" vertical="top" wrapText="1"/>
    </xf>
    <xf borderId="0" fillId="10" fontId="35" numFmtId="0" xfId="0" applyAlignment="1" applyFont="1">
      <alignment horizontal="left" vertical="top"/>
    </xf>
    <xf borderId="0" fillId="10" fontId="35" numFmtId="0" xfId="0" applyAlignment="1" applyFont="1">
      <alignment horizontal="left" shrinkToFit="0" vertical="top" wrapText="1"/>
    </xf>
    <xf borderId="0" fillId="10" fontId="39" numFmtId="0" xfId="0" applyAlignment="1" applyFont="1">
      <alignment shrinkToFit="0" vertical="top" wrapText="1"/>
    </xf>
    <xf borderId="0" fillId="0" fontId="3" numFmtId="0" xfId="0" applyAlignment="1" applyFont="1">
      <alignment readingOrder="0"/>
    </xf>
    <xf borderId="0" fillId="2" fontId="35" numFmtId="0" xfId="0" applyAlignment="1" applyFont="1">
      <alignment horizontal="left" shrinkToFit="0" vertical="top" wrapText="1"/>
    </xf>
    <xf borderId="0" fillId="11" fontId="3" numFmtId="0" xfId="0" applyAlignment="1" applyFill="1" applyFont="1">
      <alignment shrinkToFit="0" vertical="top" wrapText="1"/>
    </xf>
    <xf borderId="0" fillId="3" fontId="40" numFmtId="0" xfId="0" applyAlignment="1" applyFont="1">
      <alignment shrinkToFit="0" vertical="top" wrapText="1"/>
    </xf>
    <xf borderId="0" fillId="3" fontId="41" numFmtId="0" xfId="0" applyAlignment="1" applyFont="1">
      <alignment shrinkToFit="0" vertical="top" wrapText="1"/>
    </xf>
    <xf borderId="0" fillId="4" fontId="13" numFmtId="0" xfId="0" applyAlignment="1" applyFont="1">
      <alignment shrinkToFit="0" vertical="top" wrapText="1"/>
    </xf>
    <xf borderId="0" fillId="5" fontId="13" numFmtId="0" xfId="0" applyAlignment="1" applyFont="1">
      <alignment vertical="top"/>
    </xf>
    <xf borderId="0" fillId="5" fontId="13" numFmtId="0" xfId="0" applyAlignment="1" applyFont="1">
      <alignment shrinkToFit="0" vertical="top" wrapText="1"/>
    </xf>
    <xf borderId="20" fillId="12" fontId="42" numFmtId="0" xfId="0" applyAlignment="1" applyBorder="1" applyFill="1" applyFont="1">
      <alignment readingOrder="0" shrinkToFit="0" vertical="top" wrapText="1"/>
    </xf>
    <xf borderId="20" fillId="12" fontId="43" numFmtId="0" xfId="0" applyAlignment="1" applyBorder="1" applyFont="1">
      <alignment readingOrder="0" shrinkToFit="0" vertical="top" wrapText="1"/>
    </xf>
    <xf borderId="0" fillId="12" fontId="44" numFmtId="0" xfId="0" applyAlignment="1" applyFont="1">
      <alignment readingOrder="0" shrinkToFit="0" vertical="top" wrapText="1"/>
    </xf>
    <xf borderId="0" fillId="5" fontId="35" numFmtId="0" xfId="0" applyAlignment="1" applyFont="1">
      <alignment shrinkToFit="0" vertical="top" wrapText="1"/>
    </xf>
    <xf borderId="0" fillId="4" fontId="35" numFmtId="0" xfId="0" applyAlignment="1" applyFont="1">
      <alignment shrinkToFit="0" vertical="top" wrapText="1"/>
    </xf>
    <xf borderId="0" fillId="3" fontId="35" numFmtId="0" xfId="0" applyAlignment="1" applyFont="1">
      <alignment shrinkToFit="0" vertical="top" wrapText="1"/>
    </xf>
    <xf borderId="0" fillId="5" fontId="35" numFmtId="0" xfId="0" applyAlignment="1" applyFont="1">
      <alignment horizontal="left" vertical="top"/>
    </xf>
    <xf borderId="0" fillId="0" fontId="35" numFmtId="0" xfId="0" applyAlignment="1" applyFont="1">
      <alignment shrinkToFit="0" vertical="top" wrapText="1"/>
    </xf>
    <xf borderId="0" fillId="0" fontId="36" numFmtId="0" xfId="0" applyAlignment="1" applyFont="1">
      <alignment shrinkToFit="0" vertical="top" wrapText="1"/>
    </xf>
    <xf borderId="0" fillId="0" fontId="36" numFmtId="0" xfId="0" applyAlignment="1" applyFont="1">
      <alignment readingOrder="0" shrinkToFit="0" vertical="top" wrapText="1"/>
    </xf>
    <xf borderId="0" fillId="0" fontId="16" numFmtId="0" xfId="0" applyAlignment="1" applyFont="1">
      <alignment readingOrder="0" shrinkToFit="0" vertical="top" wrapText="1"/>
    </xf>
    <xf borderId="0" fillId="0" fontId="13" numFmtId="0" xfId="0" applyAlignment="1" applyFont="1">
      <alignment shrinkToFit="0" vertical="top" wrapText="1"/>
    </xf>
    <xf borderId="0" fillId="0" fontId="13" numFmtId="0" xfId="0" applyAlignment="1" applyFont="1">
      <alignment horizontal="right" shrinkToFit="0" vertical="top" wrapText="1"/>
    </xf>
    <xf borderId="0" fillId="12" fontId="45" numFmtId="0" xfId="0" applyAlignment="1" applyFont="1">
      <alignment shrinkToFit="0" vertical="top" wrapText="1"/>
    </xf>
    <xf borderId="0" fillId="12" fontId="46" numFmtId="0" xfId="0" applyAlignment="1" applyFont="1">
      <alignment shrinkToFit="0" vertical="top" wrapText="1"/>
    </xf>
    <xf borderId="0" fillId="0" fontId="13" numFmtId="0" xfId="0" applyAlignment="1" applyFont="1">
      <alignment vertical="top"/>
    </xf>
    <xf borderId="0" fillId="0" fontId="13" numFmtId="0" xfId="0" applyAlignment="1" applyFont="1">
      <alignment vertical="bottom"/>
    </xf>
    <xf borderId="0" fillId="12" fontId="47" numFmtId="0" xfId="0" applyAlignment="1" applyFont="1">
      <alignment shrinkToFit="0" vertical="top" wrapText="1"/>
    </xf>
    <xf borderId="0" fillId="2" fontId="48" numFmtId="0" xfId="0" applyAlignment="1" applyFont="1">
      <alignment shrinkToFit="0" vertical="top" wrapText="1"/>
    </xf>
    <xf borderId="0" fillId="2" fontId="13" numFmtId="0" xfId="0" applyAlignment="1" applyFont="1">
      <alignment vertical="top"/>
    </xf>
    <xf borderId="0" fillId="5" fontId="49" numFmtId="0" xfId="0" applyAlignment="1" applyFont="1">
      <alignment readingOrder="0" shrinkToFit="0" vertical="top" wrapText="1"/>
    </xf>
    <xf borderId="0" fillId="4" fontId="49" numFmtId="0" xfId="0" applyAlignment="1" applyFont="1">
      <alignment shrinkToFit="0" vertical="top" wrapText="1"/>
    </xf>
    <xf borderId="0" fillId="3" fontId="48" numFmtId="0" xfId="0" applyAlignment="1" applyFont="1">
      <alignment shrinkToFit="0" vertical="top" wrapText="1"/>
    </xf>
    <xf borderId="0" fillId="0" fontId="4" numFmtId="0" xfId="0" applyAlignment="1" applyFont="1">
      <alignment readingOrder="0"/>
    </xf>
    <xf borderId="0" fillId="0" fontId="4" numFmtId="0" xfId="0" applyAlignment="1" applyFont="1">
      <alignment readingOrder="0" shrinkToFit="0" wrapText="1"/>
    </xf>
    <xf borderId="0" fillId="0" fontId="16" numFmtId="0" xfId="0" applyAlignment="1" applyFont="1">
      <alignment shrinkToFit="0" vertical="bottom" wrapText="1"/>
    </xf>
    <xf borderId="0" fillId="0" fontId="50" numFmtId="0" xfId="0" applyAlignment="1" applyFont="1">
      <alignment readingOrder="0" shrinkToFit="0" wrapText="1"/>
    </xf>
    <xf borderId="0" fillId="0" fontId="13" numFmtId="0" xfId="0" applyAlignment="1" applyFont="1">
      <alignment vertical="bottom"/>
    </xf>
    <xf borderId="0" fillId="0" fontId="3" numFmtId="0" xfId="0" applyAlignment="1" applyFont="1">
      <alignment shrinkToFit="0"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3" fontId="1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1136827240" TargetMode="External"/><Relationship Id="rId2" Type="http://schemas.openxmlformats.org/officeDocument/2006/relationships/hyperlink" Target="https://extensions.open-contracting.org/en/extensions/transaction_milestones/master/"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standard.open-contracting.org/1.1.5/en/schema/codelists/" TargetMode="External"/><Relationship Id="rId42" Type="http://schemas.openxmlformats.org/officeDocument/2006/relationships/hyperlink" Target="https://standard.open-contracting.org/1.1.5/en/schema/codelists/" TargetMode="External"/><Relationship Id="rId41" Type="http://schemas.openxmlformats.org/officeDocument/2006/relationships/hyperlink" Target="https://standard.open-contracting.org/1.1.5/en/schema/codelists/" TargetMode="External"/><Relationship Id="rId44" Type="http://schemas.openxmlformats.org/officeDocument/2006/relationships/hyperlink" Target="https://standard.open-contracting.org/1.1.5/en/schema/identifiers/" TargetMode="External"/><Relationship Id="rId43" Type="http://schemas.openxmlformats.org/officeDocument/2006/relationships/hyperlink" Target="https://standard.open-contracting.org/1.1.5/en/schema/codelists/" TargetMode="External"/><Relationship Id="rId46" Type="http://schemas.openxmlformats.org/officeDocument/2006/relationships/hyperlink" Target="http://www.opencorporates.com" TargetMode="External"/><Relationship Id="rId45" Type="http://schemas.openxmlformats.org/officeDocument/2006/relationships/hyperlink" Target="https://standard.open-contracting.org/1.1.5/en/schema/codelists/" TargetMode="External"/><Relationship Id="rId107" Type="http://schemas.openxmlformats.org/officeDocument/2006/relationships/hyperlink" Target="https://standard.open-contracting.org/1.1.5/en/schema/codelists/" TargetMode="External"/><Relationship Id="rId106" Type="http://schemas.openxmlformats.org/officeDocument/2006/relationships/hyperlink" Target="http://www.iana.org/assignments/media-types/" TargetMode="External"/><Relationship Id="rId105" Type="http://schemas.openxmlformats.org/officeDocument/2006/relationships/hyperlink" Target="https://standard.open-contracting.org/1.1.5/en/schema/codelists/" TargetMode="External"/><Relationship Id="rId104" Type="http://schemas.openxmlformats.org/officeDocument/2006/relationships/hyperlink" Target="http://www.iana.org/assignments/media-types/" TargetMode="External"/><Relationship Id="rId109" Type="http://schemas.openxmlformats.org/officeDocument/2006/relationships/hyperlink" Target="https://standard.open-contracting.org/1.1.5/en/schema/codelists/" TargetMode="External"/><Relationship Id="rId108" Type="http://schemas.openxmlformats.org/officeDocument/2006/relationships/hyperlink" Target="https://standard.open-contracting.org/1.1.5/en/schema/codelists/" TargetMode="External"/><Relationship Id="rId48" Type="http://schemas.openxmlformats.org/officeDocument/2006/relationships/hyperlink" Target="https://standard.open-contracting.org/1.1.5/en/schema/codelists/" TargetMode="External"/><Relationship Id="rId47" Type="http://schemas.openxmlformats.org/officeDocument/2006/relationships/hyperlink" Target="https://standard.open-contracting.org/1.1.5/en/schema/identifiers/" TargetMode="External"/><Relationship Id="rId49" Type="http://schemas.openxmlformats.org/officeDocument/2006/relationships/hyperlink" Target="http://www.opencorporates.com" TargetMode="External"/><Relationship Id="rId103" Type="http://schemas.openxmlformats.org/officeDocument/2006/relationships/hyperlink" Target="https://standard.open-contracting.org/1.1.5/en/schema/codelists/" TargetMode="External"/><Relationship Id="rId102" Type="http://schemas.openxmlformats.org/officeDocument/2006/relationships/hyperlink" Target="https://standard.open-contracting.org/1.1.5/en/schema/codelists/" TargetMode="External"/><Relationship Id="rId101" Type="http://schemas.openxmlformats.org/officeDocument/2006/relationships/hyperlink" Target="https://standard.open-contracting.org/1.1.5/en/schema/codelists/" TargetMode="External"/><Relationship Id="rId100" Type="http://schemas.openxmlformats.org/officeDocument/2006/relationships/hyperlink" Target="http://www.opencorporates.com" TargetMode="External"/><Relationship Id="rId31" Type="http://schemas.openxmlformats.org/officeDocument/2006/relationships/hyperlink" Target="http://www.opencorporates.com" TargetMode="External"/><Relationship Id="rId30" Type="http://schemas.openxmlformats.org/officeDocument/2006/relationships/hyperlink" Target="https://standard.open-contracting.org/1.1.5/en/schema/codelists/" TargetMode="External"/><Relationship Id="rId33" Type="http://schemas.openxmlformats.org/officeDocument/2006/relationships/hyperlink" Target="https://standard.open-contracting.org/1.1.5/en/schema/codelists/" TargetMode="External"/><Relationship Id="rId32" Type="http://schemas.openxmlformats.org/officeDocument/2006/relationships/hyperlink" Target="https://standard.open-contracting.org/1.1.5/en/schema/codelists/" TargetMode="External"/><Relationship Id="rId35" Type="http://schemas.openxmlformats.org/officeDocument/2006/relationships/hyperlink" Target="https://standard.open-contracting.org/1.1.5/en/schema/codelists/" TargetMode="External"/><Relationship Id="rId34" Type="http://schemas.openxmlformats.org/officeDocument/2006/relationships/hyperlink" Target="https://standard.open-contracting.org/1.1.5/en/schema/codelists/" TargetMode="External"/><Relationship Id="rId37" Type="http://schemas.openxmlformats.org/officeDocument/2006/relationships/hyperlink" Target="https://standard.open-contracting.org/1.1.5/en/schema/codelists/" TargetMode="External"/><Relationship Id="rId36" Type="http://schemas.openxmlformats.org/officeDocument/2006/relationships/hyperlink" Target="https://standard.open-contracting.org/1.1.5/en/schema/codelists/" TargetMode="External"/><Relationship Id="rId39" Type="http://schemas.openxmlformats.org/officeDocument/2006/relationships/hyperlink" Target="https://standard.open-contracting.org/1.1.5/en/schema/codelists/" TargetMode="External"/><Relationship Id="rId38" Type="http://schemas.openxmlformats.org/officeDocument/2006/relationships/hyperlink" Target="https://standard.open-contracting.org/1.1.5/en/schema/codelists/" TargetMode="External"/><Relationship Id="rId20" Type="http://schemas.openxmlformats.org/officeDocument/2006/relationships/hyperlink" Target="http://www.iana.org/assignments/media-types/" TargetMode="External"/><Relationship Id="rId22" Type="http://schemas.openxmlformats.org/officeDocument/2006/relationships/hyperlink" Target="https://standard.open-contracting.org/1.1.5/en/schema/codelists/" TargetMode="External"/><Relationship Id="rId21" Type="http://schemas.openxmlformats.org/officeDocument/2006/relationships/hyperlink" Target="https://standard.open-contracting.org/1.1.5/en/schema/codelists/" TargetMode="External"/><Relationship Id="rId24" Type="http://schemas.openxmlformats.org/officeDocument/2006/relationships/hyperlink" Target="http://www.iana.org/assignments/media-types/" TargetMode="External"/><Relationship Id="rId23" Type="http://schemas.openxmlformats.org/officeDocument/2006/relationships/hyperlink" Target="https://standard.open-contracting.org/1.1.5/en/schema/codelists/" TargetMode="External"/><Relationship Id="rId26" Type="http://schemas.openxmlformats.org/officeDocument/2006/relationships/hyperlink" Target="https://standard.open-contracting.org/1.1.5/en/schema/identifiers/" TargetMode="External"/><Relationship Id="rId25" Type="http://schemas.openxmlformats.org/officeDocument/2006/relationships/hyperlink" Target="https://standard.open-contracting.org/1.1.5/en/schema/codelists/" TargetMode="External"/><Relationship Id="rId28" Type="http://schemas.openxmlformats.org/officeDocument/2006/relationships/hyperlink" Target="http://www.opencorporates.com" TargetMode="External"/><Relationship Id="rId27" Type="http://schemas.openxmlformats.org/officeDocument/2006/relationships/hyperlink" Target="https://standard.open-contracting.org/1.1.5/en/schema/codelists/" TargetMode="External"/><Relationship Id="rId29" Type="http://schemas.openxmlformats.org/officeDocument/2006/relationships/hyperlink" Target="https://standard.open-contracting.org/1.1.5/en/schema/identifiers/" TargetMode="External"/><Relationship Id="rId95" Type="http://schemas.openxmlformats.org/officeDocument/2006/relationships/hyperlink" Target="http://www.opencorporates.com" TargetMode="External"/><Relationship Id="rId94" Type="http://schemas.openxmlformats.org/officeDocument/2006/relationships/hyperlink" Target="https://standard.open-contracting.org/1.1.5/en/schema/codelists/" TargetMode="External"/><Relationship Id="rId97" Type="http://schemas.openxmlformats.org/officeDocument/2006/relationships/hyperlink" Target="https://standard.open-contracting.org/1.1.5/en/schema/codelists/" TargetMode="External"/><Relationship Id="rId96"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identifiers/" TargetMode="External"/><Relationship Id="rId99"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codelists/" TargetMode="External"/><Relationship Id="rId98" Type="http://schemas.openxmlformats.org/officeDocument/2006/relationships/hyperlink" Target="http://www.opencorporates.com" TargetMode="External"/><Relationship Id="rId13" Type="http://schemas.openxmlformats.org/officeDocument/2006/relationships/hyperlink" Target="http://www.opencorporates.com" TargetMode="External"/><Relationship Id="rId12" Type="http://schemas.openxmlformats.org/officeDocument/2006/relationships/hyperlink" Target="https://standard.open-contracting.org/1.1.5/en/schema/codelists/" TargetMode="External"/><Relationship Id="rId91" Type="http://schemas.openxmlformats.org/officeDocument/2006/relationships/hyperlink" Target="https://standard.open-contracting.org/1.1.5/en/schema/codelists/" TargetMode="External"/><Relationship Id="rId90" Type="http://schemas.openxmlformats.org/officeDocument/2006/relationships/hyperlink" Target="https://standard.open-contracting.org/1.1.5/en/schema/identifiers/" TargetMode="External"/><Relationship Id="rId93" Type="http://schemas.openxmlformats.org/officeDocument/2006/relationships/hyperlink" Target="https://standard.open-contracting.org/1.1.5/en/schema/identifiers/" TargetMode="External"/><Relationship Id="rId92" Type="http://schemas.openxmlformats.org/officeDocument/2006/relationships/hyperlink" Target="http://www.opencorporates.com" TargetMode="External"/><Relationship Id="rId115" Type="http://schemas.openxmlformats.org/officeDocument/2006/relationships/drawing" Target="../drawings/drawing11.xml"/><Relationship Id="rId15" Type="http://schemas.openxmlformats.org/officeDocument/2006/relationships/hyperlink" Target="https://standard.open-contracting.org/1.1.5/en/schema/codelists/" TargetMode="External"/><Relationship Id="rId110" Type="http://schemas.openxmlformats.org/officeDocument/2006/relationships/hyperlink" Target="https://standard.open-contracting.org/1.1.5/en/schema/codelists/" TargetMode="External"/><Relationship Id="rId14" Type="http://schemas.openxmlformats.org/officeDocument/2006/relationships/hyperlink" Target="https://standard.open-contracting.org/1.1.5/en/schema/identifiers/" TargetMode="External"/><Relationship Id="rId17" Type="http://schemas.openxmlformats.org/officeDocument/2006/relationships/hyperlink" Target="https://frictionlessdata.io/specs/fiscal-data-package/" TargetMode="External"/><Relationship Id="rId16" Type="http://schemas.openxmlformats.org/officeDocument/2006/relationships/hyperlink" Target="http://www.opencorporates.com" TargetMode="External"/><Relationship Id="rId19" Type="http://schemas.openxmlformats.org/officeDocument/2006/relationships/hyperlink" Target="https://standard.open-contracting.org/1.1.5/en/schema/codelists/" TargetMode="External"/><Relationship Id="rId114" Type="http://schemas.openxmlformats.org/officeDocument/2006/relationships/hyperlink" Target="https://standard.open-contracting.org/1.1.5/en/schema/codelists/" TargetMode="External"/><Relationship Id="rId18" Type="http://schemas.openxmlformats.org/officeDocument/2006/relationships/hyperlink" Target="https://standard.open-contracting.org/1.1.5/en/schema/codelists/" TargetMode="External"/><Relationship Id="rId113" Type="http://schemas.openxmlformats.org/officeDocument/2006/relationships/hyperlink" Target="https://standard.open-contracting.org/1.1.5/en/schema/codelists/" TargetMode="External"/><Relationship Id="rId112" Type="http://schemas.openxmlformats.org/officeDocument/2006/relationships/hyperlink" Target="http://www.iana.org/assignments/media-types/" TargetMode="External"/><Relationship Id="rId111" Type="http://schemas.openxmlformats.org/officeDocument/2006/relationships/hyperlink" Target="https://standard.open-contracting.org/1.1.5/en/schema/codelists/" TargetMode="External"/><Relationship Id="rId84" Type="http://schemas.openxmlformats.org/officeDocument/2006/relationships/hyperlink" Target="https://standard.open-contracting.org/1.1.5/en/schema/identifiers/" TargetMode="External"/><Relationship Id="rId83" Type="http://schemas.openxmlformats.org/officeDocument/2006/relationships/hyperlink" Target="https://standard.open-contracting.org/1.1.5/en/schema/codelists/" TargetMode="External"/><Relationship Id="rId86" Type="http://schemas.openxmlformats.org/officeDocument/2006/relationships/hyperlink" Target="http://www.opencorporates.com" TargetMode="External"/><Relationship Id="rId85" Type="http://schemas.openxmlformats.org/officeDocument/2006/relationships/hyperlink" Target="https://standard.open-contracting.org/1.1.5/en/schema/codelists/" TargetMode="External"/><Relationship Id="rId88" Type="http://schemas.openxmlformats.org/officeDocument/2006/relationships/hyperlink" Target="https://standard.open-contracting.org/1.1.5/en/schema/codelists/" TargetMode="External"/><Relationship Id="rId87" Type="http://schemas.openxmlformats.org/officeDocument/2006/relationships/hyperlink" Target="https://standard.open-contracting.org/1.1.5/en/schema/identifiers/" TargetMode="External"/><Relationship Id="rId89" Type="http://schemas.openxmlformats.org/officeDocument/2006/relationships/hyperlink" Target="http://www.opencorporates.com" TargetMode="External"/><Relationship Id="rId80" Type="http://schemas.openxmlformats.org/officeDocument/2006/relationships/hyperlink" Target="https://standard.open-contracting.org/1.1.5/en/schema/codelists/" TargetMode="External"/><Relationship Id="rId82" Type="http://schemas.openxmlformats.org/officeDocument/2006/relationships/hyperlink" Target="http://www.iana.org/assignments/media-types/" TargetMode="External"/><Relationship Id="rId81" Type="http://schemas.openxmlformats.org/officeDocument/2006/relationships/hyperlink" Target="https://standard.open-contracting.org/1.1.5/en/schema/codelists/" TargetMode="External"/><Relationship Id="rId1" Type="http://schemas.openxmlformats.org/officeDocument/2006/relationships/hyperlink" Target="https://standard.open-contracting.org/1.1.5/en/schema/identifiers/" TargetMode="External"/><Relationship Id="rId2" Type="http://schemas.openxmlformats.org/officeDocument/2006/relationships/hyperlink" Target="https://standard.open-contracting.org/1.1.5/en/schema/codelists/" TargetMode="External"/><Relationship Id="rId3" Type="http://schemas.openxmlformats.org/officeDocument/2006/relationships/hyperlink" Target="https://standard.open-contracting.org/1.1.5/en/schema/codelists/" TargetMode="External"/><Relationship Id="rId4" Type="http://schemas.openxmlformats.org/officeDocument/2006/relationships/hyperlink" Target="https://standard.open-contracting.org/1.1.5/en/schema/identifiers/" TargetMode="External"/><Relationship Id="rId9" Type="http://schemas.openxmlformats.org/officeDocument/2006/relationships/hyperlink" Target="http://www.opencorporates.com" TargetMode="External"/><Relationship Id="rId5" Type="http://schemas.openxmlformats.org/officeDocument/2006/relationships/hyperlink" Target="https://standard.open-contracting.org/1.1.5/en/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standard.open-contracting.org/1.1.5/en/schema/identifiers/" TargetMode="External"/><Relationship Id="rId8" Type="http://schemas.openxmlformats.org/officeDocument/2006/relationships/hyperlink" Target="https://standard.open-contracting.org/1.1.5/en/schema/codelists/" TargetMode="External"/><Relationship Id="rId73" Type="http://schemas.openxmlformats.org/officeDocument/2006/relationships/hyperlink" Target="https://standard.open-contracting.org/1.1.5/en/schema/identifiers/" TargetMode="External"/><Relationship Id="rId72" Type="http://schemas.openxmlformats.org/officeDocument/2006/relationships/hyperlink" Target="http://www.iana.org/assignments/media-types/" TargetMode="External"/><Relationship Id="rId75" Type="http://schemas.openxmlformats.org/officeDocument/2006/relationships/hyperlink" Target="https://standard.open-contracting.org/1.1.5/en/schema/codelists/" TargetMode="External"/><Relationship Id="rId74" Type="http://schemas.openxmlformats.org/officeDocument/2006/relationships/hyperlink" Target="https://standard.open-contracting.org/1.1.5/en/schema/codelists/" TargetMode="External"/><Relationship Id="rId77" Type="http://schemas.openxmlformats.org/officeDocument/2006/relationships/hyperlink" Target="https://standard.open-contracting.org/1.1.5/en/schema/codelists/" TargetMode="External"/><Relationship Id="rId76" Type="http://schemas.openxmlformats.org/officeDocument/2006/relationships/hyperlink" Target="https://standard.open-contracting.org/1.1.5/en/schema/codelists/" TargetMode="External"/><Relationship Id="rId79" Type="http://schemas.openxmlformats.org/officeDocument/2006/relationships/hyperlink" Target="https://standard.open-contracting.org/1.1.5/en/schema/codelists/" TargetMode="External"/><Relationship Id="rId78" Type="http://schemas.openxmlformats.org/officeDocument/2006/relationships/hyperlink" Target="https://standard.open-contracting.org/1.1.5/en/schema/codelists/" TargetMode="External"/><Relationship Id="rId71" Type="http://schemas.openxmlformats.org/officeDocument/2006/relationships/hyperlink" Target="https://standard.open-contracting.org/1.1.5/en/schema/codelists/" TargetMode="External"/><Relationship Id="rId70" Type="http://schemas.openxmlformats.org/officeDocument/2006/relationships/hyperlink" Target="https://standard.open-contracting.org/1.1.5/en/schema/codelists/" TargetMode="External"/><Relationship Id="rId62" Type="http://schemas.openxmlformats.org/officeDocument/2006/relationships/hyperlink" Target="http://www.opencorporates.com" TargetMode="External"/><Relationship Id="rId61" Type="http://schemas.openxmlformats.org/officeDocument/2006/relationships/hyperlink" Target="https://standard.open-contracting.org/1.1.5/en/schema/codelists/" TargetMode="External"/><Relationship Id="rId64" Type="http://schemas.openxmlformats.org/officeDocument/2006/relationships/hyperlink" Target="https://standard.open-contracting.org/1.1.5/en/schema/codelists/" TargetMode="External"/><Relationship Id="rId63" Type="http://schemas.openxmlformats.org/officeDocument/2006/relationships/hyperlink" Target="https://standard.open-contracting.org/1.1.5/en/schema/identifiers/" TargetMode="External"/><Relationship Id="rId66" Type="http://schemas.openxmlformats.org/officeDocument/2006/relationships/hyperlink" Target="https://standard.open-contracting.org/1.1.5/en/schema/codelists/" TargetMode="External"/><Relationship Id="rId65" Type="http://schemas.openxmlformats.org/officeDocument/2006/relationships/hyperlink" Target="http://www.opencorporates.com" TargetMode="External"/><Relationship Id="rId68" Type="http://schemas.openxmlformats.org/officeDocument/2006/relationships/hyperlink" Target="https://standard.open-contracting.org/1.1.5/en/schema/codelists/" TargetMode="External"/><Relationship Id="rId67" Type="http://schemas.openxmlformats.org/officeDocument/2006/relationships/hyperlink" Target="https://standard.open-contracting.org/1.1.5/en/schema/codelists/" TargetMode="External"/><Relationship Id="rId60" Type="http://schemas.openxmlformats.org/officeDocument/2006/relationships/hyperlink" Target="https://standard.open-contracting.org/1.1.5/en/schema/identifiers/" TargetMode="External"/><Relationship Id="rId69" Type="http://schemas.openxmlformats.org/officeDocument/2006/relationships/hyperlink" Target="https://standard.open-contracting.org/1.1.5/en/schema/codelists/" TargetMode="External"/><Relationship Id="rId51" Type="http://schemas.openxmlformats.org/officeDocument/2006/relationships/hyperlink" Target="https://standard.open-contracting.org/1.1.5/en/schema/codelists/" TargetMode="External"/><Relationship Id="rId50" Type="http://schemas.openxmlformats.org/officeDocument/2006/relationships/hyperlink" Target="https://standard.open-contracting.org/1.1.5/en/schema/codelists/" TargetMode="External"/><Relationship Id="rId53" Type="http://schemas.openxmlformats.org/officeDocument/2006/relationships/hyperlink" Target="https://standard.open-contracting.org/1.1.5/en/schema/codelists/" TargetMode="External"/><Relationship Id="rId52" Type="http://schemas.openxmlformats.org/officeDocument/2006/relationships/hyperlink" Target="http://www.iana.org/assignments/media-types/" TargetMode="External"/><Relationship Id="rId55" Type="http://schemas.openxmlformats.org/officeDocument/2006/relationships/hyperlink" Target="https://standard.open-contracting.org/1.1.5/en/schema/codelists/" TargetMode="External"/><Relationship Id="rId54" Type="http://schemas.openxmlformats.org/officeDocument/2006/relationships/hyperlink" Target="https://standard.open-contracting.org/1.1.5/en/schema/codelists/" TargetMode="External"/><Relationship Id="rId57" Type="http://schemas.openxmlformats.org/officeDocument/2006/relationships/hyperlink" Target="https://standard.open-contracting.org/1.1.5/en/schema/identifiers/" TargetMode="External"/><Relationship Id="rId56" Type="http://schemas.openxmlformats.org/officeDocument/2006/relationships/hyperlink" Target="http://www.iana.org/assignments/media-types/" TargetMode="External"/><Relationship Id="rId59" Type="http://schemas.openxmlformats.org/officeDocument/2006/relationships/hyperlink" Target="https://standard.open-contracting.org/1.1.5/en/schema/codelists/" TargetMode="External"/><Relationship Id="rId58" Type="http://schemas.openxmlformats.org/officeDocument/2006/relationships/hyperlink" Target="https://standard.open-contracting.org/1.1.5/en/schema/codelists/"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standard.open-contracting.org/1.1.5/en/schema/codelists/" TargetMode="External"/><Relationship Id="rId22" Type="http://schemas.openxmlformats.org/officeDocument/2006/relationships/drawing" Target="../drawings/drawing12.xml"/><Relationship Id="rId21"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identifiers/" TargetMode="External"/><Relationship Id="rId13" Type="http://schemas.openxmlformats.org/officeDocument/2006/relationships/hyperlink" Target="https://standard.open-contracting.org/1.1.5/en/schema/identifiers/" TargetMode="External"/><Relationship Id="rId12" Type="http://schemas.openxmlformats.org/officeDocument/2006/relationships/hyperlink" Target="http://www.opencorporates.com" TargetMode="External"/><Relationship Id="rId15" Type="http://schemas.openxmlformats.org/officeDocument/2006/relationships/hyperlink" Target="http://www.opencorporates.com" TargetMode="External"/><Relationship Id="rId14" Type="http://schemas.openxmlformats.org/officeDocument/2006/relationships/hyperlink" Target="https://standard.open-contracting.org/1.1.5/en/schema/codelists/" TargetMode="External"/><Relationship Id="rId17" Type="http://schemas.openxmlformats.org/officeDocument/2006/relationships/hyperlink" Target="http://geojson.org/geojson-spec.html" TargetMode="External"/><Relationship Id="rId16" Type="http://schemas.openxmlformats.org/officeDocument/2006/relationships/hyperlink" Target="http://geojson.org/geojson-spec.html" TargetMode="External"/><Relationship Id="rId19" Type="http://schemas.openxmlformats.org/officeDocument/2006/relationships/hyperlink" Target="https://standard.open-contracting.org/1.1.5/en/schema/codelists/" TargetMode="External"/><Relationship Id="rId18" Type="http://schemas.openxmlformats.org/officeDocument/2006/relationships/hyperlink" Target="http://geojson.org/geojson-spec.html" TargetMode="External"/><Relationship Id="rId1" Type="http://schemas.openxmlformats.org/officeDocument/2006/relationships/hyperlink" Target="https://standard.open-contracting.org/1.1.5/en/schema/codelists/" TargetMode="External"/><Relationship Id="rId2" Type="http://schemas.openxmlformats.org/officeDocument/2006/relationships/hyperlink" Target="http://www.iana.org/assignments/media-types/" TargetMode="External"/><Relationship Id="rId3" Type="http://schemas.openxmlformats.org/officeDocument/2006/relationships/hyperlink" Target="https://standard.open-contracting.org/1.1.5/en/schema/identifiers/" TargetMode="External"/><Relationship Id="rId4" Type="http://schemas.openxmlformats.org/officeDocument/2006/relationships/hyperlink" Target="https://standard.open-contracting.org/1.1.5/en/schema/codelists/" TargetMode="External"/><Relationship Id="rId9" Type="http://schemas.openxmlformats.org/officeDocument/2006/relationships/hyperlink" Target="https://standard.open-contracting.org/1.1.5/en/schema/codelists/" TargetMode="External"/><Relationship Id="rId5" Type="http://schemas.openxmlformats.org/officeDocument/2006/relationships/hyperlink" Target="http://www.opencorporates.com" TargetMode="External"/><Relationship Id="rId6" Type="http://schemas.openxmlformats.org/officeDocument/2006/relationships/hyperlink" Target="https://standard.open-contracting.org/1.1.5/en/schema/identifiers/" TargetMode="External"/><Relationship Id="rId7" Type="http://schemas.openxmlformats.org/officeDocument/2006/relationships/hyperlink" Target="https://standard.open-contracting.org/1.1.5/en/schema/codelists/" TargetMode="External"/><Relationship Id="rId8" Type="http://schemas.openxmlformats.org/officeDocument/2006/relationships/hyperlink" Target="http://www.opencorporate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eta-api.contractfinder2.com/" TargetMode="External"/><Relationship Id="rId2" Type="http://schemas.openxmlformats.org/officeDocument/2006/relationships/hyperlink" Target="https://procure.portlandoregon.gov/bso/view/login/login.xhtml"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WFbBFfNQHVDb3pyB8HEhnSWTsKG8PvdToAkyxKEnwwY/edit?pli=1&amp;gid=1012072415"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1" Type="http://schemas.openxmlformats.org/officeDocument/2006/relationships/hyperlink" Target="https://raw.githubusercontent.com/open-contracting-extensions/ocds_metrics_extension/1.1/extension.json" TargetMode="External"/><Relationship Id="rId10" Type="http://schemas.openxmlformats.org/officeDocument/2006/relationships/hyperlink" Target="https://extensions.open-contracting.org/en/extensions/transaction_milestones/master/" TargetMode="External"/><Relationship Id="rId13" Type="http://schemas.openxmlformats.org/officeDocument/2006/relationships/hyperlink" Target="https://gitlab.com/dncp-opendata/ocds_contract_implementation_purchaseOrder_extension/-/raw/master/extension.json?ref_type=heads" TargetMode="External"/><Relationship Id="rId12" Type="http://schemas.openxmlformats.org/officeDocument/2006/relationships/hyperlink" Target="https://extensions.open-contracting.org/en/extensions/metrics/1.1/schema/" TargetMode="External"/><Relationship Id="rId1" Type="http://schemas.openxmlformats.org/officeDocument/2006/relationships/hyperlink" Target="https://raw.githubusercontent.com/open-contracting-extensions/ocds_subcontracting_extension/master/extension.json" TargetMode="External"/><Relationship Id="rId2" Type="http://schemas.openxmlformats.org/officeDocument/2006/relationships/hyperlink" Target="https://extensions.open-contracting.org/en/extensions/subcontracting/master/codelists/" TargetMode="External"/><Relationship Id="rId3" Type="http://schemas.openxmlformats.org/officeDocument/2006/relationships/hyperlink" Target="https://raw.githubusercontent.com/open-contracting-extensions/ocds_selectionCriteria_extension/master/extension.json" TargetMode="External"/><Relationship Id="rId4" Type="http://schemas.openxmlformats.org/officeDocument/2006/relationships/hyperlink" Target="https://extensions.open-contracting.org/en/extensions/selectionCriteria/master/schema/" TargetMode="External"/><Relationship Id="rId9" Type="http://schemas.openxmlformats.org/officeDocument/2006/relationships/hyperlink" Target="https://raw.githubusercontent.com/open-contracting-extensions/ocds_transactions_relatedMilestone_extension/master/extension.json" TargetMode="External"/><Relationship Id="rId15" Type="http://schemas.openxmlformats.org/officeDocument/2006/relationships/hyperlink" Target="https://gitlab.com/dncp-opendata/ocds_contract_implementation_purchaseOrder_extension/-/blob/8ca02062e963d540ff81910479a8d1fd4d1b37b4/release-schema.json" TargetMode="External"/><Relationship Id="rId14" Type="http://schemas.openxmlformats.org/officeDocument/2006/relationships/hyperlink" Target="https://gitlab.com/dncp-opendata/ocds_contract_implementation_purchaseOrder_extension/-/blob/master/release-schema.json?ref_type=heads" TargetMode="External"/><Relationship Id="rId16" Type="http://schemas.openxmlformats.org/officeDocument/2006/relationships/drawing" Target="../drawings/drawing4.xml"/><Relationship Id="rId5" Type="http://schemas.openxmlformats.org/officeDocument/2006/relationships/hyperlink" Target="https://raw.githubusercontent.com/open-contracting-extensions/ocds_bid_extension/master/extension.json" TargetMode="External"/><Relationship Id="rId6" Type="http://schemas.openxmlformats.org/officeDocument/2006/relationships/hyperlink" Target="https://extensions.open-contracting.org/en/extensions/bids/master/schema/" TargetMode="External"/><Relationship Id="rId7" Type="http://schemas.openxmlformats.org/officeDocument/2006/relationships/hyperlink" Target="https://raw.githubusercontent.com/open-contracting-extensions/ocds_awardCriteria_extension/master/extension.json" TargetMode="External"/><Relationship Id="rId8" Type="http://schemas.openxmlformats.org/officeDocument/2006/relationships/hyperlink" Target="https://extensions.open-contracting.org/en/extensions/awardCriteria/master/schem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777717889" TargetMode="External"/><Relationship Id="rId2" Type="http://schemas.openxmlformats.org/officeDocument/2006/relationships/hyperlink" Target="https://docs.google.com/spreadsheets/d/1lVPuE_lCYo-V9vllCIovrLoiSo6CYP_lh0UO6somgI8/edit?gid=777717889" TargetMode="External"/><Relationship Id="rId3" Type="http://schemas.openxmlformats.org/officeDocument/2006/relationships/hyperlink" Target="https://docs.google.com/spreadsheets/d/1lVPuE_lCYo-V9vllCIovrLoiSo6CYP_lh0UO6somgI8/edit?gid=777717889" TargetMode="External"/><Relationship Id="rId4" Type="http://schemas.openxmlformats.org/officeDocument/2006/relationships/hyperlink" Target="https://docs.google.com/spreadsheets/d/1lVPuE_lCYo-V9vllCIovrLoiSo6CYP_lh0UO6somgI8/edit?gid=777717889" TargetMode="External"/><Relationship Id="rId5" Type="http://schemas.openxmlformats.org/officeDocument/2006/relationships/hyperlink" Target="https://docs.google.com/spreadsheets/d/1lVPuE_lCYo-V9vllCIovrLoiSo6CYP_lh0UO6somgI8/edit?gid=777717889" TargetMode="External"/><Relationship Id="rId6" Type="http://schemas.openxmlformats.org/officeDocument/2006/relationships/hyperlink" Target="https://docs.google.com/spreadsheets/d/1lVPuE_lCYo-V9vllCIovrLoiSo6CYP_lh0UO6somgI8/edit?gid=777717889" TargetMode="External"/><Relationship Id="rId7" Type="http://schemas.openxmlformats.org/officeDocument/2006/relationships/hyperlink" Target="https://docs.google.com/spreadsheets/d/1lVPuE_lCYo-V9vllCIovrLoiSo6CYP_lh0UO6somgI8/edit?gid=777717889"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spreadsheets/d/1lVPuE_lCYo-V9vllCIovrLoiSo6CYP_lh0UO6somgI8/edit?gid=777717889" TargetMode="External"/><Relationship Id="rId3" Type="http://schemas.openxmlformats.org/officeDocument/2006/relationships/hyperlink" Target="https://docs.google.com/spreadsheets/d/1WFbBFfNQHVDb3pyB8HEhnSWTsKG8PvdToAkyxKEnwwY/edit?pli=1&amp;gid=1012072415" TargetMode="External"/><Relationship Id="rId4" Type="http://schemas.openxmlformats.org/officeDocument/2006/relationships/drawing" Target="../drawings/drawing7.xml"/><Relationship Id="rId5"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cs.google.com/spreadsheets/d/1lVPuE_lCYo-V9vllCIovrLoiSo6CYP_lh0UO6somgI8/edit?usp=sharing" TargetMode="External"/><Relationship Id="rId3" Type="http://schemas.openxmlformats.org/officeDocument/2006/relationships/hyperlink" Target="https://docs.google.com/spreadsheets/d/1lVPuE_lCYo-V9vllCIovrLoiSo6CYP_lh0UO6somgI8/edit?gid=1173541457" TargetMode="External"/><Relationship Id="rId4" Type="http://schemas.openxmlformats.org/officeDocument/2006/relationships/hyperlink" Target="https://docs.google.com/spreadsheets/d/1lVPuE_lCYo-V9vllCIovrLoiSo6CYP_lh0UO6somgI8/edit?gid=1173541457" TargetMode="External"/><Relationship Id="rId5" Type="http://schemas.openxmlformats.org/officeDocument/2006/relationships/hyperlink" Target="https://docs.google.com/spreadsheets/d/1lVPuE_lCYo-V9vllCIovrLoiSo6CYP_lh0UO6somgI8/edit?gid=1173541457" TargetMode="External"/><Relationship Id="rId6" Type="http://schemas.openxmlformats.org/officeDocument/2006/relationships/drawing" Target="../drawings/drawing9.xml"/><Relationship Id="rId7"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2" t="str">
        <f>Hyperlink("http://standard.open-contracting.org","Open Contracting Data Standard")</f>
        <v>Open Contracting Data Standard</v>
      </c>
    </row>
    <row r="3">
      <c r="A3" s="3" t="s">
        <v>0</v>
      </c>
    </row>
    <row r="4" ht="8.25" customHeight="1">
      <c r="A4" s="4"/>
    </row>
    <row r="5">
      <c r="A5" s="5" t="s">
        <v>1</v>
      </c>
    </row>
    <row r="6" ht="8.25" customHeight="1">
      <c r="A6" s="6"/>
    </row>
    <row r="7">
      <c r="A7" s="7" t="s">
        <v>2</v>
      </c>
    </row>
    <row r="8" ht="27.0" customHeight="1">
      <c r="A8" s="8" t="s">
        <v>3</v>
      </c>
    </row>
    <row r="9" ht="36.75" customHeight="1">
      <c r="A9" s="9" t="s">
        <v>4</v>
      </c>
    </row>
    <row r="10">
      <c r="A10" s="7" t="s">
        <v>5</v>
      </c>
    </row>
    <row r="11" ht="22.5" customHeight="1">
      <c r="A11" s="8" t="s">
        <v>6</v>
      </c>
    </row>
    <row r="12" ht="12.0" customHeight="1">
      <c r="A12" s="4"/>
    </row>
    <row r="13">
      <c r="A13" s="10" t="s">
        <v>7</v>
      </c>
    </row>
    <row r="14">
      <c r="A14" s="11" t="s">
        <v>8</v>
      </c>
    </row>
    <row r="15" ht="8.25" customHeight="1">
      <c r="A15" s="12"/>
    </row>
    <row r="16">
      <c r="A16" s="13" t="s">
        <v>9</v>
      </c>
    </row>
    <row r="17">
      <c r="A17" s="14" t="s">
        <v>10</v>
      </c>
    </row>
    <row r="18">
      <c r="A18" s="15" t="s">
        <v>11</v>
      </c>
    </row>
    <row r="19">
      <c r="A19" s="16" t="s">
        <v>12</v>
      </c>
    </row>
    <row r="20">
      <c r="A20" s="17" t="s">
        <v>13</v>
      </c>
    </row>
    <row r="21">
      <c r="A21" s="18" t="s">
        <v>14</v>
      </c>
    </row>
    <row r="22">
      <c r="A22" s="19" t="s">
        <v>15</v>
      </c>
    </row>
    <row r="23" ht="9.0" customHeight="1">
      <c r="A23" s="20"/>
    </row>
    <row r="24">
      <c r="A24" s="21" t="s">
        <v>16</v>
      </c>
    </row>
    <row r="25">
      <c r="A25" s="22" t="s">
        <v>17</v>
      </c>
    </row>
    <row r="26">
      <c r="A26" s="22"/>
    </row>
    <row r="27">
      <c r="A27" s="22" t="s">
        <v>18</v>
      </c>
    </row>
    <row r="28">
      <c r="A28" s="22"/>
    </row>
    <row r="29" ht="10.5" customHeight="1">
      <c r="A29" s="23"/>
    </row>
    <row r="30">
      <c r="A30" s="24" t="s">
        <v>19</v>
      </c>
    </row>
    <row r="31">
      <c r="A31" s="25" t="s">
        <v>20</v>
      </c>
    </row>
    <row r="32">
      <c r="A32" s="25" t="s">
        <v>21</v>
      </c>
    </row>
    <row r="33" ht="9.75" customHeight="1">
      <c r="A33" s="25" t="s">
        <v>22</v>
      </c>
    </row>
    <row r="34">
      <c r="A34" s="25" t="s">
        <v>23</v>
      </c>
    </row>
    <row r="35">
      <c r="A35"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3" width="30.5"/>
    <col customWidth="1" min="4" max="4" width="25.13"/>
    <col customWidth="1" min="5" max="5" width="37.63"/>
    <col customWidth="1" min="6" max="7" width="18.88"/>
    <col customWidth="1" min="8" max="8" width="37.63"/>
    <col customWidth="1" min="9" max="9" width="12.5"/>
  </cols>
  <sheetData>
    <row r="1">
      <c r="A1" s="121" t="s">
        <v>236</v>
      </c>
      <c r="B1" s="121">
        <v>0.0</v>
      </c>
      <c r="C1" s="122" t="s">
        <v>828</v>
      </c>
      <c r="D1" s="123"/>
      <c r="E1" s="123"/>
      <c r="F1" s="123"/>
      <c r="G1" s="123"/>
      <c r="H1" s="124"/>
      <c r="I1" s="125"/>
    </row>
    <row r="2">
      <c r="A2" s="121" t="s">
        <v>279</v>
      </c>
      <c r="B2" s="121">
        <v>0.0</v>
      </c>
      <c r="C2" s="126" t="s">
        <v>829</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301</v>
      </c>
      <c r="B4" s="121">
        <v>0.0</v>
      </c>
      <c r="C4" s="140" t="s">
        <v>830</v>
      </c>
      <c r="D4" s="142" t="str">
        <f>IF(OR(ISERROR(SEARCH("extension",INDIRECT("$A"&amp;row()))),NOT(ISERROR(SEARCH("parties",INDIRECT("$C"&amp;row()))))),VLOOKUP(INDIRECT("$C"&amp;row()),'OCDS Schema 1.1.5'!$B:$D,2,FALSE), VLOOKUP(INDIRECT("$C"&amp;row()),'OCDS Extension Schemas 1.1.5'!$B:$D,2,FALSE))</f>
        <v>Transactions</v>
      </c>
      <c r="E4" s="142" t="str">
        <f>IF(OR(ISERROR(SEARCH("extension",INDIRECT("$A"&amp;row()))),NOT(ISERROR(SEARCH("parties",INDIRECT("$C"&amp;row()))))),VLOOKUP(INDIRECT("$C"&amp;row()),'OCDS Schema 1.1.5'!$B:$D,3,FALSE), VLOOKUP(INDIRECT("$C"&amp;row()),'OCDS Extension Schemas 1.1.5'!$B:$D,3,FALSE))</f>
        <v>A list of the spending transactions made against this contract</v>
      </c>
      <c r="I4" s="125"/>
    </row>
    <row r="5">
      <c r="A5" s="121" t="s">
        <v>287</v>
      </c>
      <c r="B5" s="121">
        <v>0.0</v>
      </c>
      <c r="C5" s="130" t="s">
        <v>831</v>
      </c>
      <c r="D5" s="164" t="str">
        <f>IF(OR(ISERROR(SEARCH("extension",INDIRECT("$A"&amp;row()))),NOT(ISERROR(SEARCH("parties",INDIRECT("$C"&amp;row()))))),VLOOKUP(INDIRECT("$C"&amp;row()),'OCDS Schema 1.1.5'!$B:$D,2,FALSE), VLOOKUP(INDIRECT("$C"&amp;row()),'OCDS Extension Schemas 1.1.5'!$B:$D,2,FALSE))</f>
        <v>ID</v>
      </c>
      <c r="E5" s="164" t="str">
        <f>IF(OR(ISERROR(SEARCH("extension",INDIRECT("$A"&amp;row()))),NOT(ISERROR(SEARCH("parties",INDIRECT("$C"&amp;row()))))),VLOOKUP(INDIRECT("$C"&amp;row()),'OCDS Schema 1.1.5'!$B:$D,3,FALSE), VLOOKUP(INDIRECT("$C"&amp;row()),'OCDS Extension Schemas 1.1.5'!$B:$D,3,FALSE))</f>
        <v>A unique identifier for this transaction. This identifier should be possible to cross-reference against the provided data source. For IATI this is the transaction reference.</v>
      </c>
      <c r="F5" s="133" t="s">
        <v>735</v>
      </c>
      <c r="G5" s="134" t="str">
        <f>IFERROR(VLOOKUP(INDIRECT("F"&amp;row()),'2. Data Elements'!$A:$F,6,FALSE),"")</f>
        <v>22320991-10</v>
      </c>
      <c r="H5" s="100" t="s">
        <v>832</v>
      </c>
      <c r="I5" s="135" t="s">
        <v>291</v>
      </c>
      <c r="J5" s="135" t="s">
        <v>291</v>
      </c>
    </row>
    <row r="6">
      <c r="A6" s="121" t="s">
        <v>275</v>
      </c>
      <c r="B6" s="121">
        <v>0.0</v>
      </c>
      <c r="C6" s="143" t="s">
        <v>833</v>
      </c>
      <c r="D6" s="164" t="str">
        <f>IF(OR(ISERROR(SEARCH("extension",INDIRECT("$A"&amp;row()))),NOT(ISERROR(SEARCH("parties",INDIRECT("$C"&amp;row()))))),VLOOKUP(INDIRECT("$C"&amp;row()),'OCDS Schema 1.1.5'!$B:$D,2,FALSE), VLOOKUP(INDIRECT("$C"&amp;row()),'OCDS Extension Schemas 1.1.5'!$B:$D,2,FALSE))</f>
        <v>Data source</v>
      </c>
      <c r="E6" s="164" t="str">
        <f>IF(OR(ISERROR(SEARCH("extension",INDIRECT("$A"&amp;row()))),NOT(ISERROR(SEARCH("parties",INDIRECT("$C"&amp;row()))))),VLOOKUP(INDIRECT("$C"&amp;row()),'OCDS Schema 1.1.5'!$B:$D,3,FALSE), VLOOKUP(INDIRECT("$C"&amp;row()),'OCDS Extension Schemas 1.1.5'!$B:$D,3,FALSE))</f>
        <v>Used to point either to a corresponding Fiscal Data Package, IATI file, or machine or human-readable source where users can find further information on the budget line item identifiers, or project identifiers, provided here.</v>
      </c>
      <c r="F6" s="136"/>
      <c r="G6" s="134" t="str">
        <f>IFERROR(VLOOKUP(INDIRECT("F"&amp;row()),'2. Data Elements'!$A:$F,6,FALSE),"")</f>
        <v/>
      </c>
      <c r="H6" s="84"/>
      <c r="I6" s="125"/>
    </row>
    <row r="7">
      <c r="A7" s="121" t="s">
        <v>275</v>
      </c>
      <c r="B7" s="121">
        <v>0.0</v>
      </c>
      <c r="C7" s="143" t="s">
        <v>834</v>
      </c>
      <c r="D7" s="164" t="str">
        <f>IF(OR(ISERROR(SEARCH("extension",INDIRECT("$A"&amp;row()))),NOT(ISERROR(SEARCH("parties",INDIRECT("$C"&amp;row()))))),VLOOKUP(INDIRECT("$C"&amp;row()),'OCDS Schema 1.1.5'!$B:$D,2,FALSE), VLOOKUP(INDIRECT("$C"&amp;row()),'OCDS Extension Schemas 1.1.5'!$B:$D,2,FALSE))</f>
        <v>Date</v>
      </c>
      <c r="E7" s="164" t="str">
        <f>IF(OR(ISERROR(SEARCH("extension",INDIRECT("$A"&amp;row()))),NOT(ISERROR(SEARCH("parties",INDIRECT("$C"&amp;row()))))),VLOOKUP(INDIRECT("$C"&amp;row()),'OCDS Schema 1.1.5'!$B:$D,3,FALSE), VLOOKUP(INDIRECT("$C"&amp;row()),'OCDS Extension Schemas 1.1.5'!$B:$D,3,FALSE))</f>
        <v>The date of the transaction</v>
      </c>
      <c r="F7" s="133" t="s">
        <v>835</v>
      </c>
      <c r="G7" s="134" t="str">
        <f>IFERROR(VLOOKUP(INDIRECT("F"&amp;row()),'2. Data Elements'!$A:$F,6,FALSE),"")</f>
        <v>3/28/2023</v>
      </c>
      <c r="H7" s="82" t="s">
        <v>836</v>
      </c>
      <c r="I7" s="135" t="s">
        <v>291</v>
      </c>
      <c r="J7" s="135" t="s">
        <v>305</v>
      </c>
    </row>
    <row r="8">
      <c r="A8" s="121" t="s">
        <v>301</v>
      </c>
      <c r="B8" s="121">
        <v>0.0</v>
      </c>
      <c r="C8" s="140" t="s">
        <v>837</v>
      </c>
      <c r="D8" s="142" t="str">
        <f>IF(OR(ISERROR(SEARCH("extension",INDIRECT("$A"&amp;row()))),NOT(ISERROR(SEARCH("parties",INDIRECT("$C"&amp;row()))))),VLOOKUP(INDIRECT("$C"&amp;row()),'OCDS Schema 1.1.5'!$B:$D,2,FALSE), VLOOKUP(INDIRECT("$C"&amp;row()),'OCDS Extension Schemas 1.1.5'!$B:$D,2,FALSE))</f>
        <v>Value</v>
      </c>
      <c r="E8" s="142" t="str">
        <f>IF(OR(ISERROR(SEARCH("extension",INDIRECT("$A"&amp;row()))),NOT(ISERROR(SEARCH("parties",INDIRECT("$C"&amp;row()))))),VLOOKUP(INDIRECT("$C"&amp;row()),'OCDS Schema 1.1.5'!$B:$D,3,FALSE), VLOOKUP(INDIRECT("$C"&amp;row()),'OCDS Extension Schemas 1.1.5'!$B:$D,3,FALSE))</f>
        <v>The value of the transaction.</v>
      </c>
      <c r="I8" s="125"/>
    </row>
    <row r="9">
      <c r="A9" s="121" t="s">
        <v>275</v>
      </c>
      <c r="B9" s="121">
        <v>0.0</v>
      </c>
      <c r="C9" s="143" t="s">
        <v>838</v>
      </c>
      <c r="D9" s="164" t="str">
        <f>IF(OR(ISERROR(SEARCH("extension",INDIRECT("$A"&amp;row()))),NOT(ISERROR(SEARCH("parties",INDIRECT("$C"&amp;row()))))),VLOOKUP(INDIRECT("$C"&amp;row()),'OCDS Schema 1.1.5'!$B:$D,2,FALSE), VLOOKUP(INDIRECT("$C"&amp;row()),'OCDS Extension Schemas 1.1.5'!$B:$D,2,FALSE))</f>
        <v>Amount</v>
      </c>
      <c r="E9" s="164" t="str">
        <f>IF(OR(ISERROR(SEARCH("extension",INDIRECT("$A"&amp;row()))),NOT(ISERROR(SEARCH("parties",INDIRECT("$C"&amp;row()))))),VLOOKUP(INDIRECT("$C"&amp;row()),'OCDS Schema 1.1.5'!$B:$D,3,FALSE), VLOOKUP(INDIRECT("$C"&amp;row()),'OCDS Extension Schemas 1.1.5'!$B:$D,3,FALSE))</f>
        <v>Amount as a number.</v>
      </c>
      <c r="F9" s="133" t="s">
        <v>839</v>
      </c>
      <c r="G9" s="134" t="str">
        <f>IFERROR(VLOOKUP(INDIRECT("F"&amp;row()),'2. Data Elements'!$A:$F,6,FALSE),"")</f>
        <v>67.85</v>
      </c>
      <c r="H9" s="82" t="s">
        <v>840</v>
      </c>
      <c r="I9" s="135" t="s">
        <v>291</v>
      </c>
      <c r="J9" s="135" t="s">
        <v>291</v>
      </c>
    </row>
    <row r="10">
      <c r="A10" s="121" t="s">
        <v>275</v>
      </c>
      <c r="B10" s="121">
        <v>0.0</v>
      </c>
      <c r="C10" s="143" t="s">
        <v>841</v>
      </c>
      <c r="D10" s="164" t="str">
        <f>IF(OR(ISERROR(SEARCH("extension",INDIRECT("$A"&amp;row()))),NOT(ISERROR(SEARCH("parties",INDIRECT("$C"&amp;row()))))),VLOOKUP(INDIRECT("$C"&amp;row()),'OCDS Schema 1.1.5'!$B:$D,2,FALSE), VLOOKUP(INDIRECT("$C"&amp;row()),'OCDS Extension Schemas 1.1.5'!$B:$D,2,FALSE))</f>
        <v>Currency</v>
      </c>
      <c r="E10" s="164" t="str">
        <f>IF(OR(ISERROR(SEARCH("extension",INDIRECT("$A"&amp;row()))),NOT(ISERROR(SEARCH("parties",INDIRECT("$C"&amp;row()))))),VLOOKUP(INDIRECT("$C"&amp;row()),'OCDS Schema 1.1.5'!$B:$D,3,FALSE), VLOOKUP(INDIRECT("$C"&amp;row()),'OCDS Extension Schemas 1.1.5'!$B:$D,3,FALSE))</f>
        <v>The currency of the amount, from the closed currency codelist.</v>
      </c>
      <c r="F10" s="133" t="s">
        <v>732</v>
      </c>
      <c r="G10" s="134" t="str">
        <f>IFERROR(VLOOKUP(INDIRECT("F"&amp;row()),'2. Data Elements'!$A:$F,6,FALSE),"")</f>
        <v>USD</v>
      </c>
      <c r="H10" s="139" t="s">
        <v>300</v>
      </c>
      <c r="I10" s="135" t="s">
        <v>305</v>
      </c>
      <c r="J10" s="135" t="s">
        <v>291</v>
      </c>
    </row>
    <row r="11">
      <c r="A11" s="121" t="s">
        <v>301</v>
      </c>
      <c r="B11" s="121">
        <v>0.0</v>
      </c>
      <c r="C11" s="140" t="s">
        <v>368</v>
      </c>
      <c r="D11" s="142" t="str">
        <f>IF(OR(ISERROR(SEARCH("extension",INDIRECT("$A"&amp;row()))),NOT(ISERROR(SEARCH("parties",INDIRECT("$C"&amp;row()))))),VLOOKUP(INDIRECT("$C"&amp;row()),'OCDS Schema 1.1.5'!$B:$D,2,FALSE), VLOOKUP(INDIRECT("$C"&amp;row()),'OCDS Extension Schemas 1.1.5'!$B:$D,2,FALSE))</f>
        <v>Payer</v>
      </c>
      <c r="E11" s="142"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I11" s="125"/>
    </row>
    <row r="12">
      <c r="A12" s="121" t="s">
        <v>275</v>
      </c>
      <c r="B12" s="121">
        <v>0.0</v>
      </c>
      <c r="C12" s="143" t="s">
        <v>842</v>
      </c>
      <c r="D12" s="164" t="str">
        <f>IF(OR(ISERROR(SEARCH("extension",INDIRECT("$A"&amp;row()))),NOT(ISERROR(SEARCH("parties",INDIRECT("$C"&amp;row()))))),VLOOKUP(INDIRECT("$C"&amp;row()),'OCDS Schema 1.1.5'!$B:$D,2,FALSE), VLOOKUP(INDIRECT("$C"&amp;row()),'OCDS Extension Schemas 1.1.5'!$B:$D,2,FALSE))</f>
        <v>Organization name</v>
      </c>
      <c r="E12"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33" t="s">
        <v>303</v>
      </c>
      <c r="G12" s="134" t="str">
        <f>IFERROR(VLOOKUP(INDIRECT("F"&amp;row()),'2. Data Elements'!$A:$F,6,FALSE),"")</f>
        <v>Parks and Recreation</v>
      </c>
      <c r="H12" s="144" t="s">
        <v>304</v>
      </c>
      <c r="I12" s="135" t="s">
        <v>305</v>
      </c>
      <c r="J12" s="135" t="s">
        <v>291</v>
      </c>
    </row>
    <row r="13">
      <c r="A13" s="121" t="s">
        <v>275</v>
      </c>
      <c r="B13" s="121">
        <v>0.0</v>
      </c>
      <c r="C13" s="143" t="s">
        <v>843</v>
      </c>
      <c r="D13" s="164" t="str">
        <f>IF(OR(ISERROR(SEARCH("extension",INDIRECT("$A"&amp;row()))),NOT(ISERROR(SEARCH("parties",INDIRECT("$C"&amp;row()))))),VLOOKUP(INDIRECT("$C"&amp;row()),'OCDS Schema 1.1.5'!$B:$D,2,FALSE), VLOOKUP(INDIRECT("$C"&amp;row()),'OCDS Extension Schemas 1.1.5'!$B:$D,2,FALSE))</f>
        <v>Organization ID</v>
      </c>
      <c r="E13"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33" t="s">
        <v>307</v>
      </c>
      <c r="G13" s="134" t="str">
        <f>IFERROR(VLOOKUP(INDIRECT("F"&amp;row()),'2. Data Elements'!$A:$F,6,FALSE),"")</f>
        <v>US_OR-PDX-SAP-ABBR-PK00</v>
      </c>
      <c r="H13" s="82" t="s">
        <v>178</v>
      </c>
      <c r="I13" s="135" t="s">
        <v>291</v>
      </c>
      <c r="J13" s="135" t="s">
        <v>305</v>
      </c>
    </row>
    <row r="14">
      <c r="A14" s="121" t="s">
        <v>301</v>
      </c>
      <c r="B14" s="121">
        <v>0.0</v>
      </c>
      <c r="C14" s="140" t="s">
        <v>370</v>
      </c>
      <c r="D14" s="142" t="str">
        <f>IF(OR(ISERROR(SEARCH("extension",INDIRECT("$A"&amp;row()))),NOT(ISERROR(SEARCH("parties",INDIRECT("$C"&amp;row()))))),VLOOKUP(INDIRECT("$C"&amp;row()),'OCDS Schema 1.1.5'!$B:$D,2,FALSE), VLOOKUP(INDIRECT("$C"&amp;row()),'OCDS Extension Schemas 1.1.5'!$B:$D,2,FALSE))</f>
        <v>Payee</v>
      </c>
      <c r="E14" s="142"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I14" s="125"/>
    </row>
    <row r="15">
      <c r="A15" s="121" t="s">
        <v>275</v>
      </c>
      <c r="B15" s="121">
        <v>0.0</v>
      </c>
      <c r="C15" s="143" t="s">
        <v>844</v>
      </c>
      <c r="D15" s="164" t="str">
        <f>IF(OR(ISERROR(SEARCH("extension",INDIRECT("$A"&amp;row()))),NOT(ISERROR(SEARCH("parties",INDIRECT("$C"&amp;row()))))),VLOOKUP(INDIRECT("$C"&amp;row()),'OCDS Schema 1.1.5'!$B:$D,2,FALSE), VLOOKUP(INDIRECT("$C"&amp;row()),'OCDS Extension Schemas 1.1.5'!$B:$D,2,FALSE))</f>
        <v>Organization name</v>
      </c>
      <c r="E15"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5" s="133" t="s">
        <v>354</v>
      </c>
      <c r="G15" s="134" t="str">
        <f>IFERROR(VLOOKUP(INDIRECT("F"&amp;row()),'2. Data Elements'!$A:$F,6,FALSE),"")</f>
        <v>WILKINS TRUCKING CO INC</v>
      </c>
      <c r="H15" s="100" t="s">
        <v>355</v>
      </c>
      <c r="I15" s="135" t="s">
        <v>305</v>
      </c>
      <c r="J15" s="135" t="s">
        <v>291</v>
      </c>
    </row>
    <row r="16">
      <c r="A16" s="121" t="s">
        <v>275</v>
      </c>
      <c r="B16" s="121">
        <v>0.0</v>
      </c>
      <c r="C16" s="143" t="s">
        <v>845</v>
      </c>
      <c r="D16" s="164" t="str">
        <f>IF(OR(ISERROR(SEARCH("extension",INDIRECT("$A"&amp;row()))),NOT(ISERROR(SEARCH("parties",INDIRECT("$C"&amp;row()))))),VLOOKUP(INDIRECT("$C"&amp;row()),'OCDS Schema 1.1.5'!$B:$D,2,FALSE), VLOOKUP(INDIRECT("$C"&amp;row()),'OCDS Extension Schemas 1.1.5'!$B:$D,2,FALSE))</f>
        <v>Organization ID</v>
      </c>
      <c r="E16"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 s="133" t="s">
        <v>356</v>
      </c>
      <c r="G16" s="134" t="str">
        <f>IFERROR(VLOOKUP(INDIRECT("F"&amp;row()),'2. Data Elements'!$A:$F,6,FALSE),"")</f>
        <v>US_OR-PDX-SAP-VNBR-100692 </v>
      </c>
      <c r="H16" s="99" t="s">
        <v>846</v>
      </c>
      <c r="I16" s="166" t="s">
        <v>305</v>
      </c>
      <c r="J16" s="135" t="s">
        <v>305</v>
      </c>
    </row>
    <row r="17">
      <c r="A17" s="121" t="s">
        <v>275</v>
      </c>
      <c r="B17" s="121">
        <v>0.0</v>
      </c>
      <c r="C17" s="143" t="s">
        <v>847</v>
      </c>
      <c r="D17" s="164" t="str">
        <f>IF(OR(ISERROR(SEARCH("extension",INDIRECT("$A"&amp;row()))),NOT(ISERROR(SEARCH("parties",INDIRECT("$C"&amp;row()))))),VLOOKUP(INDIRECT("$C"&amp;row()),'OCDS Schema 1.1.5'!$B:$D,2,FALSE), VLOOKUP(INDIRECT("$C"&amp;row()),'OCDS Extension Schemas 1.1.5'!$B:$D,2,FALSE))</f>
        <v>Linked spending information</v>
      </c>
      <c r="E17" s="164" t="str">
        <f>IF(OR(ISERROR(SEARCH("extension",INDIRECT("$A"&amp;row()))),NOT(ISERROR(SEARCH("parties",INDIRECT("$C"&amp;row()))))),VLOOKUP(INDIRECT("$C"&amp;row()),'OCDS Schema 1.1.5'!$B:$D,3,FALSE), VLOOKUP(INDIRECT("$C"&amp;row()),'OCDS Extension Schemas 1.1.5'!$B:$D,3,FALSE))</f>
        <v>A URI pointing directly to a machine-readable record about this spending transaction.</v>
      </c>
      <c r="F17" s="136"/>
      <c r="G17" s="134" t="str">
        <f>IFERROR(VLOOKUP(INDIRECT("F"&amp;row()),'2. Data Elements'!$A:$F,6,FALSE),"")</f>
        <v/>
      </c>
      <c r="H17" s="84"/>
      <c r="I17" s="125"/>
    </row>
    <row r="18">
      <c r="A18" s="121" t="s">
        <v>301</v>
      </c>
      <c r="B18" s="121">
        <v>0.0</v>
      </c>
      <c r="C18" s="140" t="s">
        <v>848</v>
      </c>
      <c r="D18" s="142" t="str">
        <f>IF(OR(ISERROR(SEARCH("extension",INDIRECT("$A"&amp;row()))),NOT(ISERROR(SEARCH("parties",INDIRECT("$C"&amp;row()))))),VLOOKUP(INDIRECT("$C"&amp;row()),'OCDS Schema 1.1.5'!$B:$D,2,FALSE), VLOOKUP(INDIRECT("$C"&amp;row()),'OCDS Extension Schemas 1.1.5'!$B:$D,2,FALSE))</f>
        <v>Milestones</v>
      </c>
      <c r="E18" s="142" t="str">
        <f>IF(OR(ISERROR(SEARCH("extension",INDIRECT("$A"&amp;row()))),NOT(ISERROR(SEARCH("parties",INDIRECT("$C"&amp;row()))))),VLOOKUP(INDIRECT("$C"&amp;row()),'OCDS Schema 1.1.5'!$B:$D,3,FALSE), VLOOKUP(INDIRECT("$C"&amp;row()),'OCDS Extension Schemas 1.1.5'!$B:$D,3,FALSE))</f>
        <v>As milestones are completed, the milestone's status and dates should be updated.</v>
      </c>
      <c r="I18" s="167" t="s">
        <v>849</v>
      </c>
    </row>
    <row r="19">
      <c r="A19" s="121" t="s">
        <v>287</v>
      </c>
      <c r="B19" s="121">
        <v>0.0</v>
      </c>
      <c r="C19" s="130" t="s">
        <v>850</v>
      </c>
      <c r="D19" s="164" t="str">
        <f>IF(OR(ISERROR(SEARCH("extension",INDIRECT("$A"&amp;row()))),NOT(ISERROR(SEARCH("parties",INDIRECT("$C"&amp;row()))))),VLOOKUP(INDIRECT("$C"&amp;row()),'OCDS Schema 1.1.5'!$B:$D,2,FALSE), VLOOKUP(INDIRECT("$C"&amp;row()),'OCDS Extension Schemas 1.1.5'!$B:$D,2,FALSE))</f>
        <v>ID</v>
      </c>
      <c r="E19" s="164"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19" s="133" t="s">
        <v>851</v>
      </c>
      <c r="G19" s="134" t="str">
        <f>IFERROR(VLOOKUP(INDIRECT("F"&amp;row()),'2. Data Elements'!$A:$F,6,FALSE),"")</f>
        <v>PO-22320991-10</v>
      </c>
      <c r="H19" s="100" t="s">
        <v>852</v>
      </c>
      <c r="I19" s="135" t="s">
        <v>291</v>
      </c>
      <c r="J19" s="135" t="s">
        <v>291</v>
      </c>
    </row>
    <row r="20">
      <c r="A20" s="121" t="s">
        <v>275</v>
      </c>
      <c r="B20" s="121">
        <v>0.0</v>
      </c>
      <c r="C20" s="143" t="s">
        <v>853</v>
      </c>
      <c r="D20" s="164" t="str">
        <f>IF(OR(ISERROR(SEARCH("extension",INDIRECT("$A"&amp;row()))),NOT(ISERROR(SEARCH("parties",INDIRECT("$C"&amp;row()))))),VLOOKUP(INDIRECT("$C"&amp;row()),'OCDS Schema 1.1.5'!$B:$D,2,FALSE), VLOOKUP(INDIRECT("$C"&amp;row()),'OCDS Extension Schemas 1.1.5'!$B:$D,2,FALSE))</f>
        <v>Title</v>
      </c>
      <c r="E20" s="164" t="str">
        <f>IF(OR(ISERROR(SEARCH("extension",INDIRECT("$A"&amp;row()))),NOT(ISERROR(SEARCH("parties",INDIRECT("$C"&amp;row()))))),VLOOKUP(INDIRECT("$C"&amp;row()),'OCDS Schema 1.1.5'!$B:$D,3,FALSE), VLOOKUP(INDIRECT("$C"&amp;row()),'OCDS Extension Schemas 1.1.5'!$B:$D,3,FALSE))</f>
        <v>Milestone title</v>
      </c>
      <c r="F20" s="133" t="s">
        <v>738</v>
      </c>
      <c r="G20" s="134" t="str">
        <f>IFERROR(VLOOKUP(INDIRECT("F"&amp;row()),'2. Data Elements'!$A:$F,6,FALSE),"")</f>
        <v>343885 NH 3/4"- rock inv 277820P</v>
      </c>
      <c r="H20" s="99" t="s">
        <v>854</v>
      </c>
      <c r="I20" s="135" t="s">
        <v>305</v>
      </c>
      <c r="J20" s="135" t="s">
        <v>291</v>
      </c>
    </row>
    <row r="21">
      <c r="A21" s="121" t="s">
        <v>275</v>
      </c>
      <c r="B21" s="121">
        <v>0.0</v>
      </c>
      <c r="C21" s="143" t="s">
        <v>855</v>
      </c>
      <c r="D21" s="164" t="str">
        <f>IF(OR(ISERROR(SEARCH("extension",INDIRECT("$A"&amp;row()))),NOT(ISERROR(SEARCH("parties",INDIRECT("$C"&amp;row()))))),VLOOKUP(INDIRECT("$C"&amp;row()),'OCDS Schema 1.1.5'!$B:$D,2,FALSE), VLOOKUP(INDIRECT("$C"&amp;row()),'OCDS Extension Schemas 1.1.5'!$B:$D,2,FALSE))</f>
        <v>Milestone type</v>
      </c>
      <c r="E21" s="164" t="str">
        <f>IF(OR(ISERROR(SEARCH("extension",INDIRECT("$A"&amp;row()))),NOT(ISERROR(SEARCH("parties",INDIRECT("$C"&amp;row()))))),VLOOKUP(INDIRECT("$C"&amp;row()),'OCDS Schema 1.1.5'!$B:$D,3,FALSE), VLOOKUP(INDIRECT("$C"&amp;row()),'OCDS Extension Schemas 1.1.5'!$B:$D,3,FALSE))</f>
        <v>The nature of the milestone, using the open milestoneType codelist.</v>
      </c>
      <c r="F21" s="133" t="s">
        <v>856</v>
      </c>
      <c r="G21" s="134" t="str">
        <f>IFERROR(VLOOKUP(INDIRECT("F"&amp;row()),'2. Data Elements'!$A:$F,6,FALSE),"")</f>
        <v>payment</v>
      </c>
      <c r="H21" s="96" t="s">
        <v>857</v>
      </c>
      <c r="I21" s="135" t="s">
        <v>291</v>
      </c>
      <c r="J21" s="135" t="s">
        <v>291</v>
      </c>
    </row>
    <row r="22">
      <c r="A22" s="121" t="s">
        <v>275</v>
      </c>
      <c r="B22" s="121">
        <v>0.0</v>
      </c>
      <c r="C22" s="143" t="s">
        <v>858</v>
      </c>
      <c r="D22" s="164" t="str">
        <f>IF(OR(ISERROR(SEARCH("extension",INDIRECT("$A"&amp;row()))),NOT(ISERROR(SEARCH("parties",INDIRECT("$C"&amp;row()))))),VLOOKUP(INDIRECT("$C"&amp;row()),'OCDS Schema 1.1.5'!$B:$D,2,FALSE), VLOOKUP(INDIRECT("$C"&amp;row()),'OCDS Extension Schemas 1.1.5'!$B:$D,2,FALSE))</f>
        <v>Description</v>
      </c>
      <c r="E22" s="164" t="str">
        <f>IF(OR(ISERROR(SEARCH("extension",INDIRECT("$A"&amp;row()))),NOT(ISERROR(SEARCH("parties",INDIRECT("$C"&amp;row()))))),VLOOKUP(INDIRECT("$C"&amp;row()),'OCDS Schema 1.1.5'!$B:$D,3,FALSE), VLOOKUP(INDIRECT("$C"&amp;row()),'OCDS Extension Schemas 1.1.5'!$B:$D,3,FALSE))</f>
        <v>A description of the milestone.</v>
      </c>
      <c r="F22" s="136"/>
      <c r="G22" s="134" t="str">
        <f>IFERROR(VLOOKUP(INDIRECT("F"&amp;row()),'2. Data Elements'!$A:$F,6,FALSE),"")</f>
        <v/>
      </c>
      <c r="H22" s="95"/>
      <c r="I22" s="125"/>
    </row>
    <row r="23">
      <c r="A23" s="121" t="s">
        <v>275</v>
      </c>
      <c r="B23" s="121">
        <v>0.0</v>
      </c>
      <c r="C23" s="143" t="s">
        <v>859</v>
      </c>
      <c r="D23" s="164" t="str">
        <f>IF(OR(ISERROR(SEARCH("extension",INDIRECT("$A"&amp;row()))),NOT(ISERROR(SEARCH("parties",INDIRECT("$C"&amp;row()))))),VLOOKUP(INDIRECT("$C"&amp;row()),'OCDS Schema 1.1.5'!$B:$D,2,FALSE), VLOOKUP(INDIRECT("$C"&amp;row()),'OCDS Extension Schemas 1.1.5'!$B:$D,2,FALSE))</f>
        <v>Milestone code</v>
      </c>
      <c r="E23" s="164"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3" s="136"/>
      <c r="G23" s="134" t="str">
        <f>IFERROR(VLOOKUP(INDIRECT("F"&amp;row()),'2. Data Elements'!$A:$F,6,FALSE),"")</f>
        <v/>
      </c>
      <c r="H23" s="95"/>
      <c r="I23" s="125"/>
    </row>
    <row r="24">
      <c r="A24" s="121" t="s">
        <v>275</v>
      </c>
      <c r="B24" s="121">
        <v>0.0</v>
      </c>
      <c r="C24" s="143" t="s">
        <v>860</v>
      </c>
      <c r="D24" s="164" t="str">
        <f>IF(OR(ISERROR(SEARCH("extension",INDIRECT("$A"&amp;row()))),NOT(ISERROR(SEARCH("parties",INDIRECT("$C"&amp;row()))))),VLOOKUP(INDIRECT("$C"&amp;row()),'OCDS Schema 1.1.5'!$B:$D,2,FALSE), VLOOKUP(INDIRECT("$C"&amp;row()),'OCDS Extension Schemas 1.1.5'!$B:$D,2,FALSE))</f>
        <v>Due date</v>
      </c>
      <c r="E24" s="164" t="str">
        <f>IF(OR(ISERROR(SEARCH("extension",INDIRECT("$A"&amp;row()))),NOT(ISERROR(SEARCH("parties",INDIRECT("$C"&amp;row()))))),VLOOKUP(INDIRECT("$C"&amp;row()),'OCDS Schema 1.1.5'!$B:$D,3,FALSE), VLOOKUP(INDIRECT("$C"&amp;row()),'OCDS Extension Schemas 1.1.5'!$B:$D,3,FALSE))</f>
        <v>The date the milestone is due.</v>
      </c>
      <c r="F24" s="133" t="s">
        <v>835</v>
      </c>
      <c r="G24" s="134" t="str">
        <f>IFERROR(VLOOKUP(INDIRECT("F"&amp;row()),'2. Data Elements'!$A:$F,6,FALSE),"")</f>
        <v>3/28/2023</v>
      </c>
      <c r="H24" s="100" t="s">
        <v>861</v>
      </c>
      <c r="I24" s="135" t="s">
        <v>291</v>
      </c>
      <c r="J24" s="135" t="s">
        <v>305</v>
      </c>
    </row>
    <row r="25">
      <c r="A25" s="121" t="s">
        <v>275</v>
      </c>
      <c r="B25" s="121">
        <v>0.0</v>
      </c>
      <c r="C25" s="143" t="s">
        <v>862</v>
      </c>
      <c r="D25" s="164" t="str">
        <f>IF(OR(ISERROR(SEARCH("extension",INDIRECT("$A"&amp;row()))),NOT(ISERROR(SEARCH("parties",INDIRECT("$C"&amp;row()))))),VLOOKUP(INDIRECT("$C"&amp;row()),'OCDS Schema 1.1.5'!$B:$D,2,FALSE), VLOOKUP(INDIRECT("$C"&amp;row()),'OCDS Extension Schemas 1.1.5'!$B:$D,2,FALSE))</f>
        <v>Date met</v>
      </c>
      <c r="E25" s="164" t="str">
        <f>IF(OR(ISERROR(SEARCH("extension",INDIRECT("$A"&amp;row()))),NOT(ISERROR(SEARCH("parties",INDIRECT("$C"&amp;row()))))),VLOOKUP(INDIRECT("$C"&amp;row()),'OCDS Schema 1.1.5'!$B:$D,3,FALSE), VLOOKUP(INDIRECT("$C"&amp;row()),'OCDS Extension Schemas 1.1.5'!$B:$D,3,FALSE))</f>
        <v>The date on which the milestone was met.</v>
      </c>
      <c r="F25" s="136"/>
      <c r="G25" s="134" t="str">
        <f>IFERROR(VLOOKUP(INDIRECT("F"&amp;row()),'2. Data Elements'!$A:$F,6,FALSE),"")</f>
        <v/>
      </c>
      <c r="H25" s="95"/>
      <c r="I25" s="125"/>
    </row>
    <row r="26">
      <c r="A26" s="121" t="s">
        <v>275</v>
      </c>
      <c r="B26" s="121">
        <v>0.0</v>
      </c>
      <c r="C26" s="143" t="s">
        <v>863</v>
      </c>
      <c r="D26" s="164" t="str">
        <f>IF(OR(ISERROR(SEARCH("extension",INDIRECT("$A"&amp;row()))),NOT(ISERROR(SEARCH("parties",INDIRECT("$C"&amp;row()))))),VLOOKUP(INDIRECT("$C"&amp;row()),'OCDS Schema 1.1.5'!$B:$D,2,FALSE), VLOOKUP(INDIRECT("$C"&amp;row()),'OCDS Extension Schemas 1.1.5'!$B:$D,2,FALSE))</f>
        <v>Date modified</v>
      </c>
      <c r="E26" s="164"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26" s="136"/>
      <c r="G26" s="134" t="str">
        <f>IFERROR(VLOOKUP(INDIRECT("F"&amp;row()),'2. Data Elements'!$A:$F,6,FALSE),"")</f>
        <v/>
      </c>
      <c r="H26" s="95"/>
      <c r="I26" s="125"/>
    </row>
    <row r="27">
      <c r="A27" s="121" t="s">
        <v>275</v>
      </c>
      <c r="B27" s="121">
        <v>0.0</v>
      </c>
      <c r="C27" s="143" t="s">
        <v>864</v>
      </c>
      <c r="D27" s="164" t="str">
        <f>IF(OR(ISERROR(SEARCH("extension",INDIRECT("$A"&amp;row()))),NOT(ISERROR(SEARCH("parties",INDIRECT("$C"&amp;row()))))),VLOOKUP(INDIRECT("$C"&amp;row()),'OCDS Schema 1.1.5'!$B:$D,2,FALSE), VLOOKUP(INDIRECT("$C"&amp;row()),'OCDS Extension Schemas 1.1.5'!$B:$D,2,FALSE))</f>
        <v>Status</v>
      </c>
      <c r="E27" s="164"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27" s="133" t="s">
        <v>865</v>
      </c>
      <c r="G27" s="134" t="str">
        <f>IFERROR(VLOOKUP(INDIRECT("F"&amp;row()),'2. Data Elements'!$A:$F,6,FALSE),"")</f>
        <v>met</v>
      </c>
      <c r="H27" s="100" t="s">
        <v>866</v>
      </c>
      <c r="I27" s="135" t="s">
        <v>291</v>
      </c>
      <c r="J27" s="135" t="s">
        <v>291</v>
      </c>
    </row>
    <row r="28">
      <c r="A28" s="121" t="s">
        <v>301</v>
      </c>
      <c r="B28" s="121">
        <v>0.0</v>
      </c>
      <c r="C28" s="140" t="s">
        <v>867</v>
      </c>
      <c r="D28" s="142" t="str">
        <f>IF(OR(ISERROR(SEARCH("extension",INDIRECT("$A"&amp;row()))),NOT(ISERROR(SEARCH("parties",INDIRECT("$C"&amp;row()))))),VLOOKUP(INDIRECT("$C"&amp;row()),'OCDS Schema 1.1.5'!$B:$D,2,FALSE), VLOOKUP(INDIRECT("$C"&amp;row()),'OCDS Extension Schemas 1.1.5'!$B:$D,2,FALSE))</f>
        <v>Documents</v>
      </c>
      <c r="E28" s="142" t="str">
        <f>IF(OR(ISERROR(SEARCH("extension",INDIRECT("$A"&amp;row()))),NOT(ISERROR(SEARCH("parties",INDIRECT("$C"&amp;row()))))),VLOOKUP(INDIRECT("$C"&amp;row()),'OCDS Schema 1.1.5'!$B:$D,3,FALSE), VLOOKUP(INDIRECT("$C"&amp;row()),'OCDS Extension Schemas 1.1.5'!$B:$D,3,FALSE))</f>
        <v>Documents and reports that are part of the implementation phase e.g. audit and evaluation reports.</v>
      </c>
      <c r="I28" s="125"/>
    </row>
    <row r="29">
      <c r="A29" s="121" t="s">
        <v>287</v>
      </c>
      <c r="B29" s="121">
        <v>0.0</v>
      </c>
      <c r="C29" s="130" t="s">
        <v>868</v>
      </c>
      <c r="D29" s="164" t="str">
        <f>IF(OR(ISERROR(SEARCH("extension",INDIRECT("$A"&amp;row()))),NOT(ISERROR(SEARCH("parties",INDIRECT("$C"&amp;row()))))),VLOOKUP(INDIRECT("$C"&amp;row()),'OCDS Schema 1.1.5'!$B:$D,2,FALSE), VLOOKUP(INDIRECT("$C"&amp;row()),'OCDS Extension Schemas 1.1.5'!$B:$D,2,FALSE))</f>
        <v>ID</v>
      </c>
      <c r="E29"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9" s="136"/>
      <c r="G29" s="134" t="str">
        <f>IFERROR(VLOOKUP(INDIRECT("F"&amp;row()),'2. Data Elements'!$A:$F,6,FALSE),"")</f>
        <v/>
      </c>
      <c r="H29" s="84"/>
      <c r="I29" s="125"/>
    </row>
    <row r="30">
      <c r="A30" s="121" t="s">
        <v>275</v>
      </c>
      <c r="B30" s="121">
        <v>0.0</v>
      </c>
      <c r="C30" s="143" t="s">
        <v>869</v>
      </c>
      <c r="D30" s="164" t="str">
        <f>IF(OR(ISERROR(SEARCH("extension",INDIRECT("$A"&amp;row()))),NOT(ISERROR(SEARCH("parties",INDIRECT("$C"&amp;row()))))),VLOOKUP(INDIRECT("$C"&amp;row()),'OCDS Schema 1.1.5'!$B:$D,2,FALSE), VLOOKUP(INDIRECT("$C"&amp;row()),'OCDS Extension Schemas 1.1.5'!$B:$D,2,FALSE))</f>
        <v>Document type</v>
      </c>
      <c r="E30"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30" s="136"/>
      <c r="G30" s="134" t="str">
        <f>IFERROR(VLOOKUP(INDIRECT("F"&amp;row()),'2. Data Elements'!$A:$F,6,FALSE),"")</f>
        <v/>
      </c>
      <c r="H30" s="84"/>
      <c r="I30" s="125"/>
    </row>
    <row r="31">
      <c r="A31" s="121" t="s">
        <v>275</v>
      </c>
      <c r="B31" s="121">
        <v>0.0</v>
      </c>
      <c r="C31" s="143" t="s">
        <v>870</v>
      </c>
      <c r="D31" s="164" t="str">
        <f>IF(OR(ISERROR(SEARCH("extension",INDIRECT("$A"&amp;row()))),NOT(ISERROR(SEARCH("parties",INDIRECT("$C"&amp;row()))))),VLOOKUP(INDIRECT("$C"&amp;row()),'OCDS Schema 1.1.5'!$B:$D,2,FALSE), VLOOKUP(INDIRECT("$C"&amp;row()),'OCDS Extension Schemas 1.1.5'!$B:$D,2,FALSE))</f>
        <v>Title</v>
      </c>
      <c r="E31" s="164" t="str">
        <f>IF(OR(ISERROR(SEARCH("extension",INDIRECT("$A"&amp;row()))),NOT(ISERROR(SEARCH("parties",INDIRECT("$C"&amp;row()))))),VLOOKUP(INDIRECT("$C"&amp;row()),'OCDS Schema 1.1.5'!$B:$D,3,FALSE), VLOOKUP(INDIRECT("$C"&amp;row()),'OCDS Extension Schemas 1.1.5'!$B:$D,3,FALSE))</f>
        <v>The document title.</v>
      </c>
      <c r="F31" s="136"/>
      <c r="G31" s="134" t="str">
        <f>IFERROR(VLOOKUP(INDIRECT("F"&amp;row()),'2. Data Elements'!$A:$F,6,FALSE),"")</f>
        <v/>
      </c>
      <c r="H31" s="84"/>
      <c r="I31" s="125"/>
    </row>
    <row r="32">
      <c r="A32" s="121" t="s">
        <v>275</v>
      </c>
      <c r="B32" s="121">
        <v>0.0</v>
      </c>
      <c r="C32" s="143" t="s">
        <v>871</v>
      </c>
      <c r="D32" s="164" t="str">
        <f>IF(OR(ISERROR(SEARCH("extension",INDIRECT("$A"&amp;row()))),NOT(ISERROR(SEARCH("parties",INDIRECT("$C"&amp;row()))))),VLOOKUP(INDIRECT("$C"&amp;row()),'OCDS Schema 1.1.5'!$B:$D,2,FALSE), VLOOKUP(INDIRECT("$C"&amp;row()),'OCDS Extension Schemas 1.1.5'!$B:$D,2,FALSE))</f>
        <v>Description</v>
      </c>
      <c r="E32"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32" s="136"/>
      <c r="G32" s="134" t="str">
        <f>IFERROR(VLOOKUP(INDIRECT("F"&amp;row()),'2. Data Elements'!$A:$F,6,FALSE),"")</f>
        <v/>
      </c>
      <c r="H32" s="84"/>
      <c r="I32" s="125"/>
    </row>
    <row r="33">
      <c r="A33" s="121" t="s">
        <v>275</v>
      </c>
      <c r="B33" s="121">
        <v>0.0</v>
      </c>
      <c r="C33" s="143" t="s">
        <v>872</v>
      </c>
      <c r="D33" s="164" t="str">
        <f>IF(OR(ISERROR(SEARCH("extension",INDIRECT("$A"&amp;row()))),NOT(ISERROR(SEARCH("parties",INDIRECT("$C"&amp;row()))))),VLOOKUP(INDIRECT("$C"&amp;row()),'OCDS Schema 1.1.5'!$B:$D,2,FALSE), VLOOKUP(INDIRECT("$C"&amp;row()),'OCDS Extension Schemas 1.1.5'!$B:$D,2,FALSE))</f>
        <v>URL</v>
      </c>
      <c r="E33"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33" s="136"/>
      <c r="G33" s="134" t="str">
        <f>IFERROR(VLOOKUP(INDIRECT("F"&amp;row()),'2. Data Elements'!$A:$F,6,FALSE),"")</f>
        <v/>
      </c>
      <c r="H33" s="84"/>
      <c r="I33" s="125"/>
    </row>
    <row r="34">
      <c r="A34" s="121" t="s">
        <v>275</v>
      </c>
      <c r="B34" s="121">
        <v>0.0</v>
      </c>
      <c r="C34" s="143" t="s">
        <v>873</v>
      </c>
      <c r="D34" s="164" t="str">
        <f>IF(OR(ISERROR(SEARCH("extension",INDIRECT("$A"&amp;row()))),NOT(ISERROR(SEARCH("parties",INDIRECT("$C"&amp;row()))))),VLOOKUP(INDIRECT("$C"&amp;row()),'OCDS Schema 1.1.5'!$B:$D,2,FALSE), VLOOKUP(INDIRECT("$C"&amp;row()),'OCDS Extension Schemas 1.1.5'!$B:$D,2,FALSE))</f>
        <v>Date published</v>
      </c>
      <c r="E34"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34" s="136"/>
      <c r="G34" s="134" t="str">
        <f>IFERROR(VLOOKUP(INDIRECT("F"&amp;row()),'2. Data Elements'!$A:$F,6,FALSE),"")</f>
        <v/>
      </c>
      <c r="H34" s="84"/>
      <c r="I34" s="125"/>
    </row>
    <row r="35">
      <c r="A35" s="121" t="s">
        <v>275</v>
      </c>
      <c r="B35" s="121">
        <v>0.0</v>
      </c>
      <c r="C35" s="143" t="s">
        <v>874</v>
      </c>
      <c r="D35" s="164" t="str">
        <f>IF(OR(ISERROR(SEARCH("extension",INDIRECT("$A"&amp;row()))),NOT(ISERROR(SEARCH("parties",INDIRECT("$C"&amp;row()))))),VLOOKUP(INDIRECT("$C"&amp;row()),'OCDS Schema 1.1.5'!$B:$D,2,FALSE), VLOOKUP(INDIRECT("$C"&amp;row()),'OCDS Extension Schemas 1.1.5'!$B:$D,2,FALSE))</f>
        <v>Date modified</v>
      </c>
      <c r="E35" s="164" t="str">
        <f>IF(OR(ISERROR(SEARCH("extension",INDIRECT("$A"&amp;row()))),NOT(ISERROR(SEARCH("parties",INDIRECT("$C"&amp;row()))))),VLOOKUP(INDIRECT("$C"&amp;row()),'OCDS Schema 1.1.5'!$B:$D,3,FALSE), VLOOKUP(INDIRECT("$C"&amp;row()),'OCDS Extension Schemas 1.1.5'!$B:$D,3,FALSE))</f>
        <v>Date that the document was last modified</v>
      </c>
      <c r="F35" s="136"/>
      <c r="G35" s="134" t="str">
        <f>IFERROR(VLOOKUP(INDIRECT("F"&amp;row()),'2. Data Elements'!$A:$F,6,FALSE),"")</f>
        <v/>
      </c>
      <c r="H35" s="84"/>
      <c r="I35" s="125"/>
    </row>
    <row r="36">
      <c r="A36" s="121" t="s">
        <v>275</v>
      </c>
      <c r="B36" s="121">
        <v>0.0</v>
      </c>
      <c r="C36" s="143" t="s">
        <v>875</v>
      </c>
      <c r="D36" s="164" t="str">
        <f>IF(OR(ISERROR(SEARCH("extension",INDIRECT("$A"&amp;row()))),NOT(ISERROR(SEARCH("parties",INDIRECT("$C"&amp;row()))))),VLOOKUP(INDIRECT("$C"&amp;row()),'OCDS Schema 1.1.5'!$B:$D,2,FALSE), VLOOKUP(INDIRECT("$C"&amp;row()),'OCDS Extension Schemas 1.1.5'!$B:$D,2,FALSE))</f>
        <v>Format</v>
      </c>
      <c r="E36"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36" s="136"/>
      <c r="G36" s="134" t="str">
        <f>IFERROR(VLOOKUP(INDIRECT("F"&amp;row()),'2. Data Elements'!$A:$F,6,FALSE),"")</f>
        <v/>
      </c>
      <c r="H36" s="84"/>
      <c r="I36" s="125"/>
    </row>
    <row r="37">
      <c r="A37" s="121" t="s">
        <v>275</v>
      </c>
      <c r="B37" s="121">
        <v>0.0</v>
      </c>
      <c r="C37" s="143" t="s">
        <v>876</v>
      </c>
      <c r="D37" s="164" t="str">
        <f>IF(OR(ISERROR(SEARCH("extension",INDIRECT("$A"&amp;row()))),NOT(ISERROR(SEARCH("parties",INDIRECT("$C"&amp;row()))))),VLOOKUP(INDIRECT("$C"&amp;row()),'OCDS Schema 1.1.5'!$B:$D,2,FALSE), VLOOKUP(INDIRECT("$C"&amp;row()),'OCDS Extension Schemas 1.1.5'!$B:$D,2,FALSE))</f>
        <v>Language</v>
      </c>
      <c r="E37"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37" s="136"/>
      <c r="G37" s="134" t="str">
        <f>IFERROR(VLOOKUP(INDIRECT("F"&amp;row()),'2. Data Elements'!$A:$F,6,FALSE),"")</f>
        <v/>
      </c>
      <c r="H37" s="84"/>
      <c r="I37" s="125"/>
    </row>
    <row r="38">
      <c r="A38" s="121" t="s">
        <v>373</v>
      </c>
      <c r="B38" s="121">
        <v>0.0</v>
      </c>
      <c r="C38" s="157" t="s">
        <v>374</v>
      </c>
      <c r="D38" s="127"/>
      <c r="E38" s="127"/>
      <c r="F38" s="127"/>
      <c r="G38" s="127"/>
      <c r="H38" s="128"/>
      <c r="I38" s="125"/>
    </row>
    <row r="39">
      <c r="A39" s="121" t="s">
        <v>375</v>
      </c>
      <c r="B39" s="121">
        <v>0.0</v>
      </c>
      <c r="C39" s="158" t="s">
        <v>408</v>
      </c>
      <c r="D39" s="127"/>
      <c r="E39" s="127"/>
      <c r="F39" s="127"/>
      <c r="G39" s="127"/>
      <c r="H39" s="128"/>
      <c r="I39" s="125"/>
    </row>
    <row r="40">
      <c r="A40" s="121" t="s">
        <v>377</v>
      </c>
      <c r="B40" s="121">
        <v>0.0</v>
      </c>
      <c r="C40" s="159" t="s">
        <v>877</v>
      </c>
      <c r="D40" s="164" t="str">
        <f>IF(OR(ISERROR(SEARCH("extension",INDIRECT("$A"&amp;row()))),NOT(ISERROR(SEARCH("parties",INDIRECT("$C"&amp;row()))))),VLOOKUP(INDIRECT("$C"&amp;row()),'OCDS Schema 1.1.5'!$B:$D,2,FALSE), VLOOKUP(INDIRECT("$C"&amp;row()),'OCDS Extension Schemas 1.1.5'!$B:$D,2,FALSE))</f>
        <v>Related lot(s)</v>
      </c>
      <c r="E40" s="164"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40" s="160"/>
      <c r="G40" s="134" t="str">
        <f>IFERROR(VLOOKUP(INDIRECT("F"&amp;row()),'2. Data Elements'!$A:$F,6,FALSE),"")</f>
        <v/>
      </c>
      <c r="H40" s="162"/>
      <c r="I40" s="125"/>
    </row>
    <row r="41">
      <c r="A41" s="121" t="s">
        <v>377</v>
      </c>
      <c r="B41" s="121">
        <v>0.0</v>
      </c>
      <c r="C41" s="159" t="s">
        <v>878</v>
      </c>
      <c r="D41" s="164" t="str">
        <f>IF(OR(ISERROR(SEARCH("extension",INDIRECT("$A"&amp;row()))),NOT(ISERROR(SEARCH("parties",INDIRECT("$C"&amp;row()))))),VLOOKUP(INDIRECT("$C"&amp;row()),'OCDS Schema 1.1.5'!$B:$D,2,FALSE), VLOOKUP(INDIRECT("$C"&amp;row()),'OCDS Extension Schemas 1.1.5'!$B:$D,2,FALSE))</f>
        <v>Related lot(s)</v>
      </c>
      <c r="E41"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41" s="160"/>
      <c r="G41" s="134" t="str">
        <f>IFERROR(VLOOKUP(INDIRECT("F"&amp;row()),'2. Data Elements'!$A:$F,6,FALSE),"")</f>
        <v/>
      </c>
      <c r="H41" s="162"/>
      <c r="I41" s="125"/>
    </row>
    <row r="42">
      <c r="A42" s="168" t="s">
        <v>375</v>
      </c>
      <c r="B42" s="169">
        <v>0.0</v>
      </c>
      <c r="C42" s="170" t="s">
        <v>879</v>
      </c>
      <c r="H42" s="171" t="s">
        <v>880</v>
      </c>
      <c r="I42" s="172"/>
      <c r="J42" s="173"/>
      <c r="K42" s="173"/>
      <c r="L42" s="173"/>
      <c r="M42" s="173"/>
      <c r="N42" s="173"/>
      <c r="O42" s="173"/>
      <c r="P42" s="173"/>
      <c r="Q42" s="173"/>
      <c r="R42" s="173"/>
      <c r="S42" s="173"/>
      <c r="T42" s="173"/>
      <c r="U42" s="173"/>
      <c r="V42" s="173"/>
      <c r="W42" s="173"/>
      <c r="X42" s="173"/>
      <c r="Y42" s="173"/>
      <c r="Z42" s="173"/>
    </row>
    <row r="43">
      <c r="A43" s="168" t="s">
        <v>379</v>
      </c>
      <c r="B43" s="169">
        <v>0.0</v>
      </c>
      <c r="C43" s="174" t="s">
        <v>881</v>
      </c>
      <c r="D43" s="175" t="str">
        <f>IF(OR(ISERROR(SEARCH("extension",INDIRECT("$A"&amp;row()))),NOT(ISERROR(SEARCH("parties",INDIRECT("$C"&amp;row()))))),VLOOKUP(INDIRECT("$C"&amp;row()),'OCDS Schema 1.1.5'!$B:$D,2,FALSE), VLOOKUP(INDIRECT("$C"&amp;row()),'OCDS Extension Schemas 1.1.5'!$B:$D,2,FALSE))</f>
        <v>Related implementation milestone</v>
      </c>
      <c r="E43" s="175" t="str">
        <f>IF(OR(ISERROR(SEARCH("extension",INDIRECT("$A"&amp;row()))),NOT(ISERROR(SEARCH("parties",INDIRECT("$C"&amp;row()))))),VLOOKUP(INDIRECT("$C"&amp;row()),'OCDS Schema 1.1.5'!$B:$D,3,FALSE), VLOOKUP(INDIRECT("$C"&amp;row()),'OCDS Extension Schemas 1.1.5'!$B:$D,3,FALSE))</f>
        <v>A link to the milestone in the implementation section of OCDS to which this transaction relates.</v>
      </c>
      <c r="H43" s="176"/>
      <c r="I43" s="172"/>
      <c r="J43" s="173"/>
      <c r="K43" s="173"/>
      <c r="L43" s="173"/>
      <c r="M43" s="173"/>
      <c r="N43" s="173"/>
      <c r="O43" s="173"/>
      <c r="P43" s="173"/>
      <c r="Q43" s="173"/>
      <c r="R43" s="173"/>
      <c r="S43" s="173"/>
      <c r="T43" s="173"/>
      <c r="U43" s="173"/>
      <c r="V43" s="173"/>
      <c r="W43" s="173"/>
      <c r="X43" s="173"/>
      <c r="Y43" s="173"/>
      <c r="Z43" s="173"/>
    </row>
    <row r="44">
      <c r="A44" s="121" t="s">
        <v>377</v>
      </c>
      <c r="B44" s="121">
        <v>0.0</v>
      </c>
      <c r="C44" s="174" t="s">
        <v>882</v>
      </c>
      <c r="D44" s="164" t="str">
        <f>IF(OR(ISERROR(SEARCH("extension",INDIRECT("$A"&amp;row()))),NOT(ISERROR(SEARCH("parties",INDIRECT("$C"&amp;row()))))),VLOOKUP(INDIRECT("$C"&amp;row()),'OCDS Schema 1.1.5'!$B:$D,2,FALSE), VLOOKUP(INDIRECT("$C"&amp;row()),'OCDS Extension Schemas 1.1.5'!$B:$D,2,FALSE))</f>
        <v>Milestone ID</v>
      </c>
      <c r="E44" s="164" t="str">
        <f>IF(OR(ISERROR(SEARCH("extension",INDIRECT("$A"&amp;row()))),NOT(ISERROR(SEARCH("parties",INDIRECT("$C"&amp;row()))))),VLOOKUP(INDIRECT("$C"&amp;row()),'OCDS Schema 1.1.5'!$B:$D,3,FALSE), VLOOKUP(INDIRECT("$C"&amp;row()),'OCDS Extension Schemas 1.1.5'!$B:$D,3,FALSE))</f>
        <v>The ID of the milestone being referenced, this must match the ID of a milestone described elsewhere in a release about this contracting process.</v>
      </c>
      <c r="F44" s="177" t="s">
        <v>851</v>
      </c>
      <c r="G44" s="178" t="str">
        <f>IFERROR(VLOOKUP(INDIRECT("F"&amp;row()),'2. Data Elements'!$A:$F,6,FALSE),"")</f>
        <v>PO-22320991-10</v>
      </c>
      <c r="H44" s="179" t="s">
        <v>883</v>
      </c>
      <c r="I44" s="135" t="s">
        <v>291</v>
      </c>
      <c r="J44" s="135" t="s">
        <v>291</v>
      </c>
    </row>
    <row r="45">
      <c r="A45" s="121" t="s">
        <v>377</v>
      </c>
      <c r="B45" s="121">
        <v>0.0</v>
      </c>
      <c r="C45" s="174" t="s">
        <v>884</v>
      </c>
      <c r="D45" s="164" t="str">
        <f>IF(OR(ISERROR(SEARCH("extension",INDIRECT("$A"&amp;row()))),NOT(ISERROR(SEARCH("parties",INDIRECT("$C"&amp;row()))))),VLOOKUP(INDIRECT("$C"&amp;row()),'OCDS Schema 1.1.5'!$B:$D,2,FALSE), VLOOKUP(INDIRECT("$C"&amp;row()),'OCDS Extension Schemas 1.1.5'!$B:$D,2,FALSE))</f>
        <v>Milestone title</v>
      </c>
      <c r="E45" s="164" t="str">
        <f>IF(OR(ISERROR(SEARCH("extension",INDIRECT("$A"&amp;row()))),NOT(ISERROR(SEARCH("parties",INDIRECT("$C"&amp;row()))))),VLOOKUP(INDIRECT("$C"&amp;row()),'OCDS Schema 1.1.5'!$B:$D,3,FALSE), VLOOKUP(INDIRECT("$C"&amp;row()),'OCDS Extension Schemas 1.1.5'!$B:$D,3,FALSE))</f>
        <v>The title of the milestone being referenced, this must match the title of a milestone described elsewhere in a release about this contracting process.</v>
      </c>
      <c r="F45" s="177" t="s">
        <v>738</v>
      </c>
      <c r="G45" s="178" t="str">
        <f>IFERROR(VLOOKUP(INDIRECT("F"&amp;row()),'2. Data Elements'!$A:$F,6,FALSE),"")</f>
        <v>343885 NH 3/4"- rock inv 277820P</v>
      </c>
      <c r="H45" s="162"/>
      <c r="I45" s="135" t="s">
        <v>291</v>
      </c>
      <c r="J45" s="135" t="s">
        <v>291</v>
      </c>
    </row>
    <row r="46">
      <c r="A46" s="121" t="s">
        <v>373</v>
      </c>
      <c r="B46" s="121">
        <v>0.0</v>
      </c>
      <c r="C46" s="157" t="s">
        <v>413</v>
      </c>
      <c r="D46" s="127"/>
      <c r="E46" s="127"/>
      <c r="F46" s="127"/>
      <c r="G46" s="127"/>
      <c r="H46" s="128"/>
      <c r="I46" s="125"/>
    </row>
    <row r="47">
      <c r="A47" s="121" t="s">
        <v>414</v>
      </c>
      <c r="B47" s="121">
        <v>0.0</v>
      </c>
      <c r="C47" s="82"/>
      <c r="D47" s="84"/>
      <c r="E47" s="84"/>
      <c r="F47" s="136"/>
      <c r="G47" s="134" t="str">
        <f>IFERROR(VLOOKUP(INDIRECT("F"&amp;row()),'2. Data Elements'!$A:$F,6,FALSE),"")</f>
        <v/>
      </c>
      <c r="H47" s="84"/>
      <c r="I47" s="125"/>
    </row>
    <row r="48">
      <c r="A48" s="121" t="s">
        <v>414</v>
      </c>
      <c r="B48" s="121">
        <v>0.0</v>
      </c>
      <c r="C48" s="82"/>
      <c r="D48" s="84"/>
      <c r="E48" s="84"/>
      <c r="F48" s="136"/>
      <c r="G48" s="134" t="str">
        <f>IFERROR(VLOOKUP(INDIRECT("F"&amp;row()),'2. Data Elements'!$A:$F,6,FALSE),"")</f>
        <v/>
      </c>
      <c r="H48" s="84"/>
      <c r="I48" s="125"/>
    </row>
    <row r="49">
      <c r="A49" s="121" t="s">
        <v>414</v>
      </c>
      <c r="B49" s="121">
        <v>0.0</v>
      </c>
      <c r="C49" s="82"/>
      <c r="D49" s="84"/>
      <c r="E49" s="84"/>
      <c r="F49" s="136"/>
      <c r="G49" s="134" t="str">
        <f>IFERROR(VLOOKUP(INDIRECT("F"&amp;row()),'2. Data Elements'!$A:$F,6,FALSE),"")</f>
        <v/>
      </c>
      <c r="H49" s="84"/>
      <c r="I49" s="125"/>
    </row>
    <row r="50">
      <c r="A50" s="121" t="s">
        <v>414</v>
      </c>
      <c r="B50" s="121">
        <v>0.0</v>
      </c>
      <c r="C50" s="84"/>
      <c r="D50" s="84"/>
      <c r="E50" s="84"/>
      <c r="F50" s="136"/>
      <c r="G50" s="134" t="str">
        <f>IFERROR(VLOOKUP(INDIRECT("F"&amp;row()),'2. Data Elements'!$A:$F,6,FALSE),"")</f>
        <v/>
      </c>
      <c r="H50" s="84"/>
      <c r="I50" s="125"/>
    </row>
  </sheetData>
  <mergeCells count="13">
    <mergeCell ref="E28:H28"/>
    <mergeCell ref="C38:H38"/>
    <mergeCell ref="C39:H39"/>
    <mergeCell ref="C42:G42"/>
    <mergeCell ref="E43:G43"/>
    <mergeCell ref="C46:H46"/>
    <mergeCell ref="C1:H1"/>
    <mergeCell ref="C2:H2"/>
    <mergeCell ref="E4:H4"/>
    <mergeCell ref="E8:H8"/>
    <mergeCell ref="E11:H11"/>
    <mergeCell ref="E14:H14"/>
    <mergeCell ref="E18:H18"/>
  </mergeCells>
  <dataValidations>
    <dataValidation type="list" allowBlank="1" sqref="F5:F7 F9:F10 F12:F13 F15:F17 F19:F27 F29:F37 F40:F41 F44:F45 F47:F50">
      <formula1>'2. Data Elements'!$A$6:$A$493</formula1>
    </dataValidation>
  </dataValidations>
  <hyperlinks>
    <hyperlink r:id="rId1" location="gid=1136827240" ref="H12"/>
    <hyperlink r:id="rId2" ref="H42"/>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37.63"/>
    <col customWidth="1" min="3" max="3" width="25.13"/>
    <col customWidth="1" min="4" max="4" width="62.63"/>
    <col customWidth="1" min="5" max="5" width="12.63"/>
    <col customWidth="1" min="6" max="6" width="6.38"/>
    <col customWidth="1" min="7" max="7" width="12.63"/>
    <col customWidth="1" min="8" max="9" width="31.38"/>
    <col customWidth="1" min="10" max="10" width="12.63"/>
    <col customWidth="1" min="11" max="11" width="37.63"/>
  </cols>
  <sheetData>
    <row r="1">
      <c r="A1" s="180" t="s">
        <v>373</v>
      </c>
      <c r="B1" s="181" t="s">
        <v>885</v>
      </c>
      <c r="C1" s="181" t="s">
        <v>236</v>
      </c>
      <c r="D1" s="181" t="s">
        <v>238</v>
      </c>
      <c r="E1" s="181" t="s">
        <v>886</v>
      </c>
      <c r="F1" s="180" t="s">
        <v>887</v>
      </c>
      <c r="G1" s="180" t="s">
        <v>888</v>
      </c>
      <c r="H1" s="181" t="s">
        <v>889</v>
      </c>
      <c r="I1" s="182" t="s">
        <v>890</v>
      </c>
      <c r="J1" s="180" t="s">
        <v>891</v>
      </c>
      <c r="K1" s="181" t="s">
        <v>892</v>
      </c>
    </row>
    <row r="2">
      <c r="B2" s="20" t="s">
        <v>288</v>
      </c>
      <c r="C2" s="20" t="s">
        <v>893</v>
      </c>
      <c r="D2" s="20" t="s">
        <v>894</v>
      </c>
      <c r="E2" s="20" t="s">
        <v>90</v>
      </c>
      <c r="F2" s="149" t="s">
        <v>895</v>
      </c>
      <c r="H2" s="183" t="s">
        <v>896</v>
      </c>
      <c r="I2" s="184"/>
      <c r="K2" s="185"/>
    </row>
    <row r="3">
      <c r="B3" s="20" t="s">
        <v>292</v>
      </c>
      <c r="C3" s="20" t="s">
        <v>897</v>
      </c>
      <c r="D3" s="20" t="s">
        <v>898</v>
      </c>
      <c r="E3" s="20" t="s">
        <v>90</v>
      </c>
      <c r="F3" s="149" t="s">
        <v>895</v>
      </c>
      <c r="H3" s="185"/>
      <c r="I3" s="173"/>
      <c r="K3" s="185"/>
    </row>
    <row r="4">
      <c r="B4" s="20" t="s">
        <v>107</v>
      </c>
      <c r="C4" s="20" t="s">
        <v>899</v>
      </c>
      <c r="D4" s="20" t="s">
        <v>900</v>
      </c>
      <c r="E4" s="20" t="s">
        <v>90</v>
      </c>
      <c r="F4" s="149" t="s">
        <v>895</v>
      </c>
      <c r="G4" s="149" t="s">
        <v>901</v>
      </c>
      <c r="H4" s="185"/>
      <c r="I4" s="173"/>
      <c r="K4" s="185"/>
    </row>
    <row r="5">
      <c r="B5" s="20" t="s">
        <v>296</v>
      </c>
      <c r="C5" s="20" t="s">
        <v>902</v>
      </c>
      <c r="D5" s="20" t="s">
        <v>903</v>
      </c>
      <c r="E5" s="20" t="s">
        <v>904</v>
      </c>
      <c r="F5" s="149" t="s">
        <v>905</v>
      </c>
      <c r="G5" s="149" t="s">
        <v>906</v>
      </c>
      <c r="H5" s="183" t="s">
        <v>907</v>
      </c>
      <c r="I5" s="184" t="s">
        <v>908</v>
      </c>
      <c r="K5" s="185"/>
    </row>
    <row r="6">
      <c r="B6" s="20" t="s">
        <v>298</v>
      </c>
      <c r="C6" s="20" t="s">
        <v>909</v>
      </c>
      <c r="D6" s="20" t="s">
        <v>910</v>
      </c>
      <c r="E6" s="20" t="s">
        <v>90</v>
      </c>
      <c r="F6" s="149" t="s">
        <v>895</v>
      </c>
      <c r="G6" s="149" t="s">
        <v>911</v>
      </c>
      <c r="H6" s="183" t="s">
        <v>912</v>
      </c>
      <c r="I6" s="184" t="s">
        <v>913</v>
      </c>
      <c r="K6" s="185"/>
    </row>
    <row r="7">
      <c r="B7" s="20" t="s">
        <v>914</v>
      </c>
      <c r="C7" s="20" t="s">
        <v>915</v>
      </c>
      <c r="D7" s="20" t="s">
        <v>916</v>
      </c>
      <c r="E7" s="20" t="s">
        <v>904</v>
      </c>
      <c r="F7" s="149" t="s">
        <v>917</v>
      </c>
      <c r="H7" s="185"/>
      <c r="I7" s="173"/>
      <c r="K7" s="185"/>
    </row>
    <row r="8">
      <c r="B8" s="20" t="s">
        <v>914</v>
      </c>
      <c r="C8" s="20" t="s">
        <v>918</v>
      </c>
      <c r="D8" s="20" t="s">
        <v>919</v>
      </c>
      <c r="E8" s="20" t="s">
        <v>920</v>
      </c>
      <c r="H8" s="185"/>
      <c r="I8" s="173"/>
      <c r="K8" s="185"/>
    </row>
    <row r="9">
      <c r="A9" s="149" t="s">
        <v>914</v>
      </c>
      <c r="B9" s="20" t="s">
        <v>319</v>
      </c>
      <c r="C9" s="20" t="s">
        <v>921</v>
      </c>
      <c r="D9" s="20" t="s">
        <v>922</v>
      </c>
      <c r="E9" s="20" t="s">
        <v>90</v>
      </c>
      <c r="F9" s="149" t="s">
        <v>923</v>
      </c>
      <c r="H9" s="185"/>
      <c r="I9" s="173"/>
      <c r="K9" s="185"/>
    </row>
    <row r="10">
      <c r="A10" s="149" t="s">
        <v>914</v>
      </c>
      <c r="B10" s="20" t="s">
        <v>320</v>
      </c>
      <c r="C10" s="20" t="s">
        <v>924</v>
      </c>
      <c r="D10" s="20" t="s">
        <v>925</v>
      </c>
      <c r="E10" s="20" t="s">
        <v>90</v>
      </c>
      <c r="F10" s="149" t="s">
        <v>923</v>
      </c>
      <c r="H10" s="185"/>
      <c r="I10" s="173"/>
      <c r="K10" s="185"/>
    </row>
    <row r="11">
      <c r="A11" s="149" t="s">
        <v>914</v>
      </c>
      <c r="B11" s="20" t="s">
        <v>322</v>
      </c>
      <c r="C11" s="20" t="s">
        <v>926</v>
      </c>
      <c r="D11" s="20" t="s">
        <v>927</v>
      </c>
      <c r="E11" s="20" t="s">
        <v>920</v>
      </c>
      <c r="F11" s="149" t="s">
        <v>923</v>
      </c>
      <c r="H11" s="183" t="s">
        <v>896</v>
      </c>
      <c r="I11" s="184"/>
      <c r="K11" s="185"/>
    </row>
    <row r="12">
      <c r="A12" s="149" t="s">
        <v>914</v>
      </c>
      <c r="B12" s="20" t="s">
        <v>322</v>
      </c>
      <c r="C12" s="20" t="s">
        <v>928</v>
      </c>
      <c r="D12" s="20" t="s">
        <v>929</v>
      </c>
      <c r="E12" s="20" t="s">
        <v>920</v>
      </c>
      <c r="F12" s="149" t="s">
        <v>923</v>
      </c>
      <c r="H12" s="185"/>
      <c r="I12" s="173"/>
      <c r="K12" s="185"/>
    </row>
    <row r="13">
      <c r="A13" s="149" t="s">
        <v>914</v>
      </c>
      <c r="B13" s="20" t="s">
        <v>323</v>
      </c>
      <c r="C13" s="20" t="s">
        <v>930</v>
      </c>
      <c r="D13" s="20" t="s">
        <v>931</v>
      </c>
      <c r="E13" s="20" t="s">
        <v>90</v>
      </c>
      <c r="F13" s="149" t="s">
        <v>923</v>
      </c>
      <c r="H13" s="183" t="s">
        <v>932</v>
      </c>
      <c r="I13" s="184"/>
      <c r="K13" s="185"/>
    </row>
    <row r="14">
      <c r="A14" s="149" t="s">
        <v>914</v>
      </c>
      <c r="B14" s="20" t="s">
        <v>326</v>
      </c>
      <c r="C14" s="20" t="s">
        <v>933</v>
      </c>
      <c r="D14" s="20" t="s">
        <v>934</v>
      </c>
      <c r="E14" s="20" t="s">
        <v>935</v>
      </c>
      <c r="F14" s="149" t="s">
        <v>923</v>
      </c>
      <c r="H14" s="185"/>
      <c r="I14" s="173"/>
      <c r="K14" s="185"/>
    </row>
    <row r="15">
      <c r="A15" s="149" t="s">
        <v>914</v>
      </c>
      <c r="B15" s="20" t="s">
        <v>329</v>
      </c>
      <c r="C15" s="20" t="s">
        <v>936</v>
      </c>
      <c r="D15" s="20" t="s">
        <v>937</v>
      </c>
      <c r="E15" s="20" t="s">
        <v>90</v>
      </c>
      <c r="F15" s="149" t="s">
        <v>923</v>
      </c>
      <c r="H15" s="185"/>
      <c r="I15" s="173"/>
      <c r="K15" s="185"/>
    </row>
    <row r="16">
      <c r="A16" s="149" t="s">
        <v>914</v>
      </c>
      <c r="B16" s="20" t="s">
        <v>330</v>
      </c>
      <c r="C16" s="20" t="s">
        <v>938</v>
      </c>
      <c r="D16" s="20" t="s">
        <v>939</v>
      </c>
      <c r="E16" s="20" t="s">
        <v>90</v>
      </c>
      <c r="F16" s="149" t="s">
        <v>923</v>
      </c>
      <c r="G16" s="149" t="s">
        <v>940</v>
      </c>
      <c r="H16" s="183" t="s">
        <v>941</v>
      </c>
      <c r="I16" s="184"/>
      <c r="K16" s="185"/>
    </row>
    <row r="17">
      <c r="A17" s="149" t="s">
        <v>914</v>
      </c>
      <c r="B17" s="20" t="s">
        <v>331</v>
      </c>
      <c r="C17" s="20" t="s">
        <v>942</v>
      </c>
      <c r="D17" s="20" t="s">
        <v>943</v>
      </c>
      <c r="E17" s="20" t="s">
        <v>904</v>
      </c>
      <c r="F17" s="149" t="s">
        <v>917</v>
      </c>
      <c r="H17" s="183" t="s">
        <v>896</v>
      </c>
      <c r="I17" s="184"/>
      <c r="K17" s="185"/>
    </row>
    <row r="18">
      <c r="B18" s="20" t="s">
        <v>331</v>
      </c>
      <c r="C18" s="20" t="s">
        <v>928</v>
      </c>
      <c r="D18" s="20" t="s">
        <v>929</v>
      </c>
      <c r="E18" s="20" t="s">
        <v>920</v>
      </c>
      <c r="H18" s="185"/>
      <c r="I18" s="173"/>
      <c r="K18" s="185"/>
    </row>
    <row r="19">
      <c r="A19" s="149" t="s">
        <v>914</v>
      </c>
      <c r="B19" s="20" t="s">
        <v>332</v>
      </c>
      <c r="C19" s="20" t="s">
        <v>930</v>
      </c>
      <c r="D19" s="20" t="s">
        <v>931</v>
      </c>
      <c r="E19" s="20" t="s">
        <v>90</v>
      </c>
      <c r="F19" s="149" t="s">
        <v>923</v>
      </c>
      <c r="H19" s="183" t="s">
        <v>932</v>
      </c>
      <c r="I19" s="184"/>
      <c r="K19" s="185"/>
    </row>
    <row r="20">
      <c r="A20" s="149" t="s">
        <v>914</v>
      </c>
      <c r="B20" s="20" t="s">
        <v>333</v>
      </c>
      <c r="C20" s="20" t="s">
        <v>933</v>
      </c>
      <c r="D20" s="20" t="s">
        <v>934</v>
      </c>
      <c r="E20" s="20" t="s">
        <v>935</v>
      </c>
      <c r="F20" s="149" t="s">
        <v>923</v>
      </c>
      <c r="H20" s="185"/>
      <c r="I20" s="173"/>
      <c r="K20" s="185"/>
    </row>
    <row r="21">
      <c r="A21" s="149" t="s">
        <v>914</v>
      </c>
      <c r="B21" s="20" t="s">
        <v>334</v>
      </c>
      <c r="C21" s="20" t="s">
        <v>936</v>
      </c>
      <c r="D21" s="20" t="s">
        <v>937</v>
      </c>
      <c r="E21" s="20" t="s">
        <v>90</v>
      </c>
      <c r="F21" s="149" t="s">
        <v>923</v>
      </c>
      <c r="H21" s="185"/>
      <c r="I21" s="173"/>
      <c r="K21" s="185"/>
    </row>
    <row r="22">
      <c r="A22" s="149" t="s">
        <v>914</v>
      </c>
      <c r="B22" s="20" t="s">
        <v>335</v>
      </c>
      <c r="C22" s="20" t="s">
        <v>938</v>
      </c>
      <c r="D22" s="20" t="s">
        <v>939</v>
      </c>
      <c r="E22" s="20" t="s">
        <v>90</v>
      </c>
      <c r="F22" s="149" t="s">
        <v>923</v>
      </c>
      <c r="G22" s="149" t="s">
        <v>940</v>
      </c>
      <c r="H22" s="183" t="s">
        <v>941</v>
      </c>
      <c r="I22" s="184"/>
      <c r="K22" s="185"/>
    </row>
    <row r="23">
      <c r="A23" s="149" t="s">
        <v>914</v>
      </c>
      <c r="B23" s="20" t="s">
        <v>336</v>
      </c>
      <c r="C23" s="20" t="s">
        <v>944</v>
      </c>
      <c r="D23" s="20" t="s">
        <v>945</v>
      </c>
      <c r="E23" s="20" t="s">
        <v>920</v>
      </c>
      <c r="F23" s="149" t="s">
        <v>923</v>
      </c>
      <c r="H23" s="185"/>
      <c r="I23" s="173"/>
      <c r="K23" s="185"/>
    </row>
    <row r="24">
      <c r="A24" s="149" t="s">
        <v>914</v>
      </c>
      <c r="B24" s="20" t="s">
        <v>336</v>
      </c>
      <c r="C24" s="20" t="s">
        <v>944</v>
      </c>
      <c r="D24" s="20" t="s">
        <v>946</v>
      </c>
      <c r="E24" s="20" t="s">
        <v>920</v>
      </c>
      <c r="F24" s="149" t="s">
        <v>923</v>
      </c>
      <c r="H24" s="185"/>
      <c r="I24" s="173"/>
      <c r="K24" s="185"/>
    </row>
    <row r="25">
      <c r="A25" s="149" t="s">
        <v>914</v>
      </c>
      <c r="B25" s="20" t="s">
        <v>337</v>
      </c>
      <c r="C25" s="20" t="s">
        <v>947</v>
      </c>
      <c r="D25" s="20" t="s">
        <v>948</v>
      </c>
      <c r="E25" s="20" t="s">
        <v>90</v>
      </c>
      <c r="F25" s="149" t="s">
        <v>923</v>
      </c>
      <c r="H25" s="185"/>
      <c r="I25" s="173"/>
      <c r="K25" s="185"/>
    </row>
    <row r="26">
      <c r="A26" s="149" t="s">
        <v>914</v>
      </c>
      <c r="B26" s="20" t="s">
        <v>338</v>
      </c>
      <c r="C26" s="20" t="s">
        <v>949</v>
      </c>
      <c r="D26" s="20" t="s">
        <v>950</v>
      </c>
      <c r="E26" s="20" t="s">
        <v>90</v>
      </c>
      <c r="F26" s="149" t="s">
        <v>923</v>
      </c>
      <c r="H26" s="185"/>
      <c r="I26" s="173"/>
      <c r="K26" s="185"/>
    </row>
    <row r="27">
      <c r="A27" s="149" t="s">
        <v>914</v>
      </c>
      <c r="B27" s="20" t="s">
        <v>339</v>
      </c>
      <c r="C27" s="20" t="s">
        <v>951</v>
      </c>
      <c r="D27" s="20" t="s">
        <v>952</v>
      </c>
      <c r="E27" s="20" t="s">
        <v>90</v>
      </c>
      <c r="F27" s="149" t="s">
        <v>923</v>
      </c>
      <c r="H27" s="185"/>
      <c r="I27" s="173"/>
      <c r="K27" s="185"/>
    </row>
    <row r="28">
      <c r="A28" s="149" t="s">
        <v>914</v>
      </c>
      <c r="B28" s="20" t="s">
        <v>340</v>
      </c>
      <c r="C28" s="20" t="s">
        <v>953</v>
      </c>
      <c r="D28" s="20" t="s">
        <v>954</v>
      </c>
      <c r="E28" s="20" t="s">
        <v>90</v>
      </c>
      <c r="F28" s="149" t="s">
        <v>923</v>
      </c>
      <c r="H28" s="185"/>
      <c r="I28" s="173"/>
      <c r="K28" s="185"/>
    </row>
    <row r="29">
      <c r="A29" s="149" t="s">
        <v>914</v>
      </c>
      <c r="B29" s="20" t="s">
        <v>341</v>
      </c>
      <c r="C29" s="20" t="s">
        <v>955</v>
      </c>
      <c r="D29" s="20" t="s">
        <v>956</v>
      </c>
      <c r="E29" s="20" t="s">
        <v>90</v>
      </c>
      <c r="F29" s="149" t="s">
        <v>923</v>
      </c>
      <c r="H29" s="185"/>
      <c r="I29" s="173"/>
      <c r="K29" s="185"/>
    </row>
    <row r="30">
      <c r="A30" s="149" t="s">
        <v>914</v>
      </c>
      <c r="B30" s="20" t="s">
        <v>342</v>
      </c>
      <c r="C30" s="20" t="s">
        <v>957</v>
      </c>
      <c r="D30" s="20" t="s">
        <v>958</v>
      </c>
      <c r="E30" s="20" t="s">
        <v>920</v>
      </c>
      <c r="F30" s="149" t="s">
        <v>923</v>
      </c>
      <c r="H30" s="185"/>
      <c r="I30" s="173"/>
      <c r="K30" s="185"/>
    </row>
    <row r="31">
      <c r="A31" s="149" t="s">
        <v>914</v>
      </c>
      <c r="B31" s="20" t="s">
        <v>342</v>
      </c>
      <c r="C31" s="20" t="s">
        <v>957</v>
      </c>
      <c r="D31" s="20" t="s">
        <v>959</v>
      </c>
      <c r="E31" s="20" t="s">
        <v>920</v>
      </c>
      <c r="F31" s="149" t="s">
        <v>923</v>
      </c>
      <c r="H31" s="185"/>
      <c r="I31" s="173"/>
      <c r="K31" s="185"/>
    </row>
    <row r="32">
      <c r="A32" s="149" t="s">
        <v>914</v>
      </c>
      <c r="B32" s="20" t="s">
        <v>343</v>
      </c>
      <c r="C32" s="20" t="s">
        <v>960</v>
      </c>
      <c r="D32" s="20" t="s">
        <v>961</v>
      </c>
      <c r="E32" s="20" t="s">
        <v>90</v>
      </c>
      <c r="F32" s="149" t="s">
        <v>923</v>
      </c>
      <c r="H32" s="185"/>
      <c r="I32" s="173"/>
      <c r="K32" s="185"/>
    </row>
    <row r="33">
      <c r="A33" s="149" t="s">
        <v>914</v>
      </c>
      <c r="B33" s="20" t="s">
        <v>344</v>
      </c>
      <c r="C33" s="20" t="s">
        <v>962</v>
      </c>
      <c r="D33" s="20" t="s">
        <v>963</v>
      </c>
      <c r="E33" s="20" t="s">
        <v>90</v>
      </c>
      <c r="F33" s="149" t="s">
        <v>923</v>
      </c>
      <c r="H33" s="185"/>
      <c r="I33" s="173"/>
      <c r="K33" s="185"/>
    </row>
    <row r="34">
      <c r="A34" s="149" t="s">
        <v>914</v>
      </c>
      <c r="B34" s="20" t="s">
        <v>345</v>
      </c>
      <c r="C34" s="20" t="s">
        <v>964</v>
      </c>
      <c r="D34" s="20" t="s">
        <v>965</v>
      </c>
      <c r="E34" s="20" t="s">
        <v>90</v>
      </c>
      <c r="F34" s="149" t="s">
        <v>923</v>
      </c>
      <c r="H34" s="185"/>
      <c r="I34" s="173"/>
      <c r="K34" s="185"/>
    </row>
    <row r="35">
      <c r="A35" s="149" t="s">
        <v>914</v>
      </c>
      <c r="B35" s="20" t="s">
        <v>346</v>
      </c>
      <c r="C35" s="20" t="s">
        <v>966</v>
      </c>
      <c r="D35" s="20" t="s">
        <v>967</v>
      </c>
      <c r="E35" s="20" t="s">
        <v>90</v>
      </c>
      <c r="F35" s="149" t="s">
        <v>923</v>
      </c>
      <c r="H35" s="185"/>
      <c r="I35" s="173"/>
      <c r="K35" s="185"/>
    </row>
    <row r="36">
      <c r="A36" s="149" t="s">
        <v>914</v>
      </c>
      <c r="B36" s="20" t="s">
        <v>347</v>
      </c>
      <c r="C36" s="20" t="s">
        <v>245</v>
      </c>
      <c r="D36" s="20" t="s">
        <v>968</v>
      </c>
      <c r="E36" s="20" t="s">
        <v>90</v>
      </c>
      <c r="F36" s="149" t="s">
        <v>923</v>
      </c>
      <c r="G36" s="149" t="s">
        <v>940</v>
      </c>
      <c r="H36" s="185"/>
      <c r="I36" s="173"/>
      <c r="K36" s="185"/>
    </row>
    <row r="37">
      <c r="A37" s="149" t="s">
        <v>914</v>
      </c>
      <c r="B37" s="20" t="s">
        <v>348</v>
      </c>
      <c r="C37" s="20" t="s">
        <v>969</v>
      </c>
      <c r="D37" s="20" t="s">
        <v>970</v>
      </c>
      <c r="E37" s="20" t="s">
        <v>904</v>
      </c>
      <c r="F37" s="149" t="s">
        <v>917</v>
      </c>
      <c r="H37" s="183" t="s">
        <v>971</v>
      </c>
      <c r="I37" s="184" t="s">
        <v>972</v>
      </c>
      <c r="K37" s="185"/>
    </row>
    <row r="38">
      <c r="A38" s="149" t="s">
        <v>914</v>
      </c>
      <c r="B38" s="20" t="s">
        <v>350</v>
      </c>
      <c r="C38" s="20" t="s">
        <v>973</v>
      </c>
      <c r="D38" s="20" t="s">
        <v>974</v>
      </c>
      <c r="E38" s="20" t="s">
        <v>920</v>
      </c>
      <c r="F38" s="149" t="s">
        <v>923</v>
      </c>
      <c r="H38" s="185"/>
      <c r="I38" s="173"/>
      <c r="K38" s="185"/>
    </row>
    <row r="39">
      <c r="B39" s="20" t="s">
        <v>183</v>
      </c>
      <c r="C39" s="20" t="s">
        <v>975</v>
      </c>
      <c r="D39" s="20" t="s">
        <v>976</v>
      </c>
      <c r="E39" s="20" t="s">
        <v>920</v>
      </c>
      <c r="F39" s="149" t="s">
        <v>923</v>
      </c>
      <c r="H39" s="185"/>
      <c r="I39" s="173"/>
      <c r="K39" s="185"/>
    </row>
    <row r="40">
      <c r="B40" s="20" t="s">
        <v>183</v>
      </c>
      <c r="C40" s="20" t="s">
        <v>977</v>
      </c>
      <c r="D40" s="20" t="s">
        <v>978</v>
      </c>
      <c r="E40" s="20" t="s">
        <v>920</v>
      </c>
      <c r="F40" s="149" t="s">
        <v>923</v>
      </c>
      <c r="H40" s="185"/>
      <c r="I40" s="173"/>
      <c r="K40" s="185"/>
    </row>
    <row r="41">
      <c r="A41" s="149" t="s">
        <v>183</v>
      </c>
      <c r="B41" s="20" t="s">
        <v>302</v>
      </c>
      <c r="C41" s="20" t="s">
        <v>979</v>
      </c>
      <c r="D41" s="20" t="s">
        <v>980</v>
      </c>
      <c r="E41" s="20" t="s">
        <v>90</v>
      </c>
      <c r="F41" s="149" t="s">
        <v>923</v>
      </c>
      <c r="H41" s="185"/>
      <c r="I41" s="173"/>
      <c r="K41" s="185"/>
    </row>
    <row r="42">
      <c r="A42" s="149" t="s">
        <v>183</v>
      </c>
      <c r="B42" s="20" t="s">
        <v>306</v>
      </c>
      <c r="C42" s="20" t="s">
        <v>981</v>
      </c>
      <c r="D42" s="20" t="s">
        <v>982</v>
      </c>
      <c r="E42" s="20" t="s">
        <v>935</v>
      </c>
      <c r="F42" s="149" t="s">
        <v>923</v>
      </c>
      <c r="H42" s="185"/>
      <c r="I42" s="173"/>
      <c r="K42" s="185"/>
    </row>
    <row r="43">
      <c r="A43" s="149" t="s">
        <v>183</v>
      </c>
      <c r="B43" s="20" t="s">
        <v>983</v>
      </c>
      <c r="C43" s="20" t="s">
        <v>926</v>
      </c>
      <c r="D43" s="20" t="s">
        <v>984</v>
      </c>
      <c r="E43" s="20" t="s">
        <v>920</v>
      </c>
      <c r="F43" s="149" t="s">
        <v>923</v>
      </c>
      <c r="H43" s="183" t="s">
        <v>896</v>
      </c>
      <c r="I43" s="184"/>
      <c r="J43" s="149">
        <v>1.1</v>
      </c>
      <c r="K43" s="20" t="s">
        <v>985</v>
      </c>
    </row>
    <row r="44">
      <c r="A44" s="149" t="s">
        <v>183</v>
      </c>
      <c r="B44" s="20" t="s">
        <v>983</v>
      </c>
      <c r="C44" s="20" t="s">
        <v>928</v>
      </c>
      <c r="D44" s="20" t="s">
        <v>929</v>
      </c>
      <c r="E44" s="20" t="s">
        <v>920</v>
      </c>
      <c r="F44" s="149" t="s">
        <v>923</v>
      </c>
      <c r="H44" s="185"/>
      <c r="I44" s="173"/>
      <c r="J44" s="149">
        <v>1.1</v>
      </c>
      <c r="K44" s="185"/>
    </row>
    <row r="45">
      <c r="A45" s="149" t="s">
        <v>183</v>
      </c>
      <c r="B45" s="20" t="s">
        <v>986</v>
      </c>
      <c r="C45" s="20" t="s">
        <v>930</v>
      </c>
      <c r="D45" s="20" t="s">
        <v>931</v>
      </c>
      <c r="E45" s="20" t="s">
        <v>90</v>
      </c>
      <c r="F45" s="149" t="s">
        <v>923</v>
      </c>
      <c r="H45" s="183" t="s">
        <v>932</v>
      </c>
      <c r="I45" s="184"/>
      <c r="J45" s="149">
        <v>1.1</v>
      </c>
      <c r="K45" s="185"/>
    </row>
    <row r="46">
      <c r="A46" s="149" t="s">
        <v>183</v>
      </c>
      <c r="B46" s="20" t="s">
        <v>987</v>
      </c>
      <c r="C46" s="20" t="s">
        <v>933</v>
      </c>
      <c r="D46" s="20" t="s">
        <v>934</v>
      </c>
      <c r="E46" s="20" t="s">
        <v>935</v>
      </c>
      <c r="F46" s="149" t="s">
        <v>923</v>
      </c>
      <c r="H46" s="185"/>
      <c r="I46" s="173"/>
      <c r="J46" s="149">
        <v>1.1</v>
      </c>
      <c r="K46" s="185"/>
    </row>
    <row r="47">
      <c r="A47" s="149" t="s">
        <v>183</v>
      </c>
      <c r="B47" s="20" t="s">
        <v>988</v>
      </c>
      <c r="C47" s="20" t="s">
        <v>936</v>
      </c>
      <c r="D47" s="20" t="s">
        <v>937</v>
      </c>
      <c r="E47" s="20" t="s">
        <v>90</v>
      </c>
      <c r="F47" s="149" t="s">
        <v>923</v>
      </c>
      <c r="H47" s="185"/>
      <c r="I47" s="173"/>
      <c r="J47" s="149">
        <v>1.1</v>
      </c>
      <c r="K47" s="185"/>
    </row>
    <row r="48">
      <c r="A48" s="149" t="s">
        <v>183</v>
      </c>
      <c r="B48" s="20" t="s">
        <v>989</v>
      </c>
      <c r="C48" s="20" t="s">
        <v>938</v>
      </c>
      <c r="D48" s="20" t="s">
        <v>939</v>
      </c>
      <c r="E48" s="20" t="s">
        <v>90</v>
      </c>
      <c r="F48" s="149" t="s">
        <v>923</v>
      </c>
      <c r="G48" s="149" t="s">
        <v>940</v>
      </c>
      <c r="H48" s="183" t="s">
        <v>941</v>
      </c>
      <c r="I48" s="184"/>
      <c r="J48" s="149">
        <v>1.1</v>
      </c>
      <c r="K48" s="185"/>
    </row>
    <row r="49">
      <c r="A49" s="149" t="s">
        <v>183</v>
      </c>
      <c r="B49" s="20" t="s">
        <v>990</v>
      </c>
      <c r="C49" s="20" t="s">
        <v>944</v>
      </c>
      <c r="D49" s="20" t="s">
        <v>991</v>
      </c>
      <c r="E49" s="20" t="s">
        <v>920</v>
      </c>
      <c r="F49" s="149" t="s">
        <v>923</v>
      </c>
      <c r="H49" s="185"/>
      <c r="I49" s="173"/>
      <c r="J49" s="149">
        <v>1.1</v>
      </c>
      <c r="K49" s="20" t="s">
        <v>992</v>
      </c>
    </row>
    <row r="50">
      <c r="A50" s="149" t="s">
        <v>183</v>
      </c>
      <c r="B50" s="20" t="s">
        <v>990</v>
      </c>
      <c r="C50" s="20" t="s">
        <v>944</v>
      </c>
      <c r="D50" s="20" t="s">
        <v>946</v>
      </c>
      <c r="E50" s="20" t="s">
        <v>920</v>
      </c>
      <c r="F50" s="149" t="s">
        <v>923</v>
      </c>
      <c r="H50" s="185"/>
      <c r="I50" s="173"/>
      <c r="J50" s="149">
        <v>1.1</v>
      </c>
      <c r="K50" s="185"/>
    </row>
    <row r="51">
      <c r="A51" s="149" t="s">
        <v>183</v>
      </c>
      <c r="B51" s="20" t="s">
        <v>993</v>
      </c>
      <c r="C51" s="20" t="s">
        <v>947</v>
      </c>
      <c r="D51" s="20" t="s">
        <v>948</v>
      </c>
      <c r="E51" s="20" t="s">
        <v>90</v>
      </c>
      <c r="F51" s="149" t="s">
        <v>923</v>
      </c>
      <c r="H51" s="185"/>
      <c r="I51" s="173"/>
      <c r="J51" s="149">
        <v>1.1</v>
      </c>
      <c r="K51" s="185"/>
    </row>
    <row r="52">
      <c r="A52" s="149" t="s">
        <v>183</v>
      </c>
      <c r="B52" s="20" t="s">
        <v>994</v>
      </c>
      <c r="C52" s="20" t="s">
        <v>949</v>
      </c>
      <c r="D52" s="20" t="s">
        <v>950</v>
      </c>
      <c r="E52" s="20" t="s">
        <v>90</v>
      </c>
      <c r="F52" s="149" t="s">
        <v>923</v>
      </c>
      <c r="H52" s="185"/>
      <c r="I52" s="173"/>
      <c r="J52" s="149">
        <v>1.1</v>
      </c>
      <c r="K52" s="185"/>
    </row>
    <row r="53">
      <c r="A53" s="149" t="s">
        <v>183</v>
      </c>
      <c r="B53" s="20" t="s">
        <v>995</v>
      </c>
      <c r="C53" s="20" t="s">
        <v>951</v>
      </c>
      <c r="D53" s="20" t="s">
        <v>952</v>
      </c>
      <c r="E53" s="20" t="s">
        <v>90</v>
      </c>
      <c r="F53" s="149" t="s">
        <v>923</v>
      </c>
      <c r="H53" s="185"/>
      <c r="I53" s="173"/>
      <c r="J53" s="149">
        <v>1.1</v>
      </c>
      <c r="K53" s="185"/>
    </row>
    <row r="54">
      <c r="A54" s="149" t="s">
        <v>183</v>
      </c>
      <c r="B54" s="20" t="s">
        <v>996</v>
      </c>
      <c r="C54" s="20" t="s">
        <v>953</v>
      </c>
      <c r="D54" s="20" t="s">
        <v>954</v>
      </c>
      <c r="E54" s="20" t="s">
        <v>90</v>
      </c>
      <c r="F54" s="149" t="s">
        <v>923</v>
      </c>
      <c r="H54" s="185"/>
      <c r="I54" s="173"/>
      <c r="J54" s="149">
        <v>1.1</v>
      </c>
      <c r="K54" s="185"/>
    </row>
    <row r="55">
      <c r="A55" s="149" t="s">
        <v>183</v>
      </c>
      <c r="B55" s="20" t="s">
        <v>997</v>
      </c>
      <c r="C55" s="20" t="s">
        <v>955</v>
      </c>
      <c r="D55" s="20" t="s">
        <v>956</v>
      </c>
      <c r="E55" s="20" t="s">
        <v>90</v>
      </c>
      <c r="F55" s="149" t="s">
        <v>923</v>
      </c>
      <c r="H55" s="185"/>
      <c r="I55" s="173"/>
      <c r="J55" s="149">
        <v>1.1</v>
      </c>
      <c r="K55" s="185"/>
    </row>
    <row r="56">
      <c r="A56" s="149" t="s">
        <v>183</v>
      </c>
      <c r="B56" s="20" t="s">
        <v>998</v>
      </c>
      <c r="C56" s="20" t="s">
        <v>942</v>
      </c>
      <c r="D56" s="20" t="s">
        <v>999</v>
      </c>
      <c r="E56" s="20" t="s">
        <v>904</v>
      </c>
      <c r="F56" s="149" t="s">
        <v>917</v>
      </c>
      <c r="H56" s="183" t="s">
        <v>896</v>
      </c>
      <c r="I56" s="184"/>
      <c r="J56" s="149">
        <v>1.1</v>
      </c>
      <c r="K56" s="20" t="s">
        <v>1000</v>
      </c>
    </row>
    <row r="57">
      <c r="B57" s="20" t="s">
        <v>998</v>
      </c>
      <c r="C57" s="20" t="s">
        <v>928</v>
      </c>
      <c r="D57" s="20" t="s">
        <v>929</v>
      </c>
      <c r="E57" s="20" t="s">
        <v>920</v>
      </c>
      <c r="H57" s="185"/>
      <c r="I57" s="173"/>
      <c r="K57" s="185"/>
    </row>
    <row r="58">
      <c r="A58" s="149" t="s">
        <v>183</v>
      </c>
      <c r="B58" s="20" t="s">
        <v>1001</v>
      </c>
      <c r="C58" s="20" t="s">
        <v>930</v>
      </c>
      <c r="D58" s="20" t="s">
        <v>931</v>
      </c>
      <c r="E58" s="20" t="s">
        <v>90</v>
      </c>
      <c r="F58" s="149" t="s">
        <v>923</v>
      </c>
      <c r="H58" s="183" t="s">
        <v>932</v>
      </c>
      <c r="I58" s="184"/>
      <c r="J58" s="149">
        <v>1.1</v>
      </c>
      <c r="K58" s="185"/>
    </row>
    <row r="59">
      <c r="A59" s="149" t="s">
        <v>183</v>
      </c>
      <c r="B59" s="20" t="s">
        <v>1002</v>
      </c>
      <c r="C59" s="20" t="s">
        <v>933</v>
      </c>
      <c r="D59" s="20" t="s">
        <v>934</v>
      </c>
      <c r="E59" s="20" t="s">
        <v>935</v>
      </c>
      <c r="F59" s="149" t="s">
        <v>923</v>
      </c>
      <c r="H59" s="185"/>
      <c r="I59" s="173"/>
      <c r="J59" s="149">
        <v>1.1</v>
      </c>
      <c r="K59" s="185"/>
    </row>
    <row r="60">
      <c r="A60" s="149" t="s">
        <v>183</v>
      </c>
      <c r="B60" s="20" t="s">
        <v>1003</v>
      </c>
      <c r="C60" s="20" t="s">
        <v>936</v>
      </c>
      <c r="D60" s="20" t="s">
        <v>937</v>
      </c>
      <c r="E60" s="20" t="s">
        <v>90</v>
      </c>
      <c r="F60" s="149" t="s">
        <v>923</v>
      </c>
      <c r="H60" s="185"/>
      <c r="I60" s="173"/>
      <c r="J60" s="149">
        <v>1.1</v>
      </c>
      <c r="K60" s="185"/>
    </row>
    <row r="61">
      <c r="A61" s="149" t="s">
        <v>183</v>
      </c>
      <c r="B61" s="20" t="s">
        <v>1004</v>
      </c>
      <c r="C61" s="20" t="s">
        <v>938</v>
      </c>
      <c r="D61" s="20" t="s">
        <v>939</v>
      </c>
      <c r="E61" s="20" t="s">
        <v>90</v>
      </c>
      <c r="F61" s="149" t="s">
        <v>923</v>
      </c>
      <c r="G61" s="149" t="s">
        <v>940</v>
      </c>
      <c r="H61" s="183" t="s">
        <v>941</v>
      </c>
      <c r="I61" s="184"/>
      <c r="J61" s="149">
        <v>1.1</v>
      </c>
      <c r="K61" s="185"/>
    </row>
    <row r="62">
      <c r="A62" s="149" t="s">
        <v>183</v>
      </c>
      <c r="B62" s="20" t="s">
        <v>1005</v>
      </c>
      <c r="C62" s="20" t="s">
        <v>957</v>
      </c>
      <c r="D62" s="20" t="s">
        <v>991</v>
      </c>
      <c r="E62" s="20" t="s">
        <v>920</v>
      </c>
      <c r="F62" s="149" t="s">
        <v>923</v>
      </c>
      <c r="H62" s="185"/>
      <c r="I62" s="173"/>
      <c r="J62" s="149">
        <v>1.1</v>
      </c>
      <c r="K62" s="20" t="s">
        <v>1006</v>
      </c>
    </row>
    <row r="63">
      <c r="A63" s="149" t="s">
        <v>183</v>
      </c>
      <c r="B63" s="20" t="s">
        <v>1005</v>
      </c>
      <c r="C63" s="20" t="s">
        <v>957</v>
      </c>
      <c r="D63" s="20" t="s">
        <v>959</v>
      </c>
      <c r="E63" s="20" t="s">
        <v>920</v>
      </c>
      <c r="F63" s="149" t="s">
        <v>923</v>
      </c>
      <c r="H63" s="185"/>
      <c r="I63" s="173"/>
      <c r="J63" s="149">
        <v>1.1</v>
      </c>
      <c r="K63" s="185"/>
    </row>
    <row r="64">
      <c r="A64" s="149" t="s">
        <v>183</v>
      </c>
      <c r="B64" s="20" t="s">
        <v>1007</v>
      </c>
      <c r="C64" s="20" t="s">
        <v>960</v>
      </c>
      <c r="D64" s="20" t="s">
        <v>961</v>
      </c>
      <c r="E64" s="20" t="s">
        <v>90</v>
      </c>
      <c r="F64" s="149" t="s">
        <v>923</v>
      </c>
      <c r="H64" s="185"/>
      <c r="I64" s="173"/>
      <c r="J64" s="149">
        <v>1.1</v>
      </c>
      <c r="K64" s="185"/>
    </row>
    <row r="65">
      <c r="A65" s="149" t="s">
        <v>183</v>
      </c>
      <c r="B65" s="20" t="s">
        <v>1008</v>
      </c>
      <c r="C65" s="20" t="s">
        <v>962</v>
      </c>
      <c r="D65" s="20" t="s">
        <v>963</v>
      </c>
      <c r="E65" s="20" t="s">
        <v>90</v>
      </c>
      <c r="F65" s="149" t="s">
        <v>923</v>
      </c>
      <c r="H65" s="185"/>
      <c r="I65" s="173"/>
      <c r="J65" s="149">
        <v>1.1</v>
      </c>
      <c r="K65" s="185"/>
    </row>
    <row r="66">
      <c r="A66" s="149" t="s">
        <v>183</v>
      </c>
      <c r="B66" s="20" t="s">
        <v>1009</v>
      </c>
      <c r="C66" s="20" t="s">
        <v>964</v>
      </c>
      <c r="D66" s="20" t="s">
        <v>965</v>
      </c>
      <c r="E66" s="20" t="s">
        <v>90</v>
      </c>
      <c r="F66" s="149" t="s">
        <v>923</v>
      </c>
      <c r="H66" s="185"/>
      <c r="I66" s="173"/>
      <c r="J66" s="149">
        <v>1.1</v>
      </c>
      <c r="K66" s="185"/>
    </row>
    <row r="67">
      <c r="A67" s="149" t="s">
        <v>183</v>
      </c>
      <c r="B67" s="20" t="s">
        <v>1010</v>
      </c>
      <c r="C67" s="20" t="s">
        <v>966</v>
      </c>
      <c r="D67" s="20" t="s">
        <v>967</v>
      </c>
      <c r="E67" s="20" t="s">
        <v>90</v>
      </c>
      <c r="F67" s="149" t="s">
        <v>923</v>
      </c>
      <c r="H67" s="185"/>
      <c r="I67" s="173"/>
      <c r="J67" s="149">
        <v>1.1</v>
      </c>
      <c r="K67" s="185"/>
    </row>
    <row r="68">
      <c r="A68" s="149" t="s">
        <v>183</v>
      </c>
      <c r="B68" s="20" t="s">
        <v>1011</v>
      </c>
      <c r="C68" s="20" t="s">
        <v>245</v>
      </c>
      <c r="D68" s="20" t="s">
        <v>968</v>
      </c>
      <c r="E68" s="20" t="s">
        <v>90</v>
      </c>
      <c r="F68" s="149" t="s">
        <v>923</v>
      </c>
      <c r="G68" s="149" t="s">
        <v>940</v>
      </c>
      <c r="H68" s="185"/>
      <c r="I68" s="173"/>
      <c r="J68" s="149">
        <v>1.1</v>
      </c>
      <c r="K68" s="185"/>
    </row>
    <row r="69">
      <c r="B69" s="20" t="s">
        <v>1012</v>
      </c>
      <c r="C69" s="20" t="s">
        <v>34</v>
      </c>
      <c r="D69" s="20" t="s">
        <v>1013</v>
      </c>
      <c r="E69" s="20" t="s">
        <v>920</v>
      </c>
      <c r="F69" s="149" t="s">
        <v>923</v>
      </c>
      <c r="H69" s="185"/>
      <c r="I69" s="173"/>
      <c r="K69" s="185"/>
    </row>
    <row r="70">
      <c r="B70" s="20" t="s">
        <v>1012</v>
      </c>
      <c r="C70" s="20" t="s">
        <v>34</v>
      </c>
      <c r="D70" s="20" t="s">
        <v>416</v>
      </c>
      <c r="E70" s="20" t="s">
        <v>920</v>
      </c>
      <c r="F70" s="149" t="s">
        <v>923</v>
      </c>
      <c r="H70" s="185"/>
      <c r="I70" s="173"/>
      <c r="K70" s="185"/>
    </row>
    <row r="71">
      <c r="A71" s="149" t="s">
        <v>1012</v>
      </c>
      <c r="B71" s="20" t="s">
        <v>417</v>
      </c>
      <c r="C71" s="20" t="s">
        <v>1014</v>
      </c>
      <c r="D71" s="20" t="s">
        <v>1015</v>
      </c>
      <c r="E71" s="20" t="s">
        <v>90</v>
      </c>
      <c r="F71" s="149" t="s">
        <v>923</v>
      </c>
      <c r="H71" s="185"/>
      <c r="I71" s="173"/>
      <c r="K71" s="185"/>
    </row>
    <row r="72">
      <c r="A72" s="149" t="s">
        <v>1012</v>
      </c>
      <c r="B72" s="20" t="s">
        <v>418</v>
      </c>
      <c r="C72" s="20" t="s">
        <v>1016</v>
      </c>
      <c r="D72" s="20" t="s">
        <v>1017</v>
      </c>
      <c r="E72" s="20" t="s">
        <v>920</v>
      </c>
      <c r="F72" s="149" t="s">
        <v>923</v>
      </c>
      <c r="H72" s="185"/>
      <c r="I72" s="173"/>
      <c r="K72" s="185"/>
    </row>
    <row r="73">
      <c r="A73" s="149" t="s">
        <v>1012</v>
      </c>
      <c r="B73" s="20" t="s">
        <v>418</v>
      </c>
      <c r="C73" s="20" t="s">
        <v>1018</v>
      </c>
      <c r="D73" s="20" t="s">
        <v>1019</v>
      </c>
      <c r="E73" s="20" t="s">
        <v>920</v>
      </c>
      <c r="F73" s="149" t="s">
        <v>923</v>
      </c>
      <c r="H73" s="183" t="s">
        <v>1020</v>
      </c>
      <c r="I73" s="184"/>
      <c r="K73" s="185"/>
    </row>
    <row r="74">
      <c r="A74" s="149" t="s">
        <v>1012</v>
      </c>
      <c r="B74" s="20" t="s">
        <v>419</v>
      </c>
      <c r="C74" s="20" t="s">
        <v>933</v>
      </c>
      <c r="D74" s="20" t="s">
        <v>1021</v>
      </c>
      <c r="E74" s="20" t="s">
        <v>935</v>
      </c>
      <c r="F74" s="149" t="s">
        <v>923</v>
      </c>
      <c r="H74" s="185"/>
      <c r="I74" s="173"/>
      <c r="K74" s="185"/>
    </row>
    <row r="75">
      <c r="A75" s="149" t="s">
        <v>1012</v>
      </c>
      <c r="B75" s="20" t="s">
        <v>420</v>
      </c>
      <c r="C75" s="20" t="s">
        <v>1022</v>
      </c>
      <c r="D75" s="20" t="s">
        <v>1023</v>
      </c>
      <c r="E75" s="20" t="s">
        <v>90</v>
      </c>
      <c r="F75" s="149" t="s">
        <v>923</v>
      </c>
      <c r="H75" s="185"/>
      <c r="I75" s="173"/>
      <c r="K75" s="185"/>
    </row>
    <row r="76">
      <c r="A76" s="149" t="s">
        <v>1012</v>
      </c>
      <c r="B76" s="20" t="s">
        <v>421</v>
      </c>
      <c r="C76" s="20" t="s">
        <v>1024</v>
      </c>
      <c r="D76" s="20" t="s">
        <v>1025</v>
      </c>
      <c r="E76" s="20" t="s">
        <v>920</v>
      </c>
      <c r="F76" s="149" t="s">
        <v>923</v>
      </c>
      <c r="H76" s="185"/>
      <c r="I76" s="173"/>
      <c r="K76" s="185"/>
    </row>
    <row r="77">
      <c r="A77" s="149" t="s">
        <v>1012</v>
      </c>
      <c r="B77" s="20" t="s">
        <v>421</v>
      </c>
      <c r="C77" s="20" t="s">
        <v>1026</v>
      </c>
      <c r="D77" s="20" t="s">
        <v>1027</v>
      </c>
      <c r="E77" s="20" t="s">
        <v>920</v>
      </c>
      <c r="F77" s="149" t="s">
        <v>923</v>
      </c>
      <c r="H77" s="185"/>
      <c r="I77" s="173"/>
      <c r="K77" s="185"/>
    </row>
    <row r="78">
      <c r="A78" s="149" t="s">
        <v>1012</v>
      </c>
      <c r="B78" s="20" t="s">
        <v>422</v>
      </c>
      <c r="C78" s="20" t="s">
        <v>1024</v>
      </c>
      <c r="D78" s="20" t="s">
        <v>1028</v>
      </c>
      <c r="E78" s="20" t="s">
        <v>1029</v>
      </c>
      <c r="F78" s="149" t="s">
        <v>923</v>
      </c>
      <c r="H78" s="185"/>
      <c r="I78" s="173"/>
      <c r="K78" s="185"/>
    </row>
    <row r="79">
      <c r="A79" s="149" t="s">
        <v>1012</v>
      </c>
      <c r="B79" s="20" t="s">
        <v>423</v>
      </c>
      <c r="C79" s="20" t="s">
        <v>1030</v>
      </c>
      <c r="D79" s="20" t="s">
        <v>1031</v>
      </c>
      <c r="E79" s="20" t="s">
        <v>90</v>
      </c>
      <c r="F79" s="149" t="s">
        <v>923</v>
      </c>
      <c r="G79" s="149" t="s">
        <v>1032</v>
      </c>
      <c r="H79" s="183" t="s">
        <v>1033</v>
      </c>
      <c r="I79" s="184"/>
      <c r="K79" s="185"/>
    </row>
    <row r="80">
      <c r="A80" s="149" t="s">
        <v>1012</v>
      </c>
      <c r="B80" s="20" t="s">
        <v>424</v>
      </c>
      <c r="C80" s="20" t="s">
        <v>1034</v>
      </c>
      <c r="D80" s="20" t="s">
        <v>1035</v>
      </c>
      <c r="E80" s="20" t="s">
        <v>90</v>
      </c>
      <c r="F80" s="149" t="s">
        <v>923</v>
      </c>
      <c r="H80" s="185"/>
      <c r="I80" s="173"/>
      <c r="K80" s="185"/>
    </row>
    <row r="81">
      <c r="A81" s="149" t="s">
        <v>1012</v>
      </c>
      <c r="B81" s="20" t="s">
        <v>425</v>
      </c>
      <c r="C81" s="20" t="s">
        <v>1036</v>
      </c>
      <c r="D81" s="20" t="s">
        <v>1037</v>
      </c>
      <c r="E81" s="20" t="s">
        <v>935</v>
      </c>
      <c r="F81" s="149" t="s">
        <v>923</v>
      </c>
      <c r="H81" s="185"/>
      <c r="I81" s="173"/>
      <c r="K81" s="185"/>
    </row>
    <row r="82">
      <c r="A82" s="149" t="s">
        <v>1012</v>
      </c>
      <c r="B82" s="20" t="s">
        <v>426</v>
      </c>
      <c r="C82" s="20" t="s">
        <v>1038</v>
      </c>
      <c r="D82" s="20" t="s">
        <v>1039</v>
      </c>
      <c r="E82" s="20" t="s">
        <v>90</v>
      </c>
      <c r="F82" s="149" t="s">
        <v>923</v>
      </c>
      <c r="G82" s="149" t="s">
        <v>940</v>
      </c>
      <c r="H82" s="185"/>
      <c r="I82" s="173"/>
      <c r="K82" s="185"/>
    </row>
    <row r="83">
      <c r="A83" s="149" t="s">
        <v>1012</v>
      </c>
      <c r="B83" s="20" t="s">
        <v>1040</v>
      </c>
      <c r="C83" s="20" t="s">
        <v>1041</v>
      </c>
      <c r="D83" s="20" t="s">
        <v>1042</v>
      </c>
      <c r="E83" s="20" t="s">
        <v>90</v>
      </c>
      <c r="F83" s="149" t="s">
        <v>923</v>
      </c>
      <c r="G83" s="149" t="s">
        <v>940</v>
      </c>
      <c r="H83" s="185"/>
      <c r="I83" s="173"/>
      <c r="J83" s="149">
        <v>1.1</v>
      </c>
      <c r="K83" s="20" t="s">
        <v>1043</v>
      </c>
    </row>
    <row r="84">
      <c r="A84" s="149" t="s">
        <v>1012</v>
      </c>
      <c r="B84" s="20" t="s">
        <v>427</v>
      </c>
      <c r="C84" s="20" t="s">
        <v>1044</v>
      </c>
      <c r="D84" s="20" t="s">
        <v>1045</v>
      </c>
      <c r="E84" s="20" t="s">
        <v>904</v>
      </c>
      <c r="F84" s="149" t="s">
        <v>917</v>
      </c>
      <c r="H84" s="185"/>
      <c r="I84" s="173"/>
      <c r="K84" s="185"/>
    </row>
    <row r="85">
      <c r="B85" s="20" t="s">
        <v>427</v>
      </c>
      <c r="C85" s="20" t="s">
        <v>1046</v>
      </c>
      <c r="D85" s="20" t="s">
        <v>1047</v>
      </c>
      <c r="E85" s="20" t="s">
        <v>920</v>
      </c>
      <c r="H85" s="185"/>
      <c r="I85" s="173"/>
      <c r="K85" s="185"/>
    </row>
    <row r="86">
      <c r="A86" s="149" t="s">
        <v>1012</v>
      </c>
      <c r="B86" s="20" t="s">
        <v>428</v>
      </c>
      <c r="C86" s="20" t="s">
        <v>933</v>
      </c>
      <c r="D86" s="20" t="s">
        <v>1048</v>
      </c>
      <c r="E86" s="20" t="s">
        <v>935</v>
      </c>
      <c r="F86" s="149" t="s">
        <v>895</v>
      </c>
      <c r="H86" s="185"/>
      <c r="I86" s="173"/>
      <c r="K86" s="185"/>
    </row>
    <row r="87">
      <c r="A87" s="149" t="s">
        <v>1012</v>
      </c>
      <c r="B87" s="20" t="s">
        <v>429</v>
      </c>
      <c r="C87" s="20" t="s">
        <v>1049</v>
      </c>
      <c r="D87" s="20" t="s">
        <v>1050</v>
      </c>
      <c r="E87" s="20" t="s">
        <v>90</v>
      </c>
      <c r="F87" s="149" t="s">
        <v>923</v>
      </c>
      <c r="H87" s="183" t="s">
        <v>1051</v>
      </c>
      <c r="I87" s="184" t="s">
        <v>1052</v>
      </c>
      <c r="K87" s="185"/>
    </row>
    <row r="88">
      <c r="A88" s="149" t="s">
        <v>1012</v>
      </c>
      <c r="B88" s="20" t="s">
        <v>430</v>
      </c>
      <c r="C88" s="20" t="s">
        <v>283</v>
      </c>
      <c r="D88" s="20" t="s">
        <v>1053</v>
      </c>
      <c r="E88" s="20" t="s">
        <v>90</v>
      </c>
      <c r="F88" s="149" t="s">
        <v>923</v>
      </c>
      <c r="H88" s="185"/>
      <c r="I88" s="173"/>
      <c r="K88" s="185"/>
    </row>
    <row r="89">
      <c r="A89" s="149" t="s">
        <v>1012</v>
      </c>
      <c r="B89" s="20" t="s">
        <v>431</v>
      </c>
      <c r="C89" s="20" t="s">
        <v>284</v>
      </c>
      <c r="D89" s="20" t="s">
        <v>1054</v>
      </c>
      <c r="E89" s="20" t="s">
        <v>90</v>
      </c>
      <c r="F89" s="149" t="s">
        <v>923</v>
      </c>
      <c r="H89" s="185"/>
      <c r="I89" s="173"/>
      <c r="K89" s="185"/>
    </row>
    <row r="90">
      <c r="A90" s="149" t="s">
        <v>1012</v>
      </c>
      <c r="B90" s="20" t="s">
        <v>432</v>
      </c>
      <c r="C90" s="20" t="s">
        <v>245</v>
      </c>
      <c r="D90" s="20" t="s">
        <v>1055</v>
      </c>
      <c r="E90" s="20" t="s">
        <v>90</v>
      </c>
      <c r="F90" s="149" t="s">
        <v>923</v>
      </c>
      <c r="G90" s="149" t="s">
        <v>940</v>
      </c>
      <c r="H90" s="185"/>
      <c r="I90" s="173"/>
      <c r="K90" s="185"/>
    </row>
    <row r="91">
      <c r="A91" s="149" t="s">
        <v>1012</v>
      </c>
      <c r="B91" s="20" t="s">
        <v>433</v>
      </c>
      <c r="C91" s="20" t="s">
        <v>1056</v>
      </c>
      <c r="D91" s="20" t="s">
        <v>1057</v>
      </c>
      <c r="E91" s="20" t="s">
        <v>90</v>
      </c>
      <c r="F91" s="149" t="s">
        <v>923</v>
      </c>
      <c r="G91" s="149" t="s">
        <v>901</v>
      </c>
      <c r="H91" s="185"/>
      <c r="I91" s="173"/>
      <c r="K91" s="185"/>
    </row>
    <row r="92">
      <c r="A92" s="149" t="s">
        <v>1012</v>
      </c>
      <c r="B92" s="20" t="s">
        <v>434</v>
      </c>
      <c r="C92" s="20" t="s">
        <v>1058</v>
      </c>
      <c r="D92" s="20" t="s">
        <v>1059</v>
      </c>
      <c r="E92" s="20" t="s">
        <v>90</v>
      </c>
      <c r="F92" s="149" t="s">
        <v>923</v>
      </c>
      <c r="G92" s="149" t="s">
        <v>901</v>
      </c>
      <c r="H92" s="185"/>
      <c r="I92" s="173"/>
      <c r="K92" s="185"/>
    </row>
    <row r="93">
      <c r="A93" s="149" t="s">
        <v>1012</v>
      </c>
      <c r="B93" s="20" t="s">
        <v>435</v>
      </c>
      <c r="C93" s="20" t="s">
        <v>1060</v>
      </c>
      <c r="D93" s="20" t="s">
        <v>1061</v>
      </c>
      <c r="E93" s="20" t="s">
        <v>90</v>
      </c>
      <c r="F93" s="149" t="s">
        <v>923</v>
      </c>
      <c r="H93" s="183" t="s">
        <v>1062</v>
      </c>
      <c r="I93" s="184"/>
      <c r="K93" s="185"/>
    </row>
    <row r="94">
      <c r="A94" s="149" t="s">
        <v>1012</v>
      </c>
      <c r="B94" s="20" t="s">
        <v>436</v>
      </c>
      <c r="C94" s="20" t="s">
        <v>1063</v>
      </c>
      <c r="D94" s="20" t="s">
        <v>1064</v>
      </c>
      <c r="E94" s="20" t="s">
        <v>90</v>
      </c>
      <c r="F94" s="149" t="s">
        <v>923</v>
      </c>
      <c r="H94" s="20" t="s">
        <v>1065</v>
      </c>
      <c r="I94" s="184"/>
      <c r="K94" s="185"/>
    </row>
    <row r="95">
      <c r="A95" s="149" t="s">
        <v>1012</v>
      </c>
      <c r="B95" s="20" t="s">
        <v>437</v>
      </c>
      <c r="C95" s="20" t="s">
        <v>1066</v>
      </c>
      <c r="D95" s="20" t="s">
        <v>1067</v>
      </c>
      <c r="E95" s="20" t="s">
        <v>904</v>
      </c>
      <c r="F95" s="149" t="s">
        <v>917</v>
      </c>
      <c r="H95" s="185"/>
      <c r="I95" s="173"/>
      <c r="K95" s="185"/>
    </row>
    <row r="96">
      <c r="B96" s="20" t="s">
        <v>437</v>
      </c>
      <c r="C96" s="20" t="s">
        <v>1068</v>
      </c>
      <c r="D96" s="20" t="s">
        <v>1069</v>
      </c>
      <c r="E96" s="20" t="s">
        <v>920</v>
      </c>
      <c r="H96" s="185"/>
      <c r="I96" s="173"/>
      <c r="K96" s="185"/>
    </row>
    <row r="97">
      <c r="A97" s="149" t="s">
        <v>1012</v>
      </c>
      <c r="B97" s="20" t="s">
        <v>438</v>
      </c>
      <c r="C97" s="20" t="s">
        <v>933</v>
      </c>
      <c r="D97" s="20" t="s">
        <v>1070</v>
      </c>
      <c r="E97" s="20" t="s">
        <v>935</v>
      </c>
      <c r="F97" s="149" t="s">
        <v>895</v>
      </c>
      <c r="H97" s="185"/>
      <c r="I97" s="173"/>
      <c r="K97" s="185"/>
    </row>
    <row r="98">
      <c r="A98" s="149" t="s">
        <v>1012</v>
      </c>
      <c r="B98" s="20" t="s">
        <v>439</v>
      </c>
      <c r="C98" s="20" t="s">
        <v>283</v>
      </c>
      <c r="D98" s="20" t="s">
        <v>1071</v>
      </c>
      <c r="E98" s="20" t="s">
        <v>90</v>
      </c>
      <c r="F98" s="149" t="s">
        <v>923</v>
      </c>
      <c r="H98" s="185"/>
      <c r="I98" s="173"/>
      <c r="K98" s="185"/>
    </row>
    <row r="99">
      <c r="A99" s="149" t="s">
        <v>1012</v>
      </c>
      <c r="B99" s="20" t="s">
        <v>440</v>
      </c>
      <c r="C99" s="20" t="s">
        <v>1072</v>
      </c>
      <c r="D99" s="20" t="s">
        <v>1073</v>
      </c>
      <c r="E99" s="20" t="s">
        <v>90</v>
      </c>
      <c r="F99" s="149" t="s">
        <v>923</v>
      </c>
      <c r="H99" s="183" t="s">
        <v>1074</v>
      </c>
      <c r="I99" s="184"/>
      <c r="K99" s="185"/>
    </row>
    <row r="100">
      <c r="A100" s="149" t="s">
        <v>1012</v>
      </c>
      <c r="B100" s="20" t="s">
        <v>441</v>
      </c>
      <c r="C100" s="20" t="s">
        <v>284</v>
      </c>
      <c r="D100" s="20" t="s">
        <v>1075</v>
      </c>
      <c r="E100" s="20" t="s">
        <v>90</v>
      </c>
      <c r="F100" s="149" t="s">
        <v>923</v>
      </c>
      <c r="H100" s="185"/>
      <c r="I100" s="173"/>
      <c r="K100" s="185"/>
    </row>
    <row r="101">
      <c r="A101" s="149" t="s">
        <v>1012</v>
      </c>
      <c r="B101" s="20" t="s">
        <v>442</v>
      </c>
      <c r="C101" s="20" t="s">
        <v>1076</v>
      </c>
      <c r="D101" s="20" t="s">
        <v>1077</v>
      </c>
      <c r="E101" s="20" t="s">
        <v>90</v>
      </c>
      <c r="F101" s="149" t="s">
        <v>923</v>
      </c>
      <c r="H101" s="185"/>
      <c r="I101" s="173"/>
      <c r="K101" s="185"/>
    </row>
    <row r="102">
      <c r="A102" s="149" t="s">
        <v>1012</v>
      </c>
      <c r="B102" s="20" t="s">
        <v>443</v>
      </c>
      <c r="C102" s="20" t="s">
        <v>1078</v>
      </c>
      <c r="D102" s="20" t="s">
        <v>1079</v>
      </c>
      <c r="E102" s="20" t="s">
        <v>90</v>
      </c>
      <c r="F102" s="149" t="s">
        <v>923</v>
      </c>
      <c r="G102" s="149" t="s">
        <v>901</v>
      </c>
      <c r="H102" s="185"/>
      <c r="I102" s="173"/>
      <c r="K102" s="185"/>
    </row>
    <row r="103">
      <c r="A103" s="149" t="s">
        <v>1012</v>
      </c>
      <c r="B103" s="20" t="s">
        <v>444</v>
      </c>
      <c r="C103" s="20" t="s">
        <v>1080</v>
      </c>
      <c r="D103" s="20" t="s">
        <v>1081</v>
      </c>
      <c r="E103" s="20" t="s">
        <v>90</v>
      </c>
      <c r="F103" s="149" t="s">
        <v>923</v>
      </c>
      <c r="G103" s="149" t="s">
        <v>901</v>
      </c>
      <c r="H103" s="185"/>
      <c r="I103" s="173"/>
      <c r="K103" s="185"/>
    </row>
    <row r="104">
      <c r="A104" s="149" t="s">
        <v>1012</v>
      </c>
      <c r="B104" s="20" t="s">
        <v>445</v>
      </c>
      <c r="C104" s="20" t="s">
        <v>1058</v>
      </c>
      <c r="D104" s="20" t="s">
        <v>1082</v>
      </c>
      <c r="E104" s="20" t="s">
        <v>90</v>
      </c>
      <c r="F104" s="149" t="s">
        <v>923</v>
      </c>
      <c r="G104" s="149" t="s">
        <v>901</v>
      </c>
      <c r="H104" s="185"/>
      <c r="I104" s="173"/>
      <c r="K104" s="185"/>
    </row>
    <row r="105">
      <c r="A105" s="149" t="s">
        <v>1012</v>
      </c>
      <c r="B105" s="20" t="s">
        <v>446</v>
      </c>
      <c r="C105" s="20" t="s">
        <v>1083</v>
      </c>
      <c r="D105" s="20" t="s">
        <v>1084</v>
      </c>
      <c r="E105" s="20" t="s">
        <v>90</v>
      </c>
      <c r="F105" s="149" t="s">
        <v>923</v>
      </c>
      <c r="G105" s="149" t="s">
        <v>1085</v>
      </c>
      <c r="H105" s="183" t="s">
        <v>1086</v>
      </c>
      <c r="I105" s="184"/>
      <c r="K105" s="185"/>
    </row>
    <row r="106">
      <c r="A106" s="149" t="s">
        <v>1012</v>
      </c>
      <c r="B106" s="20" t="s">
        <v>1087</v>
      </c>
      <c r="C106" s="20" t="s">
        <v>1044</v>
      </c>
      <c r="D106" s="20" t="s">
        <v>1088</v>
      </c>
      <c r="E106" s="20" t="s">
        <v>904</v>
      </c>
      <c r="F106" s="149" t="s">
        <v>917</v>
      </c>
      <c r="H106" s="185"/>
      <c r="I106" s="173"/>
      <c r="J106" s="149">
        <v>1.1</v>
      </c>
      <c r="K106" s="20" t="s">
        <v>1089</v>
      </c>
    </row>
    <row r="107">
      <c r="B107" s="20" t="s">
        <v>1087</v>
      </c>
      <c r="C107" s="20" t="s">
        <v>1046</v>
      </c>
      <c r="D107" s="20" t="s">
        <v>1047</v>
      </c>
      <c r="E107" s="20" t="s">
        <v>920</v>
      </c>
      <c r="H107" s="185"/>
      <c r="I107" s="173"/>
      <c r="K107" s="185"/>
    </row>
    <row r="108">
      <c r="A108" s="149" t="s">
        <v>1012</v>
      </c>
      <c r="B108" s="20" t="s">
        <v>1090</v>
      </c>
      <c r="C108" s="20" t="s">
        <v>933</v>
      </c>
      <c r="D108" s="20" t="s">
        <v>1048</v>
      </c>
      <c r="E108" s="20" t="s">
        <v>935</v>
      </c>
      <c r="F108" s="149" t="s">
        <v>895</v>
      </c>
      <c r="H108" s="185"/>
      <c r="I108" s="173"/>
      <c r="J108" s="149">
        <v>1.1</v>
      </c>
      <c r="K108" s="185"/>
    </row>
    <row r="109">
      <c r="A109" s="149" t="s">
        <v>1012</v>
      </c>
      <c r="B109" s="20" t="s">
        <v>1091</v>
      </c>
      <c r="C109" s="20" t="s">
        <v>1049</v>
      </c>
      <c r="D109" s="20" t="s">
        <v>1050</v>
      </c>
      <c r="E109" s="20" t="s">
        <v>90</v>
      </c>
      <c r="F109" s="149" t="s">
        <v>923</v>
      </c>
      <c r="H109" s="183" t="s">
        <v>1051</v>
      </c>
      <c r="I109" s="184" t="s">
        <v>1052</v>
      </c>
      <c r="J109" s="149">
        <v>1.1</v>
      </c>
      <c r="K109" s="185"/>
    </row>
    <row r="110">
      <c r="A110" s="149" t="s">
        <v>1012</v>
      </c>
      <c r="B110" s="20" t="s">
        <v>1092</v>
      </c>
      <c r="C110" s="20" t="s">
        <v>283</v>
      </c>
      <c r="D110" s="20" t="s">
        <v>1053</v>
      </c>
      <c r="E110" s="20" t="s">
        <v>90</v>
      </c>
      <c r="F110" s="149" t="s">
        <v>923</v>
      </c>
      <c r="H110" s="185"/>
      <c r="I110" s="173"/>
      <c r="J110" s="149">
        <v>1.1</v>
      </c>
      <c r="K110" s="185"/>
    </row>
    <row r="111">
      <c r="A111" s="149" t="s">
        <v>1012</v>
      </c>
      <c r="B111" s="20" t="s">
        <v>1093</v>
      </c>
      <c r="C111" s="20" t="s">
        <v>284</v>
      </c>
      <c r="D111" s="20" t="s">
        <v>1054</v>
      </c>
      <c r="E111" s="20" t="s">
        <v>90</v>
      </c>
      <c r="F111" s="149" t="s">
        <v>923</v>
      </c>
      <c r="H111" s="185"/>
      <c r="I111" s="173"/>
      <c r="J111" s="149">
        <v>1.1</v>
      </c>
      <c r="K111" s="185"/>
    </row>
    <row r="112">
      <c r="A112" s="149" t="s">
        <v>1012</v>
      </c>
      <c r="B112" s="20" t="s">
        <v>1094</v>
      </c>
      <c r="C112" s="20" t="s">
        <v>245</v>
      </c>
      <c r="D112" s="20" t="s">
        <v>1055</v>
      </c>
      <c r="E112" s="20" t="s">
        <v>90</v>
      </c>
      <c r="F112" s="149" t="s">
        <v>923</v>
      </c>
      <c r="G112" s="149" t="s">
        <v>940</v>
      </c>
      <c r="H112" s="185"/>
      <c r="I112" s="173"/>
      <c r="J112" s="149">
        <v>1.1</v>
      </c>
      <c r="K112" s="185"/>
    </row>
    <row r="113">
      <c r="A113" s="149" t="s">
        <v>1012</v>
      </c>
      <c r="B113" s="20" t="s">
        <v>1095</v>
      </c>
      <c r="C113" s="20" t="s">
        <v>1056</v>
      </c>
      <c r="D113" s="20" t="s">
        <v>1057</v>
      </c>
      <c r="E113" s="20" t="s">
        <v>90</v>
      </c>
      <c r="F113" s="149" t="s">
        <v>923</v>
      </c>
      <c r="G113" s="149" t="s">
        <v>901</v>
      </c>
      <c r="H113" s="185"/>
      <c r="I113" s="173"/>
      <c r="J113" s="149">
        <v>1.1</v>
      </c>
      <c r="K113" s="185"/>
    </row>
    <row r="114">
      <c r="A114" s="149" t="s">
        <v>1012</v>
      </c>
      <c r="B114" s="20" t="s">
        <v>1096</v>
      </c>
      <c r="C114" s="20" t="s">
        <v>1058</v>
      </c>
      <c r="D114" s="20" t="s">
        <v>1059</v>
      </c>
      <c r="E114" s="20" t="s">
        <v>90</v>
      </c>
      <c r="F114" s="149" t="s">
        <v>923</v>
      </c>
      <c r="G114" s="149" t="s">
        <v>901</v>
      </c>
      <c r="H114" s="185"/>
      <c r="I114" s="173"/>
      <c r="J114" s="149">
        <v>1.1</v>
      </c>
      <c r="K114" s="185"/>
    </row>
    <row r="115">
      <c r="A115" s="149" t="s">
        <v>1012</v>
      </c>
      <c r="B115" s="20" t="s">
        <v>1097</v>
      </c>
      <c r="C115" s="20" t="s">
        <v>1060</v>
      </c>
      <c r="D115" s="20" t="s">
        <v>1061</v>
      </c>
      <c r="E115" s="20" t="s">
        <v>90</v>
      </c>
      <c r="F115" s="149" t="s">
        <v>923</v>
      </c>
      <c r="H115" s="183" t="s">
        <v>1062</v>
      </c>
      <c r="I115" s="184"/>
      <c r="J115" s="149">
        <v>1.1</v>
      </c>
      <c r="K115" s="185"/>
    </row>
    <row r="116">
      <c r="A116" s="149" t="s">
        <v>1012</v>
      </c>
      <c r="B116" s="20" t="s">
        <v>1098</v>
      </c>
      <c r="C116" s="20" t="s">
        <v>1063</v>
      </c>
      <c r="D116" s="20" t="s">
        <v>1064</v>
      </c>
      <c r="E116" s="20" t="s">
        <v>90</v>
      </c>
      <c r="F116" s="149" t="s">
        <v>923</v>
      </c>
      <c r="H116" s="20" t="s">
        <v>1065</v>
      </c>
      <c r="I116" s="184"/>
      <c r="J116" s="149">
        <v>1.1</v>
      </c>
      <c r="K116" s="185"/>
    </row>
    <row r="117">
      <c r="B117" s="20" t="s">
        <v>299</v>
      </c>
      <c r="C117" s="20" t="s">
        <v>35</v>
      </c>
      <c r="D117" s="20" t="s">
        <v>1099</v>
      </c>
      <c r="E117" s="20" t="s">
        <v>920</v>
      </c>
      <c r="F117" s="149" t="s">
        <v>923</v>
      </c>
      <c r="H117" s="185"/>
      <c r="I117" s="173"/>
      <c r="K117" s="185"/>
    </row>
    <row r="118">
      <c r="B118" s="20" t="s">
        <v>299</v>
      </c>
      <c r="C118" s="20" t="s">
        <v>35</v>
      </c>
      <c r="D118" s="20" t="s">
        <v>450</v>
      </c>
      <c r="E118" s="20" t="s">
        <v>920</v>
      </c>
      <c r="F118" s="149" t="s">
        <v>923</v>
      </c>
      <c r="H118" s="185"/>
      <c r="I118" s="173"/>
      <c r="K118" s="185"/>
    </row>
    <row r="119">
      <c r="A119" s="149" t="s">
        <v>299</v>
      </c>
      <c r="B119" s="20" t="s">
        <v>451</v>
      </c>
      <c r="C119" s="20" t="s">
        <v>1100</v>
      </c>
      <c r="D119" s="20" t="s">
        <v>1101</v>
      </c>
      <c r="E119" s="20" t="s">
        <v>935</v>
      </c>
      <c r="F119" s="149" t="s">
        <v>895</v>
      </c>
      <c r="H119" s="185"/>
      <c r="I119" s="173"/>
      <c r="K119" s="185"/>
    </row>
    <row r="120">
      <c r="A120" s="149" t="s">
        <v>299</v>
      </c>
      <c r="B120" s="20" t="s">
        <v>453</v>
      </c>
      <c r="C120" s="20" t="s">
        <v>1102</v>
      </c>
      <c r="D120" s="20" t="s">
        <v>1103</v>
      </c>
      <c r="E120" s="20" t="s">
        <v>90</v>
      </c>
      <c r="F120" s="149" t="s">
        <v>923</v>
      </c>
      <c r="H120" s="185"/>
      <c r="I120" s="173"/>
      <c r="K120" s="185"/>
    </row>
    <row r="121">
      <c r="A121" s="149" t="s">
        <v>299</v>
      </c>
      <c r="B121" s="20" t="s">
        <v>456</v>
      </c>
      <c r="C121" s="20" t="s">
        <v>1104</v>
      </c>
      <c r="D121" s="20" t="s">
        <v>1105</v>
      </c>
      <c r="E121" s="20" t="s">
        <v>90</v>
      </c>
      <c r="F121" s="149" t="s">
        <v>923</v>
      </c>
      <c r="H121" s="185"/>
      <c r="I121" s="173"/>
      <c r="K121" s="185"/>
    </row>
    <row r="122">
      <c r="A122" s="149" t="s">
        <v>299</v>
      </c>
      <c r="B122" s="20" t="s">
        <v>457</v>
      </c>
      <c r="C122" s="20" t="s">
        <v>1106</v>
      </c>
      <c r="D122" s="20" t="s">
        <v>1107</v>
      </c>
      <c r="E122" s="20" t="s">
        <v>90</v>
      </c>
      <c r="F122" s="149" t="s">
        <v>923</v>
      </c>
      <c r="G122" s="149" t="s">
        <v>1108</v>
      </c>
      <c r="H122" s="183" t="s">
        <v>1109</v>
      </c>
      <c r="I122" s="173" t="s">
        <v>1110</v>
      </c>
      <c r="K122" s="185"/>
    </row>
    <row r="123">
      <c r="A123" s="149" t="s">
        <v>299</v>
      </c>
      <c r="B123" s="20" t="s">
        <v>351</v>
      </c>
      <c r="C123" s="20" t="s">
        <v>1111</v>
      </c>
      <c r="D123" s="20" t="s">
        <v>1112</v>
      </c>
      <c r="E123" s="20" t="s">
        <v>920</v>
      </c>
      <c r="F123" s="149" t="s">
        <v>923</v>
      </c>
      <c r="H123" s="185"/>
      <c r="I123" s="184"/>
      <c r="K123" s="185"/>
    </row>
    <row r="124">
      <c r="A124" s="149" t="s">
        <v>299</v>
      </c>
      <c r="B124" s="20" t="s">
        <v>351</v>
      </c>
      <c r="C124" s="20" t="s">
        <v>977</v>
      </c>
      <c r="D124" s="20" t="s">
        <v>978</v>
      </c>
      <c r="E124" s="20" t="s">
        <v>920</v>
      </c>
      <c r="F124" s="149" t="s">
        <v>923</v>
      </c>
      <c r="H124" s="185"/>
      <c r="I124" s="173"/>
      <c r="K124" s="185"/>
    </row>
    <row r="125">
      <c r="A125" s="149" t="s">
        <v>299</v>
      </c>
      <c r="B125" s="20" t="s">
        <v>460</v>
      </c>
      <c r="C125" s="20" t="s">
        <v>979</v>
      </c>
      <c r="D125" s="20" t="s">
        <v>980</v>
      </c>
      <c r="E125" s="20" t="s">
        <v>90</v>
      </c>
      <c r="F125" s="149" t="s">
        <v>923</v>
      </c>
      <c r="H125" s="185"/>
      <c r="I125" s="184"/>
      <c r="K125" s="185"/>
    </row>
    <row r="126">
      <c r="A126" s="149" t="s">
        <v>299</v>
      </c>
      <c r="B126" s="20" t="s">
        <v>461</v>
      </c>
      <c r="C126" s="20" t="s">
        <v>981</v>
      </c>
      <c r="D126" s="20" t="s">
        <v>982</v>
      </c>
      <c r="E126" s="20" t="s">
        <v>935</v>
      </c>
      <c r="F126" s="149" t="s">
        <v>923</v>
      </c>
      <c r="H126" s="185"/>
      <c r="I126" s="173"/>
      <c r="K126" s="185"/>
    </row>
    <row r="127">
      <c r="A127" s="149" t="s">
        <v>299</v>
      </c>
      <c r="B127" s="20" t="s">
        <v>1113</v>
      </c>
      <c r="C127" s="20" t="s">
        <v>926</v>
      </c>
      <c r="D127" s="20" t="s">
        <v>984</v>
      </c>
      <c r="E127" s="20" t="s">
        <v>920</v>
      </c>
      <c r="F127" s="149" t="s">
        <v>923</v>
      </c>
      <c r="H127" s="183" t="s">
        <v>896</v>
      </c>
      <c r="I127" s="173"/>
      <c r="J127" s="149">
        <v>1.1</v>
      </c>
      <c r="K127" s="20" t="s">
        <v>985</v>
      </c>
    </row>
    <row r="128">
      <c r="A128" s="149" t="s">
        <v>299</v>
      </c>
      <c r="B128" s="20" t="s">
        <v>1113</v>
      </c>
      <c r="C128" s="20" t="s">
        <v>928</v>
      </c>
      <c r="D128" s="20" t="s">
        <v>929</v>
      </c>
      <c r="E128" s="20" t="s">
        <v>920</v>
      </c>
      <c r="F128" s="149" t="s">
        <v>923</v>
      </c>
      <c r="H128" s="185"/>
      <c r="I128" s="184"/>
      <c r="J128" s="149">
        <v>1.1</v>
      </c>
      <c r="K128" s="185"/>
    </row>
    <row r="129">
      <c r="A129" s="149" t="s">
        <v>299</v>
      </c>
      <c r="B129" s="20" t="s">
        <v>1114</v>
      </c>
      <c r="C129" s="20" t="s">
        <v>930</v>
      </c>
      <c r="D129" s="20" t="s">
        <v>931</v>
      </c>
      <c r="E129" s="20" t="s">
        <v>90</v>
      </c>
      <c r="F129" s="149" t="s">
        <v>923</v>
      </c>
      <c r="H129" s="183" t="s">
        <v>932</v>
      </c>
      <c r="I129" s="173"/>
      <c r="J129" s="149">
        <v>1.1</v>
      </c>
      <c r="K129" s="185"/>
    </row>
    <row r="130">
      <c r="A130" s="149" t="s">
        <v>299</v>
      </c>
      <c r="B130" s="20" t="s">
        <v>1115</v>
      </c>
      <c r="C130" s="20" t="s">
        <v>933</v>
      </c>
      <c r="D130" s="20" t="s">
        <v>934</v>
      </c>
      <c r="E130" s="20" t="s">
        <v>935</v>
      </c>
      <c r="F130" s="149" t="s">
        <v>923</v>
      </c>
      <c r="H130" s="185"/>
      <c r="I130" s="173"/>
      <c r="J130" s="149">
        <v>1.1</v>
      </c>
      <c r="K130" s="185"/>
    </row>
    <row r="131">
      <c r="A131" s="149" t="s">
        <v>299</v>
      </c>
      <c r="B131" s="20" t="s">
        <v>1116</v>
      </c>
      <c r="C131" s="20" t="s">
        <v>936</v>
      </c>
      <c r="D131" s="20" t="s">
        <v>937</v>
      </c>
      <c r="E131" s="20" t="s">
        <v>90</v>
      </c>
      <c r="F131" s="149" t="s">
        <v>923</v>
      </c>
      <c r="H131" s="185"/>
      <c r="I131" s="173"/>
      <c r="J131" s="149">
        <v>1.1</v>
      </c>
      <c r="K131" s="185"/>
    </row>
    <row r="132">
      <c r="A132" s="149" t="s">
        <v>299</v>
      </c>
      <c r="B132" s="20" t="s">
        <v>1117</v>
      </c>
      <c r="C132" s="20" t="s">
        <v>938</v>
      </c>
      <c r="D132" s="20" t="s">
        <v>939</v>
      </c>
      <c r="E132" s="20" t="s">
        <v>90</v>
      </c>
      <c r="F132" s="149" t="s">
        <v>923</v>
      </c>
      <c r="G132" s="149" t="s">
        <v>940</v>
      </c>
      <c r="H132" s="183" t="s">
        <v>941</v>
      </c>
      <c r="I132" s="173"/>
      <c r="J132" s="149">
        <v>1.1</v>
      </c>
      <c r="K132" s="185"/>
    </row>
    <row r="133">
      <c r="A133" s="149" t="s">
        <v>299</v>
      </c>
      <c r="B133" s="20" t="s">
        <v>1118</v>
      </c>
      <c r="C133" s="20" t="s">
        <v>944</v>
      </c>
      <c r="D133" s="20" t="s">
        <v>991</v>
      </c>
      <c r="E133" s="20" t="s">
        <v>920</v>
      </c>
      <c r="F133" s="149" t="s">
        <v>923</v>
      </c>
      <c r="H133" s="185"/>
      <c r="I133" s="173"/>
      <c r="J133" s="149">
        <v>1.1</v>
      </c>
      <c r="K133" s="20" t="s">
        <v>992</v>
      </c>
    </row>
    <row r="134">
      <c r="A134" s="149" t="s">
        <v>299</v>
      </c>
      <c r="B134" s="20" t="s">
        <v>1118</v>
      </c>
      <c r="C134" s="20" t="s">
        <v>944</v>
      </c>
      <c r="D134" s="20" t="s">
        <v>946</v>
      </c>
      <c r="E134" s="20" t="s">
        <v>920</v>
      </c>
      <c r="F134" s="149" t="s">
        <v>923</v>
      </c>
      <c r="H134" s="185"/>
      <c r="I134" s="173"/>
      <c r="J134" s="149">
        <v>1.1</v>
      </c>
      <c r="K134" s="185"/>
    </row>
    <row r="135">
      <c r="A135" s="149" t="s">
        <v>299</v>
      </c>
      <c r="B135" s="20" t="s">
        <v>1119</v>
      </c>
      <c r="C135" s="20" t="s">
        <v>947</v>
      </c>
      <c r="D135" s="20" t="s">
        <v>948</v>
      </c>
      <c r="E135" s="20" t="s">
        <v>90</v>
      </c>
      <c r="F135" s="149" t="s">
        <v>923</v>
      </c>
      <c r="H135" s="185"/>
      <c r="I135" s="173"/>
      <c r="J135" s="149">
        <v>1.1</v>
      </c>
      <c r="K135" s="185"/>
    </row>
    <row r="136">
      <c r="A136" s="149" t="s">
        <v>299</v>
      </c>
      <c r="B136" s="20" t="s">
        <v>1120</v>
      </c>
      <c r="C136" s="20" t="s">
        <v>949</v>
      </c>
      <c r="D136" s="20" t="s">
        <v>950</v>
      </c>
      <c r="E136" s="20" t="s">
        <v>90</v>
      </c>
      <c r="F136" s="149" t="s">
        <v>923</v>
      </c>
      <c r="H136" s="185"/>
      <c r="I136" s="184"/>
      <c r="J136" s="149">
        <v>1.1</v>
      </c>
      <c r="K136" s="185"/>
    </row>
    <row r="137">
      <c r="A137" s="149" t="s">
        <v>299</v>
      </c>
      <c r="B137" s="20" t="s">
        <v>1121</v>
      </c>
      <c r="C137" s="20" t="s">
        <v>951</v>
      </c>
      <c r="D137" s="20" t="s">
        <v>952</v>
      </c>
      <c r="E137" s="20" t="s">
        <v>90</v>
      </c>
      <c r="F137" s="149" t="s">
        <v>923</v>
      </c>
      <c r="H137" s="185"/>
      <c r="I137" s="173"/>
      <c r="J137" s="149">
        <v>1.1</v>
      </c>
      <c r="K137" s="185"/>
    </row>
    <row r="138">
      <c r="A138" s="149" t="s">
        <v>299</v>
      </c>
      <c r="B138" s="20" t="s">
        <v>1122</v>
      </c>
      <c r="C138" s="20" t="s">
        <v>953</v>
      </c>
      <c r="D138" s="20" t="s">
        <v>954</v>
      </c>
      <c r="E138" s="20" t="s">
        <v>90</v>
      </c>
      <c r="F138" s="149" t="s">
        <v>923</v>
      </c>
      <c r="H138" s="185"/>
      <c r="I138" s="184"/>
      <c r="J138" s="149">
        <v>1.1</v>
      </c>
      <c r="K138" s="185"/>
    </row>
    <row r="139">
      <c r="A139" s="149" t="s">
        <v>299</v>
      </c>
      <c r="B139" s="20" t="s">
        <v>1123</v>
      </c>
      <c r="C139" s="20" t="s">
        <v>955</v>
      </c>
      <c r="D139" s="20" t="s">
        <v>956</v>
      </c>
      <c r="E139" s="20" t="s">
        <v>90</v>
      </c>
      <c r="F139" s="149" t="s">
        <v>923</v>
      </c>
      <c r="H139" s="185"/>
      <c r="I139" s="173"/>
      <c r="J139" s="149">
        <v>1.1</v>
      </c>
      <c r="K139" s="185"/>
    </row>
    <row r="140">
      <c r="A140" s="149" t="s">
        <v>299</v>
      </c>
      <c r="B140" s="20" t="s">
        <v>1124</v>
      </c>
      <c r="C140" s="20" t="s">
        <v>942</v>
      </c>
      <c r="D140" s="20" t="s">
        <v>999</v>
      </c>
      <c r="E140" s="20" t="s">
        <v>904</v>
      </c>
      <c r="F140" s="149" t="s">
        <v>917</v>
      </c>
      <c r="H140" s="183" t="s">
        <v>896</v>
      </c>
      <c r="I140" s="173"/>
      <c r="J140" s="149">
        <v>1.1</v>
      </c>
      <c r="K140" s="20" t="s">
        <v>1000</v>
      </c>
    </row>
    <row r="141">
      <c r="B141" s="20" t="s">
        <v>1124</v>
      </c>
      <c r="C141" s="20" t="s">
        <v>928</v>
      </c>
      <c r="D141" s="20" t="s">
        <v>929</v>
      </c>
      <c r="E141" s="20" t="s">
        <v>920</v>
      </c>
      <c r="H141" s="185"/>
      <c r="I141" s="184"/>
      <c r="K141" s="185"/>
    </row>
    <row r="142">
      <c r="A142" s="149" t="s">
        <v>299</v>
      </c>
      <c r="B142" s="20" t="s">
        <v>1125</v>
      </c>
      <c r="C142" s="20" t="s">
        <v>930</v>
      </c>
      <c r="D142" s="20" t="s">
        <v>931</v>
      </c>
      <c r="E142" s="20" t="s">
        <v>90</v>
      </c>
      <c r="F142" s="149" t="s">
        <v>923</v>
      </c>
      <c r="H142" s="183" t="s">
        <v>932</v>
      </c>
      <c r="I142" s="173"/>
      <c r="J142" s="149">
        <v>1.1</v>
      </c>
      <c r="K142" s="185"/>
    </row>
    <row r="143">
      <c r="A143" s="149" t="s">
        <v>299</v>
      </c>
      <c r="B143" s="20" t="s">
        <v>1126</v>
      </c>
      <c r="C143" s="20" t="s">
        <v>933</v>
      </c>
      <c r="D143" s="20" t="s">
        <v>934</v>
      </c>
      <c r="E143" s="20" t="s">
        <v>935</v>
      </c>
      <c r="F143" s="149" t="s">
        <v>923</v>
      </c>
      <c r="H143" s="185"/>
      <c r="I143" s="173"/>
      <c r="J143" s="149">
        <v>1.1</v>
      </c>
      <c r="K143" s="185"/>
    </row>
    <row r="144">
      <c r="A144" s="149" t="s">
        <v>299</v>
      </c>
      <c r="B144" s="20" t="s">
        <v>1127</v>
      </c>
      <c r="C144" s="20" t="s">
        <v>936</v>
      </c>
      <c r="D144" s="20" t="s">
        <v>937</v>
      </c>
      <c r="E144" s="20" t="s">
        <v>90</v>
      </c>
      <c r="F144" s="149" t="s">
        <v>923</v>
      </c>
      <c r="H144" s="185"/>
      <c r="I144" s="173"/>
      <c r="J144" s="149">
        <v>1.1</v>
      </c>
      <c r="K144" s="185"/>
    </row>
    <row r="145">
      <c r="A145" s="149" t="s">
        <v>299</v>
      </c>
      <c r="B145" s="20" t="s">
        <v>1128</v>
      </c>
      <c r="C145" s="20" t="s">
        <v>938</v>
      </c>
      <c r="D145" s="20" t="s">
        <v>939</v>
      </c>
      <c r="E145" s="20" t="s">
        <v>90</v>
      </c>
      <c r="F145" s="149" t="s">
        <v>923</v>
      </c>
      <c r="G145" s="149" t="s">
        <v>940</v>
      </c>
      <c r="H145" s="183" t="s">
        <v>941</v>
      </c>
      <c r="I145" s="173"/>
      <c r="J145" s="149">
        <v>1.1</v>
      </c>
      <c r="K145" s="185"/>
    </row>
    <row r="146">
      <c r="A146" s="149" t="s">
        <v>299</v>
      </c>
      <c r="B146" s="20" t="s">
        <v>1129</v>
      </c>
      <c r="C146" s="20" t="s">
        <v>957</v>
      </c>
      <c r="D146" s="20" t="s">
        <v>991</v>
      </c>
      <c r="E146" s="20" t="s">
        <v>920</v>
      </c>
      <c r="F146" s="149" t="s">
        <v>923</v>
      </c>
      <c r="H146" s="185"/>
      <c r="I146" s="173"/>
      <c r="J146" s="149">
        <v>1.1</v>
      </c>
      <c r="K146" s="20" t="s">
        <v>1006</v>
      </c>
    </row>
    <row r="147">
      <c r="A147" s="149" t="s">
        <v>299</v>
      </c>
      <c r="B147" s="20" t="s">
        <v>1129</v>
      </c>
      <c r="C147" s="20" t="s">
        <v>957</v>
      </c>
      <c r="D147" s="20" t="s">
        <v>959</v>
      </c>
      <c r="E147" s="20" t="s">
        <v>920</v>
      </c>
      <c r="F147" s="149" t="s">
        <v>923</v>
      </c>
      <c r="H147" s="185"/>
      <c r="I147" s="173"/>
      <c r="J147" s="149">
        <v>1.1</v>
      </c>
      <c r="K147" s="185"/>
    </row>
    <row r="148">
      <c r="A148" s="149" t="s">
        <v>299</v>
      </c>
      <c r="B148" s="20" t="s">
        <v>1130</v>
      </c>
      <c r="C148" s="20" t="s">
        <v>960</v>
      </c>
      <c r="D148" s="20" t="s">
        <v>961</v>
      </c>
      <c r="E148" s="20" t="s">
        <v>90</v>
      </c>
      <c r="F148" s="149" t="s">
        <v>923</v>
      </c>
      <c r="H148" s="185"/>
      <c r="I148" s="173"/>
      <c r="J148" s="149">
        <v>1.1</v>
      </c>
      <c r="K148" s="185"/>
    </row>
    <row r="149">
      <c r="A149" s="149" t="s">
        <v>299</v>
      </c>
      <c r="B149" s="20" t="s">
        <v>1131</v>
      </c>
      <c r="C149" s="20" t="s">
        <v>962</v>
      </c>
      <c r="D149" s="20" t="s">
        <v>963</v>
      </c>
      <c r="E149" s="20" t="s">
        <v>90</v>
      </c>
      <c r="F149" s="149" t="s">
        <v>923</v>
      </c>
      <c r="H149" s="185"/>
      <c r="I149" s="173"/>
      <c r="J149" s="149">
        <v>1.1</v>
      </c>
      <c r="K149" s="185"/>
    </row>
    <row r="150">
      <c r="A150" s="149" t="s">
        <v>299</v>
      </c>
      <c r="B150" s="20" t="s">
        <v>1132</v>
      </c>
      <c r="C150" s="20" t="s">
        <v>964</v>
      </c>
      <c r="D150" s="20" t="s">
        <v>965</v>
      </c>
      <c r="E150" s="20" t="s">
        <v>90</v>
      </c>
      <c r="F150" s="149" t="s">
        <v>923</v>
      </c>
      <c r="H150" s="185"/>
      <c r="I150" s="173"/>
      <c r="J150" s="149">
        <v>1.1</v>
      </c>
      <c r="K150" s="185"/>
    </row>
    <row r="151">
      <c r="A151" s="149" t="s">
        <v>299</v>
      </c>
      <c r="B151" s="20" t="s">
        <v>1133</v>
      </c>
      <c r="C151" s="20" t="s">
        <v>966</v>
      </c>
      <c r="D151" s="20" t="s">
        <v>967</v>
      </c>
      <c r="E151" s="20" t="s">
        <v>90</v>
      </c>
      <c r="F151" s="149" t="s">
        <v>923</v>
      </c>
      <c r="H151" s="185"/>
      <c r="I151" s="173"/>
      <c r="J151" s="149">
        <v>1.1</v>
      </c>
      <c r="K151" s="185"/>
    </row>
    <row r="152">
      <c r="A152" s="149" t="s">
        <v>299</v>
      </c>
      <c r="B152" s="20" t="s">
        <v>1134</v>
      </c>
      <c r="C152" s="20" t="s">
        <v>245</v>
      </c>
      <c r="D152" s="20" t="s">
        <v>968</v>
      </c>
      <c r="E152" s="20" t="s">
        <v>90</v>
      </c>
      <c r="F152" s="149" t="s">
        <v>923</v>
      </c>
      <c r="G152" s="149" t="s">
        <v>940</v>
      </c>
      <c r="H152" s="185"/>
      <c r="I152" s="173"/>
      <c r="J152" s="149">
        <v>1.1</v>
      </c>
      <c r="K152" s="185"/>
    </row>
    <row r="153">
      <c r="A153" s="149" t="s">
        <v>299</v>
      </c>
      <c r="B153" s="20" t="s">
        <v>462</v>
      </c>
      <c r="C153" s="20" t="s">
        <v>1135</v>
      </c>
      <c r="D153" s="20" t="s">
        <v>1136</v>
      </c>
      <c r="E153" s="20" t="s">
        <v>904</v>
      </c>
      <c r="F153" s="149" t="s">
        <v>917</v>
      </c>
      <c r="H153" s="185"/>
      <c r="I153" s="173"/>
      <c r="K153" s="185"/>
    </row>
    <row r="154">
      <c r="B154" s="20" t="s">
        <v>462</v>
      </c>
      <c r="C154" s="20" t="s">
        <v>124</v>
      </c>
      <c r="D154" s="20" t="s">
        <v>1137</v>
      </c>
      <c r="E154" s="20" t="s">
        <v>920</v>
      </c>
      <c r="H154" s="185"/>
      <c r="I154" s="173"/>
      <c r="K154" s="185"/>
    </row>
    <row r="155">
      <c r="A155" s="149" t="s">
        <v>299</v>
      </c>
      <c r="B155" s="20" t="s">
        <v>463</v>
      </c>
      <c r="C155" s="20" t="s">
        <v>933</v>
      </c>
      <c r="D155" s="20" t="s">
        <v>1138</v>
      </c>
      <c r="E155" s="20" t="s">
        <v>935</v>
      </c>
      <c r="F155" s="149" t="s">
        <v>895</v>
      </c>
      <c r="H155" s="185"/>
      <c r="I155" s="184"/>
      <c r="K155" s="185"/>
    </row>
    <row r="156">
      <c r="A156" s="149" t="s">
        <v>299</v>
      </c>
      <c r="B156" s="20" t="s">
        <v>464</v>
      </c>
      <c r="C156" s="20" t="s">
        <v>284</v>
      </c>
      <c r="D156" s="20" t="s">
        <v>1139</v>
      </c>
      <c r="E156" s="20" t="s">
        <v>90</v>
      </c>
      <c r="F156" s="149" t="s">
        <v>923</v>
      </c>
      <c r="H156" s="185"/>
      <c r="I156" s="173"/>
      <c r="K156" s="185"/>
    </row>
    <row r="157">
      <c r="A157" s="149" t="s">
        <v>299</v>
      </c>
      <c r="B157" s="20" t="s">
        <v>465</v>
      </c>
      <c r="C157" s="20" t="s">
        <v>1140</v>
      </c>
      <c r="D157" s="20" t="s">
        <v>1141</v>
      </c>
      <c r="E157" s="20" t="s">
        <v>920</v>
      </c>
      <c r="F157" s="149" t="s">
        <v>923</v>
      </c>
      <c r="H157" s="185"/>
      <c r="I157" s="173"/>
      <c r="K157" s="185"/>
    </row>
    <row r="158">
      <c r="A158" s="149" t="s">
        <v>299</v>
      </c>
      <c r="B158" s="20" t="s">
        <v>465</v>
      </c>
      <c r="C158" s="20" t="s">
        <v>1140</v>
      </c>
      <c r="D158" s="20" t="s">
        <v>1142</v>
      </c>
      <c r="E158" s="20" t="s">
        <v>920</v>
      </c>
      <c r="F158" s="149" t="s">
        <v>923</v>
      </c>
      <c r="H158" s="185"/>
      <c r="I158" s="173"/>
      <c r="K158" s="185"/>
    </row>
    <row r="159">
      <c r="A159" s="149" t="s">
        <v>299</v>
      </c>
      <c r="B159" s="20" t="s">
        <v>466</v>
      </c>
      <c r="C159" s="20" t="s">
        <v>930</v>
      </c>
      <c r="D159" s="20" t="s">
        <v>1143</v>
      </c>
      <c r="E159" s="20" t="s">
        <v>90</v>
      </c>
      <c r="F159" s="149" t="s">
        <v>923</v>
      </c>
      <c r="H159" s="183" t="s">
        <v>1144</v>
      </c>
      <c r="I159" s="173" t="s">
        <v>1145</v>
      </c>
      <c r="K159" s="185"/>
    </row>
    <row r="160">
      <c r="A160" s="149" t="s">
        <v>299</v>
      </c>
      <c r="B160" s="20" t="s">
        <v>467</v>
      </c>
      <c r="C160" s="20" t="s">
        <v>933</v>
      </c>
      <c r="D160" s="20" t="s">
        <v>1146</v>
      </c>
      <c r="E160" s="20" t="s">
        <v>935</v>
      </c>
      <c r="F160" s="149" t="s">
        <v>923</v>
      </c>
      <c r="H160" s="185"/>
      <c r="I160" s="173"/>
      <c r="K160" s="185"/>
    </row>
    <row r="161">
      <c r="A161" s="149" t="s">
        <v>299</v>
      </c>
      <c r="B161" s="20" t="s">
        <v>468</v>
      </c>
      <c r="C161" s="20" t="s">
        <v>284</v>
      </c>
      <c r="D161" s="20" t="s">
        <v>1147</v>
      </c>
      <c r="E161" s="20" t="s">
        <v>90</v>
      </c>
      <c r="F161" s="149" t="s">
        <v>923</v>
      </c>
      <c r="H161" s="185"/>
      <c r="I161" s="184"/>
      <c r="K161" s="185"/>
    </row>
    <row r="162">
      <c r="A162" s="149" t="s">
        <v>299</v>
      </c>
      <c r="B162" s="20" t="s">
        <v>469</v>
      </c>
      <c r="C162" s="20" t="s">
        <v>938</v>
      </c>
      <c r="D162" s="20" t="s">
        <v>1148</v>
      </c>
      <c r="E162" s="20" t="s">
        <v>90</v>
      </c>
      <c r="F162" s="149" t="s">
        <v>923</v>
      </c>
      <c r="G162" s="149" t="s">
        <v>940</v>
      </c>
      <c r="H162" s="185"/>
      <c r="I162" s="173"/>
      <c r="K162" s="185"/>
    </row>
    <row r="163">
      <c r="A163" s="149" t="s">
        <v>299</v>
      </c>
      <c r="B163" s="20" t="s">
        <v>470</v>
      </c>
      <c r="C163" s="20" t="s">
        <v>1149</v>
      </c>
      <c r="D163" s="20" t="s">
        <v>1150</v>
      </c>
      <c r="E163" s="20" t="s">
        <v>904</v>
      </c>
      <c r="F163" s="149" t="s">
        <v>917</v>
      </c>
      <c r="H163" s="185"/>
      <c r="I163" s="173"/>
      <c r="K163" s="185"/>
    </row>
    <row r="164">
      <c r="B164" s="20" t="s">
        <v>470</v>
      </c>
      <c r="C164" s="20" t="s">
        <v>1140</v>
      </c>
      <c r="D164" s="20" t="s">
        <v>1142</v>
      </c>
      <c r="E164" s="20" t="s">
        <v>920</v>
      </c>
      <c r="H164" s="185"/>
      <c r="I164" s="173"/>
      <c r="K164" s="185"/>
    </row>
    <row r="165">
      <c r="A165" s="149" t="s">
        <v>299</v>
      </c>
      <c r="B165" s="20" t="s">
        <v>471</v>
      </c>
      <c r="C165" s="20" t="s">
        <v>930</v>
      </c>
      <c r="D165" s="20" t="s">
        <v>1143</v>
      </c>
      <c r="E165" s="20" t="s">
        <v>90</v>
      </c>
      <c r="F165" s="149" t="s">
        <v>923</v>
      </c>
      <c r="H165" s="183" t="s">
        <v>1144</v>
      </c>
      <c r="I165" s="173"/>
      <c r="K165" s="185"/>
    </row>
    <row r="166">
      <c r="A166" s="149" t="s">
        <v>299</v>
      </c>
      <c r="B166" s="20" t="s">
        <v>472</v>
      </c>
      <c r="C166" s="20" t="s">
        <v>933</v>
      </c>
      <c r="D166" s="20" t="s">
        <v>1146</v>
      </c>
      <c r="E166" s="20" t="s">
        <v>935</v>
      </c>
      <c r="F166" s="149" t="s">
        <v>923</v>
      </c>
      <c r="H166" s="185"/>
      <c r="I166" s="173"/>
      <c r="K166" s="185"/>
    </row>
    <row r="167">
      <c r="A167" s="149" t="s">
        <v>299</v>
      </c>
      <c r="B167" s="20" t="s">
        <v>473</v>
      </c>
      <c r="C167" s="20" t="s">
        <v>284</v>
      </c>
      <c r="D167" s="20" t="s">
        <v>1147</v>
      </c>
      <c r="E167" s="20" t="s">
        <v>90</v>
      </c>
      <c r="F167" s="149" t="s">
        <v>923</v>
      </c>
      <c r="H167" s="185"/>
      <c r="I167" s="184"/>
      <c r="K167" s="185"/>
    </row>
    <row r="168">
      <c r="A168" s="149" t="s">
        <v>299</v>
      </c>
      <c r="B168" s="20" t="s">
        <v>474</v>
      </c>
      <c r="C168" s="20" t="s">
        <v>938</v>
      </c>
      <c r="D168" s="20" t="s">
        <v>1148</v>
      </c>
      <c r="E168" s="20" t="s">
        <v>90</v>
      </c>
      <c r="F168" s="149" t="s">
        <v>923</v>
      </c>
      <c r="G168" s="149" t="s">
        <v>940</v>
      </c>
      <c r="H168" s="185"/>
      <c r="I168" s="184"/>
      <c r="K168" s="185"/>
    </row>
    <row r="169">
      <c r="A169" s="149" t="s">
        <v>299</v>
      </c>
      <c r="B169" s="20" t="s">
        <v>475</v>
      </c>
      <c r="C169" s="20" t="s">
        <v>1151</v>
      </c>
      <c r="D169" s="20" t="s">
        <v>1152</v>
      </c>
      <c r="E169" s="20" t="s">
        <v>1029</v>
      </c>
      <c r="F169" s="149" t="s">
        <v>923</v>
      </c>
      <c r="H169" s="185"/>
      <c r="I169" s="173"/>
      <c r="K169" s="185"/>
    </row>
    <row r="170">
      <c r="A170" s="149" t="s">
        <v>299</v>
      </c>
      <c r="B170" s="20" t="s">
        <v>476</v>
      </c>
      <c r="C170" s="20" t="s">
        <v>1153</v>
      </c>
      <c r="D170" s="20" t="s">
        <v>1154</v>
      </c>
      <c r="E170" s="20" t="s">
        <v>920</v>
      </c>
      <c r="F170" s="149" t="s">
        <v>923</v>
      </c>
      <c r="H170" s="185"/>
      <c r="I170" s="173"/>
      <c r="K170" s="185"/>
    </row>
    <row r="171">
      <c r="A171" s="149" t="s">
        <v>299</v>
      </c>
      <c r="B171" s="20" t="s">
        <v>477</v>
      </c>
      <c r="C171" s="20" t="s">
        <v>930</v>
      </c>
      <c r="D171" s="20" t="s">
        <v>1155</v>
      </c>
      <c r="E171" s="20" t="s">
        <v>90</v>
      </c>
      <c r="F171" s="149" t="s">
        <v>923</v>
      </c>
      <c r="H171" s="183" t="s">
        <v>1156</v>
      </c>
      <c r="I171" s="173" t="s">
        <v>1157</v>
      </c>
      <c r="K171" s="185"/>
    </row>
    <row r="172">
      <c r="A172" s="149" t="s">
        <v>299</v>
      </c>
      <c r="B172" s="20" t="s">
        <v>478</v>
      </c>
      <c r="C172" s="20" t="s">
        <v>933</v>
      </c>
      <c r="D172" s="20" t="s">
        <v>1158</v>
      </c>
      <c r="E172" s="20" t="s">
        <v>90</v>
      </c>
      <c r="F172" s="149" t="s">
        <v>923</v>
      </c>
      <c r="H172" s="183" t="s">
        <v>1156</v>
      </c>
      <c r="I172" s="173"/>
      <c r="K172" s="185"/>
    </row>
    <row r="173">
      <c r="A173" s="149" t="s">
        <v>299</v>
      </c>
      <c r="B173" s="20" t="s">
        <v>479</v>
      </c>
      <c r="C173" s="20" t="s">
        <v>960</v>
      </c>
      <c r="D173" s="20" t="s">
        <v>1159</v>
      </c>
      <c r="E173" s="20" t="s">
        <v>90</v>
      </c>
      <c r="F173" s="149" t="s">
        <v>923</v>
      </c>
      <c r="H173" s="185"/>
      <c r="I173" s="184"/>
      <c r="K173" s="185"/>
    </row>
    <row r="174">
      <c r="A174" s="149" t="s">
        <v>299</v>
      </c>
      <c r="B174" s="20" t="s">
        <v>480</v>
      </c>
      <c r="C174" s="20" t="s">
        <v>1026</v>
      </c>
      <c r="D174" s="20" t="s">
        <v>1160</v>
      </c>
      <c r="E174" s="20" t="s">
        <v>920</v>
      </c>
      <c r="F174" s="149" t="s">
        <v>923</v>
      </c>
      <c r="H174" s="185"/>
      <c r="I174" s="173"/>
      <c r="K174" s="185"/>
    </row>
    <row r="175">
      <c r="A175" s="149" t="s">
        <v>299</v>
      </c>
      <c r="B175" s="20" t="s">
        <v>480</v>
      </c>
      <c r="C175" s="20" t="s">
        <v>1026</v>
      </c>
      <c r="D175" s="20" t="s">
        <v>1027</v>
      </c>
      <c r="E175" s="20" t="s">
        <v>920</v>
      </c>
      <c r="F175" s="149" t="s">
        <v>923</v>
      </c>
      <c r="H175" s="185"/>
      <c r="I175" s="173"/>
      <c r="K175" s="185"/>
    </row>
    <row r="176">
      <c r="A176" s="149" t="s">
        <v>299</v>
      </c>
      <c r="B176" s="20" t="s">
        <v>481</v>
      </c>
      <c r="C176" s="20" t="s">
        <v>1024</v>
      </c>
      <c r="D176" s="20" t="s">
        <v>1028</v>
      </c>
      <c r="E176" s="20" t="s">
        <v>1029</v>
      </c>
      <c r="F176" s="149" t="s">
        <v>923</v>
      </c>
      <c r="H176" s="185"/>
      <c r="I176" s="173"/>
      <c r="K176" s="185"/>
    </row>
    <row r="177">
      <c r="A177" s="149" t="s">
        <v>299</v>
      </c>
      <c r="B177" s="20" t="s">
        <v>482</v>
      </c>
      <c r="C177" s="20" t="s">
        <v>1030</v>
      </c>
      <c r="D177" s="20" t="s">
        <v>1031</v>
      </c>
      <c r="E177" s="20" t="s">
        <v>90</v>
      </c>
      <c r="F177" s="149" t="s">
        <v>923</v>
      </c>
      <c r="G177" s="149" t="s">
        <v>1032</v>
      </c>
      <c r="H177" s="183" t="s">
        <v>1033</v>
      </c>
      <c r="I177" s="173"/>
      <c r="K177" s="185"/>
    </row>
    <row r="178">
      <c r="A178" s="149" t="s">
        <v>299</v>
      </c>
      <c r="B178" s="20" t="s">
        <v>483</v>
      </c>
      <c r="C178" s="20" t="s">
        <v>938</v>
      </c>
      <c r="D178" s="20" t="s">
        <v>1161</v>
      </c>
      <c r="E178" s="20" t="s">
        <v>90</v>
      </c>
      <c r="F178" s="149" t="s">
        <v>923</v>
      </c>
      <c r="G178" s="149" t="s">
        <v>940</v>
      </c>
      <c r="H178" s="185"/>
      <c r="I178" s="184"/>
      <c r="K178" s="185"/>
    </row>
    <row r="179">
      <c r="A179" s="149" t="s">
        <v>299</v>
      </c>
      <c r="B179" s="20" t="s">
        <v>484</v>
      </c>
      <c r="C179" s="20" t="s">
        <v>1026</v>
      </c>
      <c r="D179" s="20" t="s">
        <v>1162</v>
      </c>
      <c r="E179" s="20" t="s">
        <v>920</v>
      </c>
      <c r="F179" s="149" t="s">
        <v>923</v>
      </c>
      <c r="H179" s="185"/>
      <c r="I179" s="173"/>
      <c r="K179" s="185"/>
    </row>
    <row r="180">
      <c r="A180" s="149" t="s">
        <v>299</v>
      </c>
      <c r="B180" s="20" t="s">
        <v>484</v>
      </c>
      <c r="C180" s="20" t="s">
        <v>1026</v>
      </c>
      <c r="D180" s="20" t="s">
        <v>1027</v>
      </c>
      <c r="E180" s="20" t="s">
        <v>920</v>
      </c>
      <c r="F180" s="149" t="s">
        <v>923</v>
      </c>
      <c r="H180" s="185"/>
      <c r="I180" s="173"/>
      <c r="K180" s="185"/>
    </row>
    <row r="181">
      <c r="A181" s="149" t="s">
        <v>299</v>
      </c>
      <c r="B181" s="20" t="s">
        <v>485</v>
      </c>
      <c r="C181" s="20" t="s">
        <v>1024</v>
      </c>
      <c r="D181" s="20" t="s">
        <v>1028</v>
      </c>
      <c r="E181" s="20" t="s">
        <v>1029</v>
      </c>
      <c r="F181" s="149" t="s">
        <v>923</v>
      </c>
      <c r="H181" s="185"/>
      <c r="I181" s="173"/>
      <c r="K181" s="185"/>
    </row>
    <row r="182">
      <c r="A182" s="149" t="s">
        <v>299</v>
      </c>
      <c r="B182" s="20" t="s">
        <v>487</v>
      </c>
      <c r="C182" s="20" t="s">
        <v>1030</v>
      </c>
      <c r="D182" s="20" t="s">
        <v>1031</v>
      </c>
      <c r="E182" s="20" t="s">
        <v>90</v>
      </c>
      <c r="F182" s="149" t="s">
        <v>923</v>
      </c>
      <c r="G182" s="149" t="s">
        <v>1032</v>
      </c>
      <c r="H182" s="183" t="s">
        <v>1033</v>
      </c>
      <c r="I182" s="184"/>
      <c r="K182" s="185"/>
    </row>
    <row r="183">
      <c r="A183" s="149" t="s">
        <v>299</v>
      </c>
      <c r="B183" s="20" t="s">
        <v>488</v>
      </c>
      <c r="C183" s="20" t="s">
        <v>1163</v>
      </c>
      <c r="D183" s="20" t="s">
        <v>1164</v>
      </c>
      <c r="E183" s="20" t="s">
        <v>920</v>
      </c>
      <c r="F183" s="149" t="s">
        <v>923</v>
      </c>
      <c r="H183" s="185"/>
      <c r="I183" s="184"/>
      <c r="K183" s="185"/>
    </row>
    <row r="184">
      <c r="A184" s="149" t="s">
        <v>299</v>
      </c>
      <c r="B184" s="20" t="s">
        <v>488</v>
      </c>
      <c r="C184" s="20" t="s">
        <v>1026</v>
      </c>
      <c r="D184" s="20" t="s">
        <v>1027</v>
      </c>
      <c r="E184" s="20" t="s">
        <v>920</v>
      </c>
      <c r="F184" s="149" t="s">
        <v>923</v>
      </c>
      <c r="H184" s="185"/>
      <c r="I184" s="173"/>
      <c r="K184" s="185"/>
    </row>
    <row r="185">
      <c r="A185" s="149" t="s">
        <v>299</v>
      </c>
      <c r="B185" s="20" t="s">
        <v>489</v>
      </c>
      <c r="C185" s="20" t="s">
        <v>1024</v>
      </c>
      <c r="D185" s="20" t="s">
        <v>1028</v>
      </c>
      <c r="E185" s="20" t="s">
        <v>1029</v>
      </c>
      <c r="F185" s="149" t="s">
        <v>923</v>
      </c>
      <c r="H185" s="185"/>
      <c r="I185" s="173"/>
      <c r="K185" s="185"/>
    </row>
    <row r="186">
      <c r="A186" s="149" t="s">
        <v>299</v>
      </c>
      <c r="B186" s="20" t="s">
        <v>490</v>
      </c>
      <c r="C186" s="20" t="s">
        <v>1030</v>
      </c>
      <c r="D186" s="20" t="s">
        <v>1031</v>
      </c>
      <c r="E186" s="20" t="s">
        <v>90</v>
      </c>
      <c r="F186" s="149" t="s">
        <v>923</v>
      </c>
      <c r="G186" s="149" t="s">
        <v>1032</v>
      </c>
      <c r="H186" s="183" t="s">
        <v>1033</v>
      </c>
      <c r="I186" s="184"/>
      <c r="K186" s="185"/>
    </row>
    <row r="187">
      <c r="A187" s="149" t="s">
        <v>299</v>
      </c>
      <c r="B187" s="20" t="s">
        <v>491</v>
      </c>
      <c r="C187" s="20" t="s">
        <v>1165</v>
      </c>
      <c r="D187" s="20" t="s">
        <v>1166</v>
      </c>
      <c r="E187" s="20" t="s">
        <v>90</v>
      </c>
      <c r="F187" s="149" t="s">
        <v>923</v>
      </c>
      <c r="G187" s="149" t="s">
        <v>1167</v>
      </c>
      <c r="H187" s="183" t="s">
        <v>1168</v>
      </c>
      <c r="I187" s="184" t="s">
        <v>1169</v>
      </c>
      <c r="K187" s="185"/>
    </row>
    <row r="188">
      <c r="A188" s="149" t="s">
        <v>299</v>
      </c>
      <c r="B188" s="20" t="s">
        <v>494</v>
      </c>
      <c r="C188" s="20" t="s">
        <v>1170</v>
      </c>
      <c r="D188" s="20" t="s">
        <v>1171</v>
      </c>
      <c r="E188" s="20" t="s">
        <v>90</v>
      </c>
      <c r="F188" s="149" t="s">
        <v>923</v>
      </c>
      <c r="H188" s="185"/>
      <c r="I188" s="184"/>
      <c r="K188" s="185"/>
    </row>
    <row r="189">
      <c r="A189" s="149" t="s">
        <v>299</v>
      </c>
      <c r="B189" s="20" t="s">
        <v>495</v>
      </c>
      <c r="C189" s="20" t="s">
        <v>1172</v>
      </c>
      <c r="D189" s="20" t="s">
        <v>1173</v>
      </c>
      <c r="E189" s="20" t="s">
        <v>90</v>
      </c>
      <c r="F189" s="149" t="s">
        <v>923</v>
      </c>
      <c r="H189" s="185"/>
      <c r="I189" s="173"/>
      <c r="K189" s="185"/>
    </row>
    <row r="190">
      <c r="A190" s="149" t="s">
        <v>299</v>
      </c>
      <c r="B190" s="20" t="s">
        <v>496</v>
      </c>
      <c r="C190" s="20" t="s">
        <v>1174</v>
      </c>
      <c r="D190" s="20" t="s">
        <v>1175</v>
      </c>
      <c r="E190" s="20" t="s">
        <v>90</v>
      </c>
      <c r="F190" s="149" t="s">
        <v>923</v>
      </c>
      <c r="G190" s="149" t="s">
        <v>1176</v>
      </c>
      <c r="H190" s="183" t="s">
        <v>1177</v>
      </c>
      <c r="I190" s="184" t="s">
        <v>1178</v>
      </c>
      <c r="K190" s="185"/>
    </row>
    <row r="191">
      <c r="A191" s="149" t="s">
        <v>299</v>
      </c>
      <c r="B191" s="20" t="s">
        <v>499</v>
      </c>
      <c r="C191" s="20" t="s">
        <v>1179</v>
      </c>
      <c r="D191" s="20" t="s">
        <v>1180</v>
      </c>
      <c r="E191" s="20" t="s">
        <v>904</v>
      </c>
      <c r="F191" s="149" t="s">
        <v>917</v>
      </c>
      <c r="H191" s="183" t="s">
        <v>1181</v>
      </c>
      <c r="I191" s="186" t="s">
        <v>1182</v>
      </c>
      <c r="K191" s="185"/>
    </row>
    <row r="192">
      <c r="A192" s="149" t="s">
        <v>299</v>
      </c>
      <c r="B192" s="20" t="s">
        <v>500</v>
      </c>
      <c r="C192" s="20" t="s">
        <v>1183</v>
      </c>
      <c r="D192" s="20" t="s">
        <v>1184</v>
      </c>
      <c r="E192" s="20" t="s">
        <v>90</v>
      </c>
      <c r="F192" s="149" t="s">
        <v>923</v>
      </c>
      <c r="H192" s="183" t="s">
        <v>1185</v>
      </c>
      <c r="I192" s="186" t="s">
        <v>1186</v>
      </c>
      <c r="K192" s="185"/>
    </row>
    <row r="193">
      <c r="A193" s="149" t="s">
        <v>299</v>
      </c>
      <c r="B193" s="20" t="s">
        <v>501</v>
      </c>
      <c r="C193" s="20" t="s">
        <v>1187</v>
      </c>
      <c r="D193" s="20" t="s">
        <v>1188</v>
      </c>
      <c r="E193" s="20" t="s">
        <v>90</v>
      </c>
      <c r="F193" s="149" t="s">
        <v>923</v>
      </c>
      <c r="H193" s="185"/>
      <c r="I193" s="173"/>
      <c r="K193" s="185"/>
    </row>
    <row r="194">
      <c r="A194" s="149" t="s">
        <v>299</v>
      </c>
      <c r="B194" s="20" t="s">
        <v>502</v>
      </c>
      <c r="C194" s="20" t="s">
        <v>1189</v>
      </c>
      <c r="D194" s="20" t="s">
        <v>1190</v>
      </c>
      <c r="E194" s="20" t="s">
        <v>904</v>
      </c>
      <c r="F194" s="149" t="s">
        <v>917</v>
      </c>
      <c r="H194" s="183" t="s">
        <v>1191</v>
      </c>
      <c r="I194" s="173" t="s">
        <v>1192</v>
      </c>
      <c r="K194" s="185"/>
    </row>
    <row r="195">
      <c r="A195" s="149" t="s">
        <v>299</v>
      </c>
      <c r="B195" s="20" t="s">
        <v>505</v>
      </c>
      <c r="C195" s="20" t="s">
        <v>1193</v>
      </c>
      <c r="D195" s="20" t="s">
        <v>1194</v>
      </c>
      <c r="E195" s="20" t="s">
        <v>90</v>
      </c>
      <c r="F195" s="149" t="s">
        <v>923</v>
      </c>
      <c r="H195" s="185"/>
      <c r="I195" s="173"/>
      <c r="K195" s="185"/>
    </row>
    <row r="196">
      <c r="A196" s="149" t="s">
        <v>299</v>
      </c>
      <c r="B196" s="20" t="s">
        <v>506</v>
      </c>
      <c r="C196" s="20" t="s">
        <v>1195</v>
      </c>
      <c r="D196" s="20" t="s">
        <v>1196</v>
      </c>
      <c r="E196" s="20" t="s">
        <v>920</v>
      </c>
      <c r="F196" s="149" t="s">
        <v>923</v>
      </c>
      <c r="H196" s="185"/>
      <c r="I196" s="173"/>
      <c r="K196" s="185"/>
    </row>
    <row r="197">
      <c r="A197" s="149" t="s">
        <v>299</v>
      </c>
      <c r="B197" s="20" t="s">
        <v>506</v>
      </c>
      <c r="C197" s="20" t="s">
        <v>1197</v>
      </c>
      <c r="D197" s="20" t="s">
        <v>1198</v>
      </c>
      <c r="E197" s="20" t="s">
        <v>920</v>
      </c>
      <c r="F197" s="149" t="s">
        <v>923</v>
      </c>
      <c r="H197" s="185"/>
      <c r="I197" s="173"/>
      <c r="K197" s="185"/>
    </row>
    <row r="198">
      <c r="A198" s="149" t="s">
        <v>299</v>
      </c>
      <c r="B198" s="20" t="s">
        <v>507</v>
      </c>
      <c r="C198" s="20" t="s">
        <v>1199</v>
      </c>
      <c r="D198" s="20" t="s">
        <v>1200</v>
      </c>
      <c r="E198" s="20" t="s">
        <v>90</v>
      </c>
      <c r="F198" s="149" t="s">
        <v>923</v>
      </c>
      <c r="G198" s="149" t="s">
        <v>901</v>
      </c>
      <c r="H198" s="185"/>
      <c r="I198" s="173"/>
      <c r="K198" s="185"/>
    </row>
    <row r="199">
      <c r="A199" s="149" t="s">
        <v>299</v>
      </c>
      <c r="B199" s="20" t="s">
        <v>509</v>
      </c>
      <c r="C199" s="20" t="s">
        <v>1201</v>
      </c>
      <c r="D199" s="20" t="s">
        <v>1202</v>
      </c>
      <c r="E199" s="20" t="s">
        <v>90</v>
      </c>
      <c r="F199" s="149" t="s">
        <v>923</v>
      </c>
      <c r="G199" s="149" t="s">
        <v>901</v>
      </c>
      <c r="H199" s="185"/>
      <c r="I199" s="173"/>
      <c r="K199" s="185"/>
    </row>
    <row r="200">
      <c r="A200" s="149" t="s">
        <v>299</v>
      </c>
      <c r="B200" s="20" t="s">
        <v>510</v>
      </c>
      <c r="C200" s="20" t="s">
        <v>1203</v>
      </c>
      <c r="D200" s="20" t="s">
        <v>1204</v>
      </c>
      <c r="E200" s="20" t="s">
        <v>90</v>
      </c>
      <c r="F200" s="149" t="s">
        <v>923</v>
      </c>
      <c r="G200" s="149" t="s">
        <v>901</v>
      </c>
      <c r="H200" s="185"/>
      <c r="I200" s="173"/>
      <c r="K200" s="185"/>
    </row>
    <row r="201">
      <c r="A201" s="149" t="s">
        <v>299</v>
      </c>
      <c r="B201" s="20" t="s">
        <v>511</v>
      </c>
      <c r="C201" s="20" t="s">
        <v>1205</v>
      </c>
      <c r="D201" s="20" t="s">
        <v>1206</v>
      </c>
      <c r="E201" s="20" t="s">
        <v>1207</v>
      </c>
      <c r="F201" s="149" t="s">
        <v>923</v>
      </c>
      <c r="H201" s="185"/>
      <c r="I201" s="173"/>
      <c r="K201" s="185"/>
    </row>
    <row r="202">
      <c r="A202" s="149" t="s">
        <v>299</v>
      </c>
      <c r="B202" s="20" t="s">
        <v>512</v>
      </c>
      <c r="C202" s="20" t="s">
        <v>1208</v>
      </c>
      <c r="D202" s="20" t="s">
        <v>1209</v>
      </c>
      <c r="E202" s="20" t="s">
        <v>920</v>
      </c>
      <c r="F202" s="149" t="s">
        <v>923</v>
      </c>
      <c r="H202" s="185"/>
      <c r="I202" s="173"/>
      <c r="K202" s="185"/>
    </row>
    <row r="203">
      <c r="A203" s="149" t="s">
        <v>299</v>
      </c>
      <c r="B203" s="20" t="s">
        <v>512</v>
      </c>
      <c r="C203" s="20" t="s">
        <v>1197</v>
      </c>
      <c r="D203" s="20" t="s">
        <v>1198</v>
      </c>
      <c r="E203" s="20" t="s">
        <v>920</v>
      </c>
      <c r="F203" s="149" t="s">
        <v>923</v>
      </c>
      <c r="H203" s="185"/>
      <c r="I203" s="173"/>
      <c r="K203" s="185"/>
    </row>
    <row r="204">
      <c r="A204" s="149" t="s">
        <v>299</v>
      </c>
      <c r="B204" s="20" t="s">
        <v>513</v>
      </c>
      <c r="C204" s="20" t="s">
        <v>1199</v>
      </c>
      <c r="D204" s="20" t="s">
        <v>1200</v>
      </c>
      <c r="E204" s="20" t="s">
        <v>90</v>
      </c>
      <c r="F204" s="149" t="s">
        <v>923</v>
      </c>
      <c r="G204" s="149" t="s">
        <v>901</v>
      </c>
      <c r="H204" s="185"/>
      <c r="I204" s="173"/>
      <c r="K204" s="185"/>
    </row>
    <row r="205">
      <c r="A205" s="149" t="s">
        <v>299</v>
      </c>
      <c r="B205" s="20" t="s">
        <v>514</v>
      </c>
      <c r="C205" s="20" t="s">
        <v>1201</v>
      </c>
      <c r="D205" s="20" t="s">
        <v>1202</v>
      </c>
      <c r="E205" s="20" t="s">
        <v>90</v>
      </c>
      <c r="F205" s="149" t="s">
        <v>923</v>
      </c>
      <c r="G205" s="149" t="s">
        <v>901</v>
      </c>
      <c r="H205" s="185"/>
      <c r="I205" s="173"/>
      <c r="K205" s="185"/>
    </row>
    <row r="206">
      <c r="A206" s="149" t="s">
        <v>299</v>
      </c>
      <c r="B206" s="20" t="s">
        <v>515</v>
      </c>
      <c r="C206" s="20" t="s">
        <v>1203</v>
      </c>
      <c r="D206" s="20" t="s">
        <v>1204</v>
      </c>
      <c r="E206" s="20" t="s">
        <v>90</v>
      </c>
      <c r="F206" s="149" t="s">
        <v>923</v>
      </c>
      <c r="G206" s="149" t="s">
        <v>901</v>
      </c>
      <c r="H206" s="185"/>
      <c r="I206" s="173"/>
      <c r="K206" s="185"/>
    </row>
    <row r="207">
      <c r="A207" s="149" t="s">
        <v>299</v>
      </c>
      <c r="B207" s="20" t="s">
        <v>516</v>
      </c>
      <c r="C207" s="20" t="s">
        <v>1205</v>
      </c>
      <c r="D207" s="20" t="s">
        <v>1206</v>
      </c>
      <c r="E207" s="20" t="s">
        <v>1207</v>
      </c>
      <c r="F207" s="149" t="s">
        <v>923</v>
      </c>
      <c r="H207" s="185"/>
      <c r="I207" s="173"/>
      <c r="K207" s="185"/>
    </row>
    <row r="208">
      <c r="A208" s="149" t="s">
        <v>299</v>
      </c>
      <c r="B208" s="20" t="s">
        <v>517</v>
      </c>
      <c r="C208" s="20" t="s">
        <v>1210</v>
      </c>
      <c r="D208" s="20" t="s">
        <v>1211</v>
      </c>
      <c r="E208" s="20" t="s">
        <v>1212</v>
      </c>
      <c r="F208" s="149" t="s">
        <v>923</v>
      </c>
      <c r="H208" s="185"/>
      <c r="I208" s="173"/>
      <c r="K208" s="185"/>
    </row>
    <row r="209">
      <c r="A209" s="149" t="s">
        <v>299</v>
      </c>
      <c r="B209" s="20" t="s">
        <v>518</v>
      </c>
      <c r="C209" s="20" t="s">
        <v>1213</v>
      </c>
      <c r="D209" s="20" t="s">
        <v>1214</v>
      </c>
      <c r="E209" s="20" t="s">
        <v>90</v>
      </c>
      <c r="F209" s="149" t="s">
        <v>923</v>
      </c>
      <c r="H209" s="185"/>
      <c r="I209" s="173"/>
      <c r="K209" s="185"/>
    </row>
    <row r="210">
      <c r="A210" s="149" t="s">
        <v>299</v>
      </c>
      <c r="B210" s="20" t="s">
        <v>520</v>
      </c>
      <c r="C210" s="20" t="s">
        <v>1215</v>
      </c>
      <c r="D210" s="20" t="s">
        <v>1216</v>
      </c>
      <c r="E210" s="20" t="s">
        <v>920</v>
      </c>
      <c r="F210" s="149" t="s">
        <v>923</v>
      </c>
      <c r="H210" s="185"/>
      <c r="I210" s="173"/>
      <c r="K210" s="185"/>
    </row>
    <row r="211">
      <c r="A211" s="149" t="s">
        <v>299</v>
      </c>
      <c r="B211" s="20" t="s">
        <v>520</v>
      </c>
      <c r="C211" s="20" t="s">
        <v>1197</v>
      </c>
      <c r="D211" s="20" t="s">
        <v>1198</v>
      </c>
      <c r="E211" s="20" t="s">
        <v>920</v>
      </c>
      <c r="F211" s="149" t="s">
        <v>923</v>
      </c>
      <c r="H211" s="185"/>
      <c r="I211" s="173"/>
      <c r="K211" s="185"/>
    </row>
    <row r="212">
      <c r="A212" s="149" t="s">
        <v>299</v>
      </c>
      <c r="B212" s="20" t="s">
        <v>521</v>
      </c>
      <c r="C212" s="20" t="s">
        <v>1199</v>
      </c>
      <c r="D212" s="20" t="s">
        <v>1200</v>
      </c>
      <c r="E212" s="20" t="s">
        <v>90</v>
      </c>
      <c r="F212" s="149" t="s">
        <v>923</v>
      </c>
      <c r="G212" s="149" t="s">
        <v>901</v>
      </c>
      <c r="H212" s="185"/>
      <c r="I212" s="173"/>
      <c r="K212" s="185"/>
    </row>
    <row r="213">
      <c r="A213" s="149" t="s">
        <v>299</v>
      </c>
      <c r="B213" s="20" t="s">
        <v>522</v>
      </c>
      <c r="C213" s="20" t="s">
        <v>1201</v>
      </c>
      <c r="D213" s="20" t="s">
        <v>1202</v>
      </c>
      <c r="E213" s="20" t="s">
        <v>90</v>
      </c>
      <c r="F213" s="149" t="s">
        <v>923</v>
      </c>
      <c r="G213" s="149" t="s">
        <v>901</v>
      </c>
      <c r="H213" s="185"/>
      <c r="I213" s="173"/>
      <c r="K213" s="185"/>
    </row>
    <row r="214">
      <c r="A214" s="149" t="s">
        <v>299</v>
      </c>
      <c r="B214" s="20" t="s">
        <v>523</v>
      </c>
      <c r="C214" s="20" t="s">
        <v>1203</v>
      </c>
      <c r="D214" s="20" t="s">
        <v>1204</v>
      </c>
      <c r="E214" s="20" t="s">
        <v>90</v>
      </c>
      <c r="F214" s="149" t="s">
        <v>923</v>
      </c>
      <c r="G214" s="149" t="s">
        <v>901</v>
      </c>
      <c r="H214" s="185"/>
      <c r="I214" s="173"/>
      <c r="K214" s="185"/>
    </row>
    <row r="215">
      <c r="A215" s="149" t="s">
        <v>299</v>
      </c>
      <c r="B215" s="20" t="s">
        <v>524</v>
      </c>
      <c r="C215" s="20" t="s">
        <v>1205</v>
      </c>
      <c r="D215" s="20" t="s">
        <v>1206</v>
      </c>
      <c r="E215" s="20" t="s">
        <v>1207</v>
      </c>
      <c r="F215" s="149" t="s">
        <v>923</v>
      </c>
      <c r="H215" s="185"/>
      <c r="I215" s="173"/>
      <c r="K215" s="185"/>
    </row>
    <row r="216">
      <c r="A216" s="149" t="s">
        <v>299</v>
      </c>
      <c r="B216" s="20" t="s">
        <v>525</v>
      </c>
      <c r="C216" s="20" t="s">
        <v>1217</v>
      </c>
      <c r="D216" s="20" t="s">
        <v>1218</v>
      </c>
      <c r="E216" s="20" t="s">
        <v>920</v>
      </c>
      <c r="F216" s="149" t="s">
        <v>923</v>
      </c>
      <c r="H216" s="185"/>
      <c r="I216" s="173"/>
      <c r="K216" s="185"/>
    </row>
    <row r="217">
      <c r="A217" s="149" t="s">
        <v>299</v>
      </c>
      <c r="B217" s="20" t="s">
        <v>525</v>
      </c>
      <c r="C217" s="20" t="s">
        <v>1197</v>
      </c>
      <c r="D217" s="20" t="s">
        <v>1198</v>
      </c>
      <c r="E217" s="20" t="s">
        <v>920</v>
      </c>
      <c r="F217" s="149" t="s">
        <v>923</v>
      </c>
      <c r="H217" s="185"/>
      <c r="I217" s="173"/>
      <c r="K217" s="185"/>
    </row>
    <row r="218">
      <c r="A218" s="149" t="s">
        <v>299</v>
      </c>
      <c r="B218" s="20" t="s">
        <v>526</v>
      </c>
      <c r="C218" s="20" t="s">
        <v>1199</v>
      </c>
      <c r="D218" s="20" t="s">
        <v>1200</v>
      </c>
      <c r="E218" s="20" t="s">
        <v>90</v>
      </c>
      <c r="F218" s="149" t="s">
        <v>923</v>
      </c>
      <c r="G218" s="149" t="s">
        <v>901</v>
      </c>
      <c r="H218" s="185"/>
      <c r="I218" s="173"/>
      <c r="K218" s="185"/>
    </row>
    <row r="219">
      <c r="A219" s="149" t="s">
        <v>299</v>
      </c>
      <c r="B219" s="20" t="s">
        <v>527</v>
      </c>
      <c r="C219" s="20" t="s">
        <v>1201</v>
      </c>
      <c r="D219" s="20" t="s">
        <v>1202</v>
      </c>
      <c r="E219" s="20" t="s">
        <v>90</v>
      </c>
      <c r="F219" s="149" t="s">
        <v>923</v>
      </c>
      <c r="G219" s="149" t="s">
        <v>901</v>
      </c>
      <c r="H219" s="185"/>
      <c r="I219" s="173"/>
      <c r="K219" s="185"/>
    </row>
    <row r="220">
      <c r="A220" s="149" t="s">
        <v>299</v>
      </c>
      <c r="B220" s="20" t="s">
        <v>528</v>
      </c>
      <c r="C220" s="20" t="s">
        <v>1203</v>
      </c>
      <c r="D220" s="20" t="s">
        <v>1204</v>
      </c>
      <c r="E220" s="20" t="s">
        <v>90</v>
      </c>
      <c r="F220" s="149" t="s">
        <v>923</v>
      </c>
      <c r="G220" s="149" t="s">
        <v>901</v>
      </c>
      <c r="H220" s="185"/>
      <c r="I220" s="173"/>
      <c r="K220" s="185"/>
    </row>
    <row r="221">
      <c r="A221" s="149" t="s">
        <v>299</v>
      </c>
      <c r="B221" s="20" t="s">
        <v>529</v>
      </c>
      <c r="C221" s="20" t="s">
        <v>1205</v>
      </c>
      <c r="D221" s="20" t="s">
        <v>1206</v>
      </c>
      <c r="E221" s="20" t="s">
        <v>1207</v>
      </c>
      <c r="F221" s="149" t="s">
        <v>923</v>
      </c>
      <c r="H221" s="185"/>
      <c r="I221" s="173"/>
      <c r="K221" s="185"/>
    </row>
    <row r="222">
      <c r="A222" s="149" t="s">
        <v>299</v>
      </c>
      <c r="B222" s="20" t="s">
        <v>530</v>
      </c>
      <c r="C222" s="20" t="s">
        <v>1219</v>
      </c>
      <c r="D222" s="20" t="s">
        <v>1220</v>
      </c>
      <c r="E222" s="20" t="s">
        <v>1207</v>
      </c>
      <c r="F222" s="149" t="s">
        <v>923</v>
      </c>
      <c r="H222" s="185"/>
      <c r="I222" s="173"/>
      <c r="K222" s="185"/>
    </row>
    <row r="223">
      <c r="A223" s="149" t="s">
        <v>299</v>
      </c>
      <c r="B223" s="20" t="s">
        <v>353</v>
      </c>
      <c r="C223" s="20" t="s">
        <v>1221</v>
      </c>
      <c r="D223" s="20" t="s">
        <v>1222</v>
      </c>
      <c r="E223" s="20" t="s">
        <v>904</v>
      </c>
      <c r="F223" s="149" t="s">
        <v>917</v>
      </c>
      <c r="H223" s="185"/>
      <c r="I223" s="184"/>
      <c r="K223" s="185"/>
    </row>
    <row r="224">
      <c r="B224" s="20" t="s">
        <v>353</v>
      </c>
      <c r="C224" s="20" t="s">
        <v>977</v>
      </c>
      <c r="D224" s="20" t="s">
        <v>978</v>
      </c>
      <c r="E224" s="20" t="s">
        <v>920</v>
      </c>
      <c r="H224" s="185"/>
      <c r="I224" s="173"/>
      <c r="K224" s="185"/>
    </row>
    <row r="225">
      <c r="A225" s="149" t="s">
        <v>299</v>
      </c>
      <c r="B225" s="20" t="s">
        <v>531</v>
      </c>
      <c r="C225" s="20" t="s">
        <v>979</v>
      </c>
      <c r="D225" s="20" t="s">
        <v>980</v>
      </c>
      <c r="E225" s="20" t="s">
        <v>90</v>
      </c>
      <c r="F225" s="149" t="s">
        <v>923</v>
      </c>
      <c r="H225" s="185"/>
      <c r="I225" s="184"/>
      <c r="K225" s="185"/>
    </row>
    <row r="226">
      <c r="A226" s="149" t="s">
        <v>299</v>
      </c>
      <c r="B226" s="20" t="s">
        <v>532</v>
      </c>
      <c r="C226" s="20" t="s">
        <v>981</v>
      </c>
      <c r="D226" s="20" t="s">
        <v>982</v>
      </c>
      <c r="E226" s="20" t="s">
        <v>935</v>
      </c>
      <c r="F226" s="149" t="s">
        <v>923</v>
      </c>
      <c r="H226" s="185"/>
      <c r="I226" s="173"/>
      <c r="K226" s="185"/>
    </row>
    <row r="227">
      <c r="A227" s="149" t="s">
        <v>299</v>
      </c>
      <c r="B227" s="20" t="s">
        <v>1223</v>
      </c>
      <c r="C227" s="20" t="s">
        <v>926</v>
      </c>
      <c r="D227" s="20" t="s">
        <v>984</v>
      </c>
      <c r="E227" s="20" t="s">
        <v>920</v>
      </c>
      <c r="F227" s="149" t="s">
        <v>923</v>
      </c>
      <c r="H227" s="183" t="s">
        <v>896</v>
      </c>
      <c r="I227" s="173"/>
      <c r="J227" s="149">
        <v>1.1</v>
      </c>
      <c r="K227" s="20" t="s">
        <v>985</v>
      </c>
    </row>
    <row r="228">
      <c r="A228" s="149" t="s">
        <v>299</v>
      </c>
      <c r="B228" s="20" t="s">
        <v>1223</v>
      </c>
      <c r="C228" s="20" t="s">
        <v>928</v>
      </c>
      <c r="D228" s="20" t="s">
        <v>929</v>
      </c>
      <c r="E228" s="20" t="s">
        <v>920</v>
      </c>
      <c r="F228" s="149" t="s">
        <v>923</v>
      </c>
      <c r="H228" s="185"/>
      <c r="I228" s="184"/>
      <c r="J228" s="149">
        <v>1.1</v>
      </c>
      <c r="K228" s="185"/>
    </row>
    <row r="229">
      <c r="A229" s="149" t="s">
        <v>299</v>
      </c>
      <c r="B229" s="20" t="s">
        <v>1224</v>
      </c>
      <c r="C229" s="20" t="s">
        <v>930</v>
      </c>
      <c r="D229" s="20" t="s">
        <v>931</v>
      </c>
      <c r="E229" s="20" t="s">
        <v>90</v>
      </c>
      <c r="F229" s="149" t="s">
        <v>923</v>
      </c>
      <c r="H229" s="183" t="s">
        <v>932</v>
      </c>
      <c r="I229" s="173"/>
      <c r="J229" s="149">
        <v>1.1</v>
      </c>
      <c r="K229" s="185"/>
    </row>
    <row r="230">
      <c r="A230" s="149" t="s">
        <v>299</v>
      </c>
      <c r="B230" s="20" t="s">
        <v>1225</v>
      </c>
      <c r="C230" s="20" t="s">
        <v>933</v>
      </c>
      <c r="D230" s="20" t="s">
        <v>934</v>
      </c>
      <c r="E230" s="20" t="s">
        <v>935</v>
      </c>
      <c r="F230" s="149" t="s">
        <v>923</v>
      </c>
      <c r="H230" s="185"/>
      <c r="I230" s="173"/>
      <c r="J230" s="149">
        <v>1.1</v>
      </c>
      <c r="K230" s="185"/>
    </row>
    <row r="231">
      <c r="A231" s="149" t="s">
        <v>299</v>
      </c>
      <c r="B231" s="20" t="s">
        <v>1226</v>
      </c>
      <c r="C231" s="20" t="s">
        <v>936</v>
      </c>
      <c r="D231" s="20" t="s">
        <v>937</v>
      </c>
      <c r="E231" s="20" t="s">
        <v>90</v>
      </c>
      <c r="F231" s="149" t="s">
        <v>923</v>
      </c>
      <c r="H231" s="185"/>
      <c r="I231" s="173"/>
      <c r="J231" s="149">
        <v>1.1</v>
      </c>
      <c r="K231" s="185"/>
    </row>
    <row r="232">
      <c r="A232" s="149" t="s">
        <v>299</v>
      </c>
      <c r="B232" s="20" t="s">
        <v>1227</v>
      </c>
      <c r="C232" s="20" t="s">
        <v>938</v>
      </c>
      <c r="D232" s="20" t="s">
        <v>939</v>
      </c>
      <c r="E232" s="20" t="s">
        <v>90</v>
      </c>
      <c r="F232" s="149" t="s">
        <v>923</v>
      </c>
      <c r="G232" s="149" t="s">
        <v>940</v>
      </c>
      <c r="H232" s="183" t="s">
        <v>941</v>
      </c>
      <c r="I232" s="173"/>
      <c r="J232" s="149">
        <v>1.1</v>
      </c>
      <c r="K232" s="185"/>
    </row>
    <row r="233">
      <c r="A233" s="149" t="s">
        <v>299</v>
      </c>
      <c r="B233" s="20" t="s">
        <v>1228</v>
      </c>
      <c r="C233" s="20" t="s">
        <v>944</v>
      </c>
      <c r="D233" s="20" t="s">
        <v>991</v>
      </c>
      <c r="E233" s="20" t="s">
        <v>920</v>
      </c>
      <c r="F233" s="149" t="s">
        <v>923</v>
      </c>
      <c r="H233" s="185"/>
      <c r="I233" s="173"/>
      <c r="J233" s="149">
        <v>1.1</v>
      </c>
      <c r="K233" s="20" t="s">
        <v>992</v>
      </c>
    </row>
    <row r="234">
      <c r="A234" s="149" t="s">
        <v>299</v>
      </c>
      <c r="B234" s="20" t="s">
        <v>1228</v>
      </c>
      <c r="C234" s="20" t="s">
        <v>944</v>
      </c>
      <c r="D234" s="20" t="s">
        <v>946</v>
      </c>
      <c r="E234" s="20" t="s">
        <v>920</v>
      </c>
      <c r="F234" s="149" t="s">
        <v>923</v>
      </c>
      <c r="H234" s="185"/>
      <c r="I234" s="173"/>
      <c r="J234" s="149">
        <v>1.1</v>
      </c>
      <c r="K234" s="185"/>
    </row>
    <row r="235">
      <c r="A235" s="149" t="s">
        <v>299</v>
      </c>
      <c r="B235" s="20" t="s">
        <v>1229</v>
      </c>
      <c r="C235" s="20" t="s">
        <v>947</v>
      </c>
      <c r="D235" s="20" t="s">
        <v>948</v>
      </c>
      <c r="E235" s="20" t="s">
        <v>90</v>
      </c>
      <c r="F235" s="149" t="s">
        <v>923</v>
      </c>
      <c r="H235" s="185"/>
      <c r="I235" s="173"/>
      <c r="J235" s="149">
        <v>1.1</v>
      </c>
      <c r="K235" s="185"/>
    </row>
    <row r="236">
      <c r="A236" s="149" t="s">
        <v>299</v>
      </c>
      <c r="B236" s="20" t="s">
        <v>1230</v>
      </c>
      <c r="C236" s="20" t="s">
        <v>949</v>
      </c>
      <c r="D236" s="20" t="s">
        <v>950</v>
      </c>
      <c r="E236" s="20" t="s">
        <v>90</v>
      </c>
      <c r="F236" s="149" t="s">
        <v>923</v>
      </c>
      <c r="H236" s="185"/>
      <c r="I236" s="184"/>
      <c r="J236" s="149">
        <v>1.1</v>
      </c>
      <c r="K236" s="185"/>
    </row>
    <row r="237">
      <c r="A237" s="149" t="s">
        <v>299</v>
      </c>
      <c r="B237" s="20" t="s">
        <v>1231</v>
      </c>
      <c r="C237" s="20" t="s">
        <v>951</v>
      </c>
      <c r="D237" s="20" t="s">
        <v>952</v>
      </c>
      <c r="E237" s="20" t="s">
        <v>90</v>
      </c>
      <c r="F237" s="149" t="s">
        <v>923</v>
      </c>
      <c r="H237" s="185"/>
      <c r="I237" s="173"/>
      <c r="J237" s="149">
        <v>1.1</v>
      </c>
      <c r="K237" s="185"/>
    </row>
    <row r="238">
      <c r="A238" s="149" t="s">
        <v>299</v>
      </c>
      <c r="B238" s="20" t="s">
        <v>1232</v>
      </c>
      <c r="C238" s="20" t="s">
        <v>953</v>
      </c>
      <c r="D238" s="20" t="s">
        <v>954</v>
      </c>
      <c r="E238" s="20" t="s">
        <v>90</v>
      </c>
      <c r="F238" s="149" t="s">
        <v>923</v>
      </c>
      <c r="H238" s="185"/>
      <c r="I238" s="184"/>
      <c r="J238" s="149">
        <v>1.1</v>
      </c>
      <c r="K238" s="185"/>
    </row>
    <row r="239">
      <c r="A239" s="149" t="s">
        <v>299</v>
      </c>
      <c r="B239" s="20" t="s">
        <v>1233</v>
      </c>
      <c r="C239" s="20" t="s">
        <v>955</v>
      </c>
      <c r="D239" s="20" t="s">
        <v>956</v>
      </c>
      <c r="E239" s="20" t="s">
        <v>90</v>
      </c>
      <c r="F239" s="149" t="s">
        <v>923</v>
      </c>
      <c r="H239" s="185"/>
      <c r="I239" s="173"/>
      <c r="J239" s="149">
        <v>1.1</v>
      </c>
      <c r="K239" s="185"/>
    </row>
    <row r="240">
      <c r="A240" s="149" t="s">
        <v>299</v>
      </c>
      <c r="B240" s="20" t="s">
        <v>1234</v>
      </c>
      <c r="C240" s="20" t="s">
        <v>942</v>
      </c>
      <c r="D240" s="20" t="s">
        <v>999</v>
      </c>
      <c r="E240" s="20" t="s">
        <v>904</v>
      </c>
      <c r="F240" s="149" t="s">
        <v>917</v>
      </c>
      <c r="H240" s="183" t="s">
        <v>896</v>
      </c>
      <c r="I240" s="173"/>
      <c r="J240" s="149">
        <v>1.1</v>
      </c>
      <c r="K240" s="20" t="s">
        <v>1000</v>
      </c>
    </row>
    <row r="241">
      <c r="B241" s="20" t="s">
        <v>1234</v>
      </c>
      <c r="C241" s="20" t="s">
        <v>928</v>
      </c>
      <c r="D241" s="20" t="s">
        <v>929</v>
      </c>
      <c r="E241" s="20" t="s">
        <v>920</v>
      </c>
      <c r="H241" s="185"/>
      <c r="I241" s="184"/>
      <c r="K241" s="185"/>
    </row>
    <row r="242">
      <c r="A242" s="149" t="s">
        <v>299</v>
      </c>
      <c r="B242" s="20" t="s">
        <v>1235</v>
      </c>
      <c r="C242" s="20" t="s">
        <v>930</v>
      </c>
      <c r="D242" s="20" t="s">
        <v>931</v>
      </c>
      <c r="E242" s="20" t="s">
        <v>90</v>
      </c>
      <c r="F242" s="149" t="s">
        <v>923</v>
      </c>
      <c r="H242" s="183" t="s">
        <v>932</v>
      </c>
      <c r="I242" s="173"/>
      <c r="J242" s="149">
        <v>1.1</v>
      </c>
      <c r="K242" s="185"/>
    </row>
    <row r="243">
      <c r="A243" s="149" t="s">
        <v>299</v>
      </c>
      <c r="B243" s="20" t="s">
        <v>1236</v>
      </c>
      <c r="C243" s="20" t="s">
        <v>933</v>
      </c>
      <c r="D243" s="20" t="s">
        <v>934</v>
      </c>
      <c r="E243" s="20" t="s">
        <v>935</v>
      </c>
      <c r="F243" s="149" t="s">
        <v>923</v>
      </c>
      <c r="H243" s="185"/>
      <c r="I243" s="173"/>
      <c r="J243" s="149">
        <v>1.1</v>
      </c>
      <c r="K243" s="185"/>
    </row>
    <row r="244">
      <c r="A244" s="149" t="s">
        <v>299</v>
      </c>
      <c r="B244" s="20" t="s">
        <v>1237</v>
      </c>
      <c r="C244" s="20" t="s">
        <v>936</v>
      </c>
      <c r="D244" s="20" t="s">
        <v>937</v>
      </c>
      <c r="E244" s="20" t="s">
        <v>90</v>
      </c>
      <c r="F244" s="149" t="s">
        <v>923</v>
      </c>
      <c r="H244" s="185"/>
      <c r="I244" s="173"/>
      <c r="J244" s="149">
        <v>1.1</v>
      </c>
      <c r="K244" s="185"/>
    </row>
    <row r="245">
      <c r="A245" s="149" t="s">
        <v>299</v>
      </c>
      <c r="B245" s="20" t="s">
        <v>1238</v>
      </c>
      <c r="C245" s="20" t="s">
        <v>938</v>
      </c>
      <c r="D245" s="20" t="s">
        <v>939</v>
      </c>
      <c r="E245" s="20" t="s">
        <v>90</v>
      </c>
      <c r="F245" s="149" t="s">
        <v>923</v>
      </c>
      <c r="G245" s="149" t="s">
        <v>940</v>
      </c>
      <c r="H245" s="183" t="s">
        <v>941</v>
      </c>
      <c r="I245" s="173"/>
      <c r="J245" s="149">
        <v>1.1</v>
      </c>
      <c r="K245" s="185"/>
    </row>
    <row r="246">
      <c r="A246" s="149" t="s">
        <v>299</v>
      </c>
      <c r="B246" s="20" t="s">
        <v>1239</v>
      </c>
      <c r="C246" s="20" t="s">
        <v>957</v>
      </c>
      <c r="D246" s="20" t="s">
        <v>991</v>
      </c>
      <c r="E246" s="20" t="s">
        <v>920</v>
      </c>
      <c r="F246" s="149" t="s">
        <v>923</v>
      </c>
      <c r="H246" s="185"/>
      <c r="I246" s="173"/>
      <c r="J246" s="149">
        <v>1.1</v>
      </c>
      <c r="K246" s="20" t="s">
        <v>1006</v>
      </c>
    </row>
    <row r="247">
      <c r="A247" s="149" t="s">
        <v>299</v>
      </c>
      <c r="B247" s="20" t="s">
        <v>1239</v>
      </c>
      <c r="C247" s="20" t="s">
        <v>957</v>
      </c>
      <c r="D247" s="20" t="s">
        <v>959</v>
      </c>
      <c r="E247" s="20" t="s">
        <v>920</v>
      </c>
      <c r="F247" s="149" t="s">
        <v>923</v>
      </c>
      <c r="H247" s="185"/>
      <c r="I247" s="173"/>
      <c r="J247" s="149">
        <v>1.1</v>
      </c>
      <c r="K247" s="185"/>
    </row>
    <row r="248">
      <c r="A248" s="149" t="s">
        <v>299</v>
      </c>
      <c r="B248" s="20" t="s">
        <v>1240</v>
      </c>
      <c r="C248" s="20" t="s">
        <v>960</v>
      </c>
      <c r="D248" s="20" t="s">
        <v>961</v>
      </c>
      <c r="E248" s="20" t="s">
        <v>90</v>
      </c>
      <c r="F248" s="149" t="s">
        <v>923</v>
      </c>
      <c r="H248" s="185"/>
      <c r="I248" s="173"/>
      <c r="J248" s="149">
        <v>1.1</v>
      </c>
      <c r="K248" s="185"/>
    </row>
    <row r="249">
      <c r="A249" s="149" t="s">
        <v>299</v>
      </c>
      <c r="B249" s="20" t="s">
        <v>1241</v>
      </c>
      <c r="C249" s="20" t="s">
        <v>962</v>
      </c>
      <c r="D249" s="20" t="s">
        <v>963</v>
      </c>
      <c r="E249" s="20" t="s">
        <v>90</v>
      </c>
      <c r="F249" s="149" t="s">
        <v>923</v>
      </c>
      <c r="H249" s="185"/>
      <c r="I249" s="184"/>
      <c r="J249" s="149">
        <v>1.1</v>
      </c>
      <c r="K249" s="185"/>
    </row>
    <row r="250">
      <c r="A250" s="149" t="s">
        <v>299</v>
      </c>
      <c r="B250" s="20" t="s">
        <v>1242</v>
      </c>
      <c r="C250" s="20" t="s">
        <v>964</v>
      </c>
      <c r="D250" s="20" t="s">
        <v>965</v>
      </c>
      <c r="E250" s="20" t="s">
        <v>90</v>
      </c>
      <c r="F250" s="149" t="s">
        <v>923</v>
      </c>
      <c r="H250" s="185"/>
      <c r="I250" s="173"/>
      <c r="J250" s="149">
        <v>1.1</v>
      </c>
      <c r="K250" s="185"/>
    </row>
    <row r="251">
      <c r="A251" s="149" t="s">
        <v>299</v>
      </c>
      <c r="B251" s="20" t="s">
        <v>1243</v>
      </c>
      <c r="C251" s="20" t="s">
        <v>966</v>
      </c>
      <c r="D251" s="20" t="s">
        <v>967</v>
      </c>
      <c r="E251" s="20" t="s">
        <v>90</v>
      </c>
      <c r="F251" s="149" t="s">
        <v>923</v>
      </c>
      <c r="H251" s="185"/>
      <c r="I251" s="173"/>
      <c r="J251" s="149">
        <v>1.1</v>
      </c>
      <c r="K251" s="185"/>
    </row>
    <row r="252">
      <c r="A252" s="149" t="s">
        <v>299</v>
      </c>
      <c r="B252" s="20" t="s">
        <v>1244</v>
      </c>
      <c r="C252" s="20" t="s">
        <v>245</v>
      </c>
      <c r="D252" s="20" t="s">
        <v>968</v>
      </c>
      <c r="E252" s="20" t="s">
        <v>90</v>
      </c>
      <c r="F252" s="149" t="s">
        <v>923</v>
      </c>
      <c r="G252" s="149" t="s">
        <v>940</v>
      </c>
      <c r="H252" s="185"/>
      <c r="I252" s="184"/>
      <c r="J252" s="149">
        <v>1.1</v>
      </c>
      <c r="K252" s="185"/>
    </row>
    <row r="253">
      <c r="A253" s="149" t="s">
        <v>299</v>
      </c>
      <c r="B253" s="20" t="s">
        <v>534</v>
      </c>
      <c r="C253" s="20" t="s">
        <v>1044</v>
      </c>
      <c r="D253" s="20" t="s">
        <v>1245</v>
      </c>
      <c r="E253" s="20" t="s">
        <v>904</v>
      </c>
      <c r="F253" s="149" t="s">
        <v>917</v>
      </c>
      <c r="H253" s="183" t="s">
        <v>1051</v>
      </c>
      <c r="I253" s="173"/>
      <c r="K253" s="185"/>
    </row>
    <row r="254">
      <c r="B254" s="20" t="s">
        <v>534</v>
      </c>
      <c r="C254" s="20" t="s">
        <v>1046</v>
      </c>
      <c r="D254" s="20" t="s">
        <v>1047</v>
      </c>
      <c r="E254" s="20" t="s">
        <v>920</v>
      </c>
      <c r="H254" s="185"/>
      <c r="I254" s="173"/>
      <c r="K254" s="185"/>
    </row>
    <row r="255">
      <c r="A255" s="149" t="s">
        <v>299</v>
      </c>
      <c r="B255" s="20" t="s">
        <v>535</v>
      </c>
      <c r="C255" s="20" t="s">
        <v>933</v>
      </c>
      <c r="D255" s="20" t="s">
        <v>1048</v>
      </c>
      <c r="E255" s="20" t="s">
        <v>935</v>
      </c>
      <c r="F255" s="149" t="s">
        <v>895</v>
      </c>
      <c r="H255" s="185"/>
      <c r="I255" s="173"/>
      <c r="K255" s="185"/>
    </row>
    <row r="256">
      <c r="A256" s="149" t="s">
        <v>299</v>
      </c>
      <c r="B256" s="20" t="s">
        <v>536</v>
      </c>
      <c r="C256" s="20" t="s">
        <v>1049</v>
      </c>
      <c r="D256" s="20" t="s">
        <v>1050</v>
      </c>
      <c r="E256" s="20" t="s">
        <v>90</v>
      </c>
      <c r="F256" s="149" t="s">
        <v>923</v>
      </c>
      <c r="H256" s="183" t="s">
        <v>1051</v>
      </c>
      <c r="I256" s="173" t="s">
        <v>1052</v>
      </c>
      <c r="K256" s="185"/>
    </row>
    <row r="257">
      <c r="A257" s="149" t="s">
        <v>299</v>
      </c>
      <c r="B257" s="20" t="s">
        <v>537</v>
      </c>
      <c r="C257" s="20" t="s">
        <v>283</v>
      </c>
      <c r="D257" s="20" t="s">
        <v>1053</v>
      </c>
      <c r="E257" s="20" t="s">
        <v>90</v>
      </c>
      <c r="F257" s="149" t="s">
        <v>923</v>
      </c>
      <c r="H257" s="185"/>
      <c r="I257" s="173"/>
      <c r="K257" s="185"/>
    </row>
    <row r="258">
      <c r="A258" s="149" t="s">
        <v>299</v>
      </c>
      <c r="B258" s="20" t="s">
        <v>538</v>
      </c>
      <c r="C258" s="20" t="s">
        <v>284</v>
      </c>
      <c r="D258" s="20" t="s">
        <v>1054</v>
      </c>
      <c r="E258" s="20" t="s">
        <v>90</v>
      </c>
      <c r="F258" s="149" t="s">
        <v>923</v>
      </c>
      <c r="H258" s="185"/>
      <c r="I258" s="184"/>
      <c r="K258" s="185"/>
    </row>
    <row r="259">
      <c r="A259" s="149" t="s">
        <v>299</v>
      </c>
      <c r="B259" s="20" t="s">
        <v>539</v>
      </c>
      <c r="C259" s="20" t="s">
        <v>245</v>
      </c>
      <c r="D259" s="20" t="s">
        <v>1055</v>
      </c>
      <c r="E259" s="20" t="s">
        <v>90</v>
      </c>
      <c r="F259" s="149" t="s">
        <v>923</v>
      </c>
      <c r="G259" s="149" t="s">
        <v>940</v>
      </c>
      <c r="H259" s="185"/>
      <c r="I259" s="184"/>
      <c r="K259" s="185"/>
    </row>
    <row r="260">
      <c r="A260" s="149" t="s">
        <v>299</v>
      </c>
      <c r="B260" s="20" t="s">
        <v>540</v>
      </c>
      <c r="C260" s="20" t="s">
        <v>1056</v>
      </c>
      <c r="D260" s="20" t="s">
        <v>1057</v>
      </c>
      <c r="E260" s="20" t="s">
        <v>90</v>
      </c>
      <c r="F260" s="149" t="s">
        <v>923</v>
      </c>
      <c r="G260" s="149" t="s">
        <v>901</v>
      </c>
      <c r="H260" s="185"/>
      <c r="I260" s="173"/>
      <c r="K260" s="185"/>
    </row>
    <row r="261">
      <c r="A261" s="149" t="s">
        <v>299</v>
      </c>
      <c r="B261" s="20" t="s">
        <v>541</v>
      </c>
      <c r="C261" s="20" t="s">
        <v>1058</v>
      </c>
      <c r="D261" s="20" t="s">
        <v>1059</v>
      </c>
      <c r="E261" s="20" t="s">
        <v>90</v>
      </c>
      <c r="F261" s="149" t="s">
        <v>923</v>
      </c>
      <c r="G261" s="149" t="s">
        <v>901</v>
      </c>
      <c r="H261" s="185"/>
      <c r="I261" s="173"/>
      <c r="K261" s="185"/>
    </row>
    <row r="262">
      <c r="A262" s="149" t="s">
        <v>299</v>
      </c>
      <c r="B262" s="20" t="s">
        <v>542</v>
      </c>
      <c r="C262" s="20" t="s">
        <v>1060</v>
      </c>
      <c r="D262" s="20" t="s">
        <v>1061</v>
      </c>
      <c r="E262" s="20" t="s">
        <v>90</v>
      </c>
      <c r="F262" s="149" t="s">
        <v>923</v>
      </c>
      <c r="H262" s="183" t="s">
        <v>1062</v>
      </c>
      <c r="I262" s="173"/>
      <c r="K262" s="185"/>
    </row>
    <row r="263">
      <c r="A263" s="149" t="s">
        <v>299</v>
      </c>
      <c r="B263" s="20" t="s">
        <v>543</v>
      </c>
      <c r="C263" s="20" t="s">
        <v>1063</v>
      </c>
      <c r="D263" s="20" t="s">
        <v>1064</v>
      </c>
      <c r="E263" s="20" t="s">
        <v>90</v>
      </c>
      <c r="F263" s="149" t="s">
        <v>923</v>
      </c>
      <c r="H263" s="20" t="s">
        <v>1065</v>
      </c>
      <c r="I263" s="173"/>
      <c r="K263" s="185"/>
    </row>
    <row r="264">
      <c r="A264" s="149" t="s">
        <v>299</v>
      </c>
      <c r="B264" s="20" t="s">
        <v>544</v>
      </c>
      <c r="C264" s="20" t="s">
        <v>1246</v>
      </c>
      <c r="D264" s="20" t="s">
        <v>1247</v>
      </c>
      <c r="E264" s="20" t="s">
        <v>904</v>
      </c>
      <c r="F264" s="149" t="s">
        <v>917</v>
      </c>
      <c r="H264" s="185"/>
      <c r="I264" s="184"/>
      <c r="K264" s="185"/>
    </row>
    <row r="265">
      <c r="B265" s="20" t="s">
        <v>544</v>
      </c>
      <c r="C265" s="20" t="s">
        <v>1068</v>
      </c>
      <c r="D265" s="20" t="s">
        <v>1069</v>
      </c>
      <c r="E265" s="20" t="s">
        <v>920</v>
      </c>
      <c r="H265" s="185"/>
      <c r="I265" s="173"/>
      <c r="K265" s="185"/>
    </row>
    <row r="266">
      <c r="A266" s="149" t="s">
        <v>299</v>
      </c>
      <c r="B266" s="20" t="s">
        <v>545</v>
      </c>
      <c r="C266" s="20" t="s">
        <v>933</v>
      </c>
      <c r="D266" s="20" t="s">
        <v>1070</v>
      </c>
      <c r="E266" s="20" t="s">
        <v>935</v>
      </c>
      <c r="F266" s="149" t="s">
        <v>895</v>
      </c>
      <c r="H266" s="185"/>
      <c r="I266" s="173"/>
      <c r="K266" s="185"/>
    </row>
    <row r="267">
      <c r="A267" s="149" t="s">
        <v>299</v>
      </c>
      <c r="B267" s="20" t="s">
        <v>546</v>
      </c>
      <c r="C267" s="20" t="s">
        <v>283</v>
      </c>
      <c r="D267" s="20" t="s">
        <v>1071</v>
      </c>
      <c r="E267" s="20" t="s">
        <v>90</v>
      </c>
      <c r="F267" s="149" t="s">
        <v>923</v>
      </c>
      <c r="H267" s="185"/>
      <c r="I267" s="173"/>
      <c r="K267" s="185"/>
    </row>
    <row r="268">
      <c r="A268" s="149" t="s">
        <v>299</v>
      </c>
      <c r="B268" s="20" t="s">
        <v>547</v>
      </c>
      <c r="C268" s="20" t="s">
        <v>1072</v>
      </c>
      <c r="D268" s="20" t="s">
        <v>1073</v>
      </c>
      <c r="E268" s="20" t="s">
        <v>90</v>
      </c>
      <c r="F268" s="149" t="s">
        <v>923</v>
      </c>
      <c r="H268" s="183" t="s">
        <v>1074</v>
      </c>
      <c r="I268" s="173"/>
      <c r="K268" s="185"/>
    </row>
    <row r="269">
      <c r="A269" s="149" t="s">
        <v>299</v>
      </c>
      <c r="B269" s="20" t="s">
        <v>548</v>
      </c>
      <c r="C269" s="20" t="s">
        <v>284</v>
      </c>
      <c r="D269" s="20" t="s">
        <v>1075</v>
      </c>
      <c r="E269" s="20" t="s">
        <v>90</v>
      </c>
      <c r="F269" s="149" t="s">
        <v>923</v>
      </c>
      <c r="H269" s="185"/>
      <c r="I269" s="173"/>
      <c r="K269" s="185"/>
    </row>
    <row r="270">
      <c r="A270" s="149" t="s">
        <v>299</v>
      </c>
      <c r="B270" s="20" t="s">
        <v>549</v>
      </c>
      <c r="C270" s="20" t="s">
        <v>1076</v>
      </c>
      <c r="D270" s="20" t="s">
        <v>1077</v>
      </c>
      <c r="E270" s="20" t="s">
        <v>90</v>
      </c>
      <c r="F270" s="149" t="s">
        <v>923</v>
      </c>
      <c r="H270" s="185"/>
      <c r="I270" s="184"/>
      <c r="K270" s="185"/>
    </row>
    <row r="271">
      <c r="A271" s="149" t="s">
        <v>299</v>
      </c>
      <c r="B271" s="20" t="s">
        <v>550</v>
      </c>
      <c r="C271" s="20" t="s">
        <v>1078</v>
      </c>
      <c r="D271" s="20" t="s">
        <v>1079</v>
      </c>
      <c r="E271" s="20" t="s">
        <v>90</v>
      </c>
      <c r="F271" s="149" t="s">
        <v>923</v>
      </c>
      <c r="G271" s="149" t="s">
        <v>901</v>
      </c>
      <c r="H271" s="185"/>
      <c r="I271" s="173"/>
      <c r="K271" s="185"/>
    </row>
    <row r="272">
      <c r="A272" s="149" t="s">
        <v>299</v>
      </c>
      <c r="B272" s="20" t="s">
        <v>551</v>
      </c>
      <c r="C272" s="20" t="s">
        <v>1080</v>
      </c>
      <c r="D272" s="20" t="s">
        <v>1081</v>
      </c>
      <c r="E272" s="20" t="s">
        <v>90</v>
      </c>
      <c r="F272" s="149" t="s">
        <v>923</v>
      </c>
      <c r="G272" s="149" t="s">
        <v>901</v>
      </c>
      <c r="H272" s="185"/>
      <c r="I272" s="173"/>
      <c r="K272" s="185"/>
    </row>
    <row r="273">
      <c r="A273" s="149" t="s">
        <v>299</v>
      </c>
      <c r="B273" s="20" t="s">
        <v>552</v>
      </c>
      <c r="C273" s="20" t="s">
        <v>1058</v>
      </c>
      <c r="D273" s="20" t="s">
        <v>1082</v>
      </c>
      <c r="E273" s="20" t="s">
        <v>90</v>
      </c>
      <c r="F273" s="149" t="s">
        <v>923</v>
      </c>
      <c r="G273" s="149" t="s">
        <v>901</v>
      </c>
      <c r="H273" s="185"/>
      <c r="I273" s="173"/>
      <c r="K273" s="185"/>
    </row>
    <row r="274">
      <c r="A274" s="149" t="s">
        <v>299</v>
      </c>
      <c r="B274" s="20" t="s">
        <v>553</v>
      </c>
      <c r="C274" s="20" t="s">
        <v>1083</v>
      </c>
      <c r="D274" s="20" t="s">
        <v>1084</v>
      </c>
      <c r="E274" s="20" t="s">
        <v>90</v>
      </c>
      <c r="F274" s="149" t="s">
        <v>923</v>
      </c>
      <c r="G274" s="149" t="s">
        <v>1085</v>
      </c>
      <c r="H274" s="183" t="s">
        <v>1086</v>
      </c>
      <c r="I274" s="184"/>
      <c r="K274" s="185"/>
    </row>
    <row r="275">
      <c r="A275" s="149" t="s">
        <v>299</v>
      </c>
      <c r="B275" s="20" t="s">
        <v>1248</v>
      </c>
      <c r="C275" s="20" t="s">
        <v>1044</v>
      </c>
      <c r="D275" s="20" t="s">
        <v>1088</v>
      </c>
      <c r="E275" s="20" t="s">
        <v>904</v>
      </c>
      <c r="F275" s="149" t="s">
        <v>917</v>
      </c>
      <c r="H275" s="185"/>
      <c r="I275" s="173"/>
      <c r="J275" s="149">
        <v>1.1</v>
      </c>
      <c r="K275" s="20" t="s">
        <v>1089</v>
      </c>
    </row>
    <row r="276">
      <c r="B276" s="20" t="s">
        <v>1248</v>
      </c>
      <c r="C276" s="20" t="s">
        <v>1046</v>
      </c>
      <c r="D276" s="20" t="s">
        <v>1047</v>
      </c>
      <c r="E276" s="20" t="s">
        <v>920</v>
      </c>
      <c r="H276" s="185"/>
      <c r="I276" s="173"/>
      <c r="K276" s="185"/>
    </row>
    <row r="277">
      <c r="A277" s="149" t="s">
        <v>299</v>
      </c>
      <c r="B277" s="20" t="s">
        <v>1249</v>
      </c>
      <c r="C277" s="20" t="s">
        <v>933</v>
      </c>
      <c r="D277" s="20" t="s">
        <v>1048</v>
      </c>
      <c r="E277" s="20" t="s">
        <v>935</v>
      </c>
      <c r="F277" s="149" t="s">
        <v>895</v>
      </c>
      <c r="H277" s="185"/>
      <c r="I277" s="173"/>
      <c r="J277" s="149">
        <v>1.1</v>
      </c>
      <c r="K277" s="185"/>
    </row>
    <row r="278">
      <c r="A278" s="149" t="s">
        <v>299</v>
      </c>
      <c r="B278" s="20" t="s">
        <v>1250</v>
      </c>
      <c r="C278" s="20" t="s">
        <v>1049</v>
      </c>
      <c r="D278" s="20" t="s">
        <v>1050</v>
      </c>
      <c r="E278" s="20" t="s">
        <v>90</v>
      </c>
      <c r="F278" s="149" t="s">
        <v>923</v>
      </c>
      <c r="H278" s="183" t="s">
        <v>1051</v>
      </c>
      <c r="I278" s="173" t="s">
        <v>1052</v>
      </c>
      <c r="J278" s="149">
        <v>1.1</v>
      </c>
      <c r="K278" s="185"/>
    </row>
    <row r="279">
      <c r="A279" s="149" t="s">
        <v>299</v>
      </c>
      <c r="B279" s="20" t="s">
        <v>1251</v>
      </c>
      <c r="C279" s="20" t="s">
        <v>283</v>
      </c>
      <c r="D279" s="20" t="s">
        <v>1053</v>
      </c>
      <c r="E279" s="20" t="s">
        <v>90</v>
      </c>
      <c r="F279" s="149" t="s">
        <v>923</v>
      </c>
      <c r="H279" s="185"/>
      <c r="I279" s="173"/>
      <c r="J279" s="149">
        <v>1.1</v>
      </c>
      <c r="K279" s="185"/>
    </row>
    <row r="280">
      <c r="A280" s="149" t="s">
        <v>299</v>
      </c>
      <c r="B280" s="20" t="s">
        <v>1252</v>
      </c>
      <c r="C280" s="20" t="s">
        <v>284</v>
      </c>
      <c r="D280" s="20" t="s">
        <v>1054</v>
      </c>
      <c r="E280" s="20" t="s">
        <v>90</v>
      </c>
      <c r="F280" s="149" t="s">
        <v>923</v>
      </c>
      <c r="H280" s="185"/>
      <c r="I280" s="184"/>
      <c r="J280" s="149">
        <v>1.1</v>
      </c>
      <c r="K280" s="185"/>
    </row>
    <row r="281">
      <c r="A281" s="149" t="s">
        <v>299</v>
      </c>
      <c r="B281" s="20" t="s">
        <v>1253</v>
      </c>
      <c r="C281" s="20" t="s">
        <v>245</v>
      </c>
      <c r="D281" s="20" t="s">
        <v>1055</v>
      </c>
      <c r="E281" s="20" t="s">
        <v>90</v>
      </c>
      <c r="F281" s="149" t="s">
        <v>923</v>
      </c>
      <c r="G281" s="149" t="s">
        <v>940</v>
      </c>
      <c r="H281" s="185"/>
      <c r="I281" s="184"/>
      <c r="J281" s="149">
        <v>1.1</v>
      </c>
      <c r="K281" s="185"/>
    </row>
    <row r="282">
      <c r="A282" s="149" t="s">
        <v>299</v>
      </c>
      <c r="B282" s="20" t="s">
        <v>1254</v>
      </c>
      <c r="C282" s="20" t="s">
        <v>1056</v>
      </c>
      <c r="D282" s="20" t="s">
        <v>1057</v>
      </c>
      <c r="E282" s="20" t="s">
        <v>90</v>
      </c>
      <c r="F282" s="149" t="s">
        <v>923</v>
      </c>
      <c r="G282" s="149" t="s">
        <v>901</v>
      </c>
      <c r="H282" s="185"/>
      <c r="I282" s="173"/>
      <c r="J282" s="149">
        <v>1.1</v>
      </c>
      <c r="K282" s="185"/>
    </row>
    <row r="283">
      <c r="A283" s="149" t="s">
        <v>299</v>
      </c>
      <c r="B283" s="20" t="s">
        <v>1255</v>
      </c>
      <c r="C283" s="20" t="s">
        <v>1058</v>
      </c>
      <c r="D283" s="20" t="s">
        <v>1059</v>
      </c>
      <c r="E283" s="20" t="s">
        <v>90</v>
      </c>
      <c r="F283" s="149" t="s">
        <v>923</v>
      </c>
      <c r="G283" s="149" t="s">
        <v>901</v>
      </c>
      <c r="H283" s="185"/>
      <c r="I283" s="173"/>
      <c r="J283" s="149">
        <v>1.1</v>
      </c>
      <c r="K283" s="185"/>
    </row>
    <row r="284">
      <c r="A284" s="149" t="s">
        <v>299</v>
      </c>
      <c r="B284" s="20" t="s">
        <v>1256</v>
      </c>
      <c r="C284" s="20" t="s">
        <v>1060</v>
      </c>
      <c r="D284" s="20" t="s">
        <v>1061</v>
      </c>
      <c r="E284" s="20" t="s">
        <v>90</v>
      </c>
      <c r="F284" s="149" t="s">
        <v>923</v>
      </c>
      <c r="H284" s="183" t="s">
        <v>1062</v>
      </c>
      <c r="I284" s="173"/>
      <c r="J284" s="149">
        <v>1.1</v>
      </c>
      <c r="K284" s="185"/>
    </row>
    <row r="285">
      <c r="A285" s="149" t="s">
        <v>299</v>
      </c>
      <c r="B285" s="20" t="s">
        <v>1257</v>
      </c>
      <c r="C285" s="20" t="s">
        <v>1063</v>
      </c>
      <c r="D285" s="20" t="s">
        <v>1064</v>
      </c>
      <c r="E285" s="20" t="s">
        <v>90</v>
      </c>
      <c r="F285" s="149" t="s">
        <v>923</v>
      </c>
      <c r="H285" s="20" t="s">
        <v>1065</v>
      </c>
      <c r="I285" s="173"/>
      <c r="J285" s="149">
        <v>1.1</v>
      </c>
      <c r="K285" s="185"/>
    </row>
    <row r="286">
      <c r="A286" s="149" t="s">
        <v>299</v>
      </c>
      <c r="B286" s="20" t="s">
        <v>554</v>
      </c>
      <c r="C286" s="20" t="s">
        <v>1258</v>
      </c>
      <c r="D286" s="20" t="s">
        <v>1259</v>
      </c>
      <c r="E286" s="20" t="s">
        <v>904</v>
      </c>
      <c r="F286" s="149" t="s">
        <v>917</v>
      </c>
      <c r="H286" s="185"/>
      <c r="I286" s="173"/>
      <c r="K286" s="185"/>
    </row>
    <row r="287">
      <c r="B287" s="20" t="s">
        <v>554</v>
      </c>
      <c r="C287" s="20" t="s">
        <v>1260</v>
      </c>
      <c r="D287" s="20" t="s">
        <v>1261</v>
      </c>
      <c r="E287" s="20" t="s">
        <v>920</v>
      </c>
      <c r="H287" s="185"/>
      <c r="I287" s="173"/>
      <c r="K287" s="185"/>
    </row>
    <row r="288">
      <c r="A288" s="149" t="s">
        <v>299</v>
      </c>
      <c r="B288" s="20" t="s">
        <v>555</v>
      </c>
      <c r="C288" s="20" t="s">
        <v>1262</v>
      </c>
      <c r="D288" s="20" t="s">
        <v>1263</v>
      </c>
      <c r="E288" s="20" t="s">
        <v>90</v>
      </c>
      <c r="F288" s="149" t="s">
        <v>923</v>
      </c>
      <c r="G288" s="149" t="s">
        <v>901</v>
      </c>
      <c r="H288" s="185"/>
      <c r="I288" s="173"/>
      <c r="K288" s="185"/>
    </row>
    <row r="289">
      <c r="A289" s="149" t="s">
        <v>299</v>
      </c>
      <c r="B289" s="20" t="s">
        <v>556</v>
      </c>
      <c r="C289" s="20" t="s">
        <v>1014</v>
      </c>
      <c r="D289" s="20" t="s">
        <v>1264</v>
      </c>
      <c r="E289" s="20" t="s">
        <v>90</v>
      </c>
      <c r="F289" s="149" t="s">
        <v>923</v>
      </c>
      <c r="H289" s="185"/>
      <c r="I289" s="173"/>
      <c r="K289" s="185"/>
    </row>
    <row r="290">
      <c r="A290" s="149" t="s">
        <v>299</v>
      </c>
      <c r="B290" s="20" t="s">
        <v>557</v>
      </c>
      <c r="C290" s="20" t="s">
        <v>933</v>
      </c>
      <c r="D290" s="20" t="s">
        <v>1265</v>
      </c>
      <c r="E290" s="20" t="s">
        <v>90</v>
      </c>
      <c r="F290" s="149" t="s">
        <v>923</v>
      </c>
      <c r="H290" s="185"/>
      <c r="I290" s="173"/>
      <c r="K290" s="185"/>
    </row>
    <row r="291">
      <c r="A291" s="149" t="s">
        <v>299</v>
      </c>
      <c r="B291" s="20" t="s">
        <v>558</v>
      </c>
      <c r="C291" s="20" t="s">
        <v>284</v>
      </c>
      <c r="D291" s="20" t="s">
        <v>1266</v>
      </c>
      <c r="E291" s="20" t="s">
        <v>90</v>
      </c>
      <c r="F291" s="149" t="s">
        <v>923</v>
      </c>
      <c r="H291" s="185"/>
      <c r="I291" s="173"/>
      <c r="K291" s="185"/>
    </row>
    <row r="292">
      <c r="A292" s="149" t="s">
        <v>299</v>
      </c>
      <c r="B292" s="20" t="s">
        <v>559</v>
      </c>
      <c r="C292" s="20" t="s">
        <v>1267</v>
      </c>
      <c r="D292" s="20" t="s">
        <v>1268</v>
      </c>
      <c r="E292" s="20" t="s">
        <v>90</v>
      </c>
      <c r="F292" s="149" t="s">
        <v>923</v>
      </c>
      <c r="H292" s="185"/>
      <c r="I292" s="173"/>
      <c r="K292" s="185"/>
    </row>
    <row r="293">
      <c r="A293" s="149" t="s">
        <v>299</v>
      </c>
      <c r="B293" s="20" t="s">
        <v>560</v>
      </c>
      <c r="C293" s="20" t="s">
        <v>1269</v>
      </c>
      <c r="D293" s="20" t="s">
        <v>1270</v>
      </c>
      <c r="E293" s="20" t="s">
        <v>90</v>
      </c>
      <c r="F293" s="149" t="s">
        <v>923</v>
      </c>
      <c r="H293" s="185"/>
      <c r="I293" s="173"/>
      <c r="K293" s="185"/>
    </row>
    <row r="294">
      <c r="A294" s="149" t="s">
        <v>299</v>
      </c>
      <c r="B294" s="20" t="s">
        <v>1271</v>
      </c>
      <c r="C294" s="20" t="s">
        <v>1272</v>
      </c>
      <c r="D294" s="20" t="s">
        <v>1273</v>
      </c>
      <c r="E294" s="20" t="s">
        <v>904</v>
      </c>
      <c r="F294" s="149" t="s">
        <v>917</v>
      </c>
      <c r="H294" s="185"/>
      <c r="I294" s="173"/>
      <c r="J294" s="149">
        <v>1.1</v>
      </c>
      <c r="K294" s="20" t="s">
        <v>1274</v>
      </c>
    </row>
    <row r="295">
      <c r="A295" s="149" t="s">
        <v>299</v>
      </c>
      <c r="B295" s="20" t="s">
        <v>1275</v>
      </c>
      <c r="C295" s="20" t="s">
        <v>1276</v>
      </c>
      <c r="D295" s="20" t="s">
        <v>1277</v>
      </c>
      <c r="E295" s="20" t="s">
        <v>90</v>
      </c>
      <c r="F295" s="149" t="s">
        <v>923</v>
      </c>
      <c r="H295" s="185"/>
      <c r="I295" s="173"/>
      <c r="J295" s="149">
        <v>1.1</v>
      </c>
      <c r="K295" s="185"/>
    </row>
    <row r="296">
      <c r="A296" s="149" t="s">
        <v>299</v>
      </c>
      <c r="B296" s="20" t="s">
        <v>1278</v>
      </c>
      <c r="C296" s="20" t="s">
        <v>1279</v>
      </c>
      <c r="D296" s="20" t="s">
        <v>1280</v>
      </c>
      <c r="E296" s="20" t="s">
        <v>1281</v>
      </c>
      <c r="F296" s="149" t="s">
        <v>923</v>
      </c>
      <c r="H296" s="185"/>
      <c r="I296" s="173"/>
      <c r="J296" s="149">
        <v>1.1</v>
      </c>
      <c r="K296" s="185"/>
    </row>
    <row r="297">
      <c r="A297" s="149" t="s">
        <v>299</v>
      </c>
      <c r="B297" s="20" t="s">
        <v>1282</v>
      </c>
      <c r="C297" s="20" t="s">
        <v>1260</v>
      </c>
      <c r="D297" s="20" t="s">
        <v>1283</v>
      </c>
      <c r="E297" s="20" t="s">
        <v>920</v>
      </c>
      <c r="F297" s="149" t="s">
        <v>923</v>
      </c>
      <c r="H297" s="185"/>
      <c r="I297" s="173"/>
      <c r="J297" s="149">
        <v>1.1</v>
      </c>
      <c r="K297" s="20" t="s">
        <v>1284</v>
      </c>
    </row>
    <row r="298">
      <c r="A298" s="149" t="s">
        <v>299</v>
      </c>
      <c r="B298" s="20" t="s">
        <v>1282</v>
      </c>
      <c r="C298" s="20" t="s">
        <v>1260</v>
      </c>
      <c r="D298" s="20" t="s">
        <v>1261</v>
      </c>
      <c r="E298" s="20" t="s">
        <v>920</v>
      </c>
      <c r="F298" s="149" t="s">
        <v>923</v>
      </c>
      <c r="H298" s="185"/>
      <c r="I298" s="173"/>
      <c r="J298" s="149">
        <v>1.1</v>
      </c>
      <c r="K298" s="185"/>
    </row>
    <row r="299">
      <c r="A299" s="149" t="s">
        <v>299</v>
      </c>
      <c r="B299" s="20" t="s">
        <v>1285</v>
      </c>
      <c r="C299" s="20" t="s">
        <v>1262</v>
      </c>
      <c r="D299" s="20" t="s">
        <v>1263</v>
      </c>
      <c r="E299" s="20" t="s">
        <v>90</v>
      </c>
      <c r="F299" s="149" t="s">
        <v>923</v>
      </c>
      <c r="G299" s="149" t="s">
        <v>901</v>
      </c>
      <c r="H299" s="185"/>
      <c r="I299" s="173"/>
      <c r="J299" s="149">
        <v>1.1</v>
      </c>
      <c r="K299" s="185"/>
    </row>
    <row r="300">
      <c r="A300" s="149" t="s">
        <v>299</v>
      </c>
      <c r="B300" s="20" t="s">
        <v>1286</v>
      </c>
      <c r="C300" s="20" t="s">
        <v>1014</v>
      </c>
      <c r="D300" s="20" t="s">
        <v>1264</v>
      </c>
      <c r="E300" s="20" t="s">
        <v>90</v>
      </c>
      <c r="F300" s="149" t="s">
        <v>923</v>
      </c>
      <c r="H300" s="185"/>
      <c r="I300" s="173"/>
      <c r="J300" s="149">
        <v>1.1</v>
      </c>
      <c r="K300" s="185"/>
    </row>
    <row r="301">
      <c r="A301" s="149" t="s">
        <v>299</v>
      </c>
      <c r="B301" s="20" t="s">
        <v>1287</v>
      </c>
      <c r="C301" s="20" t="s">
        <v>933</v>
      </c>
      <c r="D301" s="20" t="s">
        <v>1265</v>
      </c>
      <c r="E301" s="20" t="s">
        <v>90</v>
      </c>
      <c r="F301" s="149" t="s">
        <v>923</v>
      </c>
      <c r="H301" s="185"/>
      <c r="I301" s="173"/>
      <c r="J301" s="149">
        <v>1.1</v>
      </c>
      <c r="K301" s="185"/>
    </row>
    <row r="302">
      <c r="A302" s="149" t="s">
        <v>299</v>
      </c>
      <c r="B302" s="20" t="s">
        <v>1288</v>
      </c>
      <c r="C302" s="20" t="s">
        <v>284</v>
      </c>
      <c r="D302" s="20" t="s">
        <v>1266</v>
      </c>
      <c r="E302" s="20" t="s">
        <v>90</v>
      </c>
      <c r="F302" s="149" t="s">
        <v>923</v>
      </c>
      <c r="H302" s="185"/>
      <c r="I302" s="173"/>
      <c r="J302" s="149">
        <v>1.1</v>
      </c>
      <c r="K302" s="185"/>
    </row>
    <row r="303">
      <c r="A303" s="149" t="s">
        <v>299</v>
      </c>
      <c r="B303" s="20" t="s">
        <v>1289</v>
      </c>
      <c r="C303" s="20" t="s">
        <v>1267</v>
      </c>
      <c r="D303" s="20" t="s">
        <v>1268</v>
      </c>
      <c r="E303" s="20" t="s">
        <v>90</v>
      </c>
      <c r="F303" s="149" t="s">
        <v>923</v>
      </c>
      <c r="H303" s="185"/>
      <c r="I303" s="173"/>
      <c r="J303" s="149">
        <v>1.1</v>
      </c>
      <c r="K303" s="185"/>
    </row>
    <row r="304">
      <c r="A304" s="149" t="s">
        <v>299</v>
      </c>
      <c r="B304" s="20" t="s">
        <v>1290</v>
      </c>
      <c r="C304" s="20" t="s">
        <v>1269</v>
      </c>
      <c r="D304" s="20" t="s">
        <v>1270</v>
      </c>
      <c r="E304" s="20" t="s">
        <v>90</v>
      </c>
      <c r="F304" s="149" t="s">
        <v>923</v>
      </c>
      <c r="H304" s="185"/>
      <c r="I304" s="173"/>
      <c r="J304" s="149">
        <v>1.1</v>
      </c>
      <c r="K304" s="185"/>
    </row>
    <row r="305">
      <c r="A305" s="149" t="s">
        <v>299</v>
      </c>
      <c r="B305" s="20" t="s">
        <v>1291</v>
      </c>
      <c r="C305" s="20" t="s">
        <v>1272</v>
      </c>
      <c r="D305" s="20" t="s">
        <v>1273</v>
      </c>
      <c r="E305" s="20" t="s">
        <v>904</v>
      </c>
      <c r="F305" s="149" t="s">
        <v>917</v>
      </c>
      <c r="H305" s="185"/>
      <c r="I305" s="173"/>
      <c r="J305" s="149">
        <v>1.1</v>
      </c>
      <c r="K305" s="20" t="s">
        <v>1274</v>
      </c>
    </row>
    <row r="306">
      <c r="A306" s="149" t="s">
        <v>299</v>
      </c>
      <c r="B306" s="20" t="s">
        <v>1292</v>
      </c>
      <c r="C306" s="20" t="s">
        <v>1276</v>
      </c>
      <c r="D306" s="20" t="s">
        <v>1277</v>
      </c>
      <c r="E306" s="20" t="s">
        <v>90</v>
      </c>
      <c r="F306" s="149" t="s">
        <v>923</v>
      </c>
      <c r="H306" s="185"/>
      <c r="I306" s="184"/>
      <c r="J306" s="149">
        <v>1.1</v>
      </c>
      <c r="K306" s="185"/>
    </row>
    <row r="307">
      <c r="A307" s="149" t="s">
        <v>299</v>
      </c>
      <c r="B307" s="20" t="s">
        <v>1293</v>
      </c>
      <c r="C307" s="20" t="s">
        <v>1279</v>
      </c>
      <c r="D307" s="20" t="s">
        <v>1280</v>
      </c>
      <c r="E307" s="20" t="s">
        <v>1281</v>
      </c>
      <c r="F307" s="149" t="s">
        <v>923</v>
      </c>
      <c r="H307" s="185"/>
      <c r="I307" s="173"/>
      <c r="J307" s="149">
        <v>1.1</v>
      </c>
      <c r="K307" s="185"/>
    </row>
    <row r="308">
      <c r="B308" s="20" t="s">
        <v>1294</v>
      </c>
      <c r="C308" s="20" t="s">
        <v>1295</v>
      </c>
      <c r="D308" s="20" t="s">
        <v>626</v>
      </c>
      <c r="E308" s="20" t="s">
        <v>904</v>
      </c>
      <c r="F308" s="149" t="s">
        <v>917</v>
      </c>
      <c r="H308" s="185"/>
      <c r="I308" s="173"/>
      <c r="K308" s="185"/>
    </row>
    <row r="309">
      <c r="B309" s="20" t="s">
        <v>1294</v>
      </c>
      <c r="C309" s="20" t="s">
        <v>36</v>
      </c>
      <c r="D309" s="20" t="s">
        <v>1296</v>
      </c>
      <c r="E309" s="20" t="s">
        <v>920</v>
      </c>
      <c r="H309" s="185"/>
      <c r="I309" s="184"/>
      <c r="K309" s="185"/>
    </row>
    <row r="310">
      <c r="A310" s="149" t="s">
        <v>1294</v>
      </c>
      <c r="B310" s="20" t="s">
        <v>627</v>
      </c>
      <c r="C310" s="20" t="s">
        <v>1297</v>
      </c>
      <c r="D310" s="20" t="s">
        <v>1298</v>
      </c>
      <c r="E310" s="20" t="s">
        <v>935</v>
      </c>
      <c r="F310" s="149" t="s">
        <v>895</v>
      </c>
      <c r="H310" s="183" t="s">
        <v>896</v>
      </c>
      <c r="I310" s="173"/>
      <c r="K310" s="185"/>
    </row>
    <row r="311">
      <c r="A311" s="149" t="s">
        <v>1294</v>
      </c>
      <c r="B311" s="20" t="s">
        <v>628</v>
      </c>
      <c r="C311" s="20" t="s">
        <v>283</v>
      </c>
      <c r="D311" s="20" t="s">
        <v>1299</v>
      </c>
      <c r="E311" s="20" t="s">
        <v>90</v>
      </c>
      <c r="F311" s="149" t="s">
        <v>923</v>
      </c>
      <c r="H311" s="185"/>
      <c r="I311" s="173"/>
      <c r="K311" s="185"/>
    </row>
    <row r="312">
      <c r="A312" s="149" t="s">
        <v>1294</v>
      </c>
      <c r="B312" s="20" t="s">
        <v>630</v>
      </c>
      <c r="C312" s="20" t="s">
        <v>284</v>
      </c>
      <c r="D312" s="20" t="s">
        <v>1300</v>
      </c>
      <c r="E312" s="20" t="s">
        <v>90</v>
      </c>
      <c r="F312" s="149" t="s">
        <v>923</v>
      </c>
      <c r="H312" s="185"/>
      <c r="I312" s="173"/>
      <c r="K312" s="185"/>
    </row>
    <row r="313">
      <c r="A313" s="149" t="s">
        <v>1294</v>
      </c>
      <c r="B313" s="20" t="s">
        <v>631</v>
      </c>
      <c r="C313" s="20" t="s">
        <v>1301</v>
      </c>
      <c r="D313" s="20" t="s">
        <v>1302</v>
      </c>
      <c r="E313" s="20" t="s">
        <v>90</v>
      </c>
      <c r="F313" s="149" t="s">
        <v>923</v>
      </c>
      <c r="G313" s="149" t="s">
        <v>1303</v>
      </c>
      <c r="H313" s="183" t="s">
        <v>1304</v>
      </c>
      <c r="I313" s="173" t="s">
        <v>1305</v>
      </c>
      <c r="K313" s="185"/>
    </row>
    <row r="314">
      <c r="A314" s="149" t="s">
        <v>1294</v>
      </c>
      <c r="B314" s="20" t="s">
        <v>634</v>
      </c>
      <c r="C314" s="20" t="s">
        <v>1306</v>
      </c>
      <c r="D314" s="20" t="s">
        <v>1307</v>
      </c>
      <c r="E314" s="20" t="s">
        <v>90</v>
      </c>
      <c r="F314" s="149" t="s">
        <v>923</v>
      </c>
      <c r="G314" s="149" t="s">
        <v>901</v>
      </c>
      <c r="H314" s="185"/>
      <c r="I314" s="184"/>
      <c r="K314" s="185"/>
    </row>
    <row r="315">
      <c r="A315" s="149" t="s">
        <v>1294</v>
      </c>
      <c r="B315" s="20" t="s">
        <v>636</v>
      </c>
      <c r="C315" s="20" t="s">
        <v>1026</v>
      </c>
      <c r="D315" s="20" t="s">
        <v>1308</v>
      </c>
      <c r="E315" s="20" t="s">
        <v>920</v>
      </c>
      <c r="F315" s="149" t="s">
        <v>923</v>
      </c>
      <c r="H315" s="185"/>
      <c r="I315" s="173"/>
      <c r="K315" s="185"/>
    </row>
    <row r="316">
      <c r="A316" s="149" t="s">
        <v>1294</v>
      </c>
      <c r="B316" s="20" t="s">
        <v>636</v>
      </c>
      <c r="C316" s="20" t="s">
        <v>1026</v>
      </c>
      <c r="D316" s="20" t="s">
        <v>1027</v>
      </c>
      <c r="E316" s="20" t="s">
        <v>920</v>
      </c>
      <c r="F316" s="149" t="s">
        <v>923</v>
      </c>
      <c r="H316" s="185"/>
      <c r="I316" s="173"/>
      <c r="K316" s="185"/>
    </row>
    <row r="317">
      <c r="A317" s="149" t="s">
        <v>1294</v>
      </c>
      <c r="B317" s="20" t="s">
        <v>637</v>
      </c>
      <c r="C317" s="20" t="s">
        <v>1024</v>
      </c>
      <c r="D317" s="20" t="s">
        <v>1028</v>
      </c>
      <c r="E317" s="20" t="s">
        <v>1029</v>
      </c>
      <c r="F317" s="149" t="s">
        <v>923</v>
      </c>
      <c r="H317" s="185"/>
      <c r="I317" s="173"/>
      <c r="K317" s="185"/>
    </row>
    <row r="318">
      <c r="A318" s="149" t="s">
        <v>1294</v>
      </c>
      <c r="B318" s="20" t="s">
        <v>638</v>
      </c>
      <c r="C318" s="20" t="s">
        <v>1030</v>
      </c>
      <c r="D318" s="20" t="s">
        <v>1031</v>
      </c>
      <c r="E318" s="20" t="s">
        <v>90</v>
      </c>
      <c r="F318" s="149" t="s">
        <v>923</v>
      </c>
      <c r="G318" s="149" t="s">
        <v>1032</v>
      </c>
      <c r="H318" s="183" t="s">
        <v>1033</v>
      </c>
      <c r="I318" s="173"/>
      <c r="K318" s="185"/>
    </row>
    <row r="319">
      <c r="A319" s="149" t="s">
        <v>1294</v>
      </c>
      <c r="B319" s="20" t="s">
        <v>364</v>
      </c>
      <c r="C319" s="20" t="s">
        <v>1309</v>
      </c>
      <c r="D319" s="20" t="s">
        <v>1310</v>
      </c>
      <c r="E319" s="20" t="s">
        <v>904</v>
      </c>
      <c r="F319" s="149" t="s">
        <v>917</v>
      </c>
      <c r="H319" s="185"/>
      <c r="I319" s="184"/>
      <c r="K319" s="185"/>
    </row>
    <row r="320">
      <c r="B320" s="20" t="s">
        <v>364</v>
      </c>
      <c r="C320" s="20" t="s">
        <v>977</v>
      </c>
      <c r="D320" s="20" t="s">
        <v>978</v>
      </c>
      <c r="E320" s="20" t="s">
        <v>920</v>
      </c>
      <c r="H320" s="185"/>
      <c r="I320" s="173"/>
      <c r="K320" s="185"/>
    </row>
    <row r="321">
      <c r="A321" s="149" t="s">
        <v>1294</v>
      </c>
      <c r="B321" s="20" t="s">
        <v>639</v>
      </c>
      <c r="C321" s="20" t="s">
        <v>979</v>
      </c>
      <c r="D321" s="20" t="s">
        <v>980</v>
      </c>
      <c r="E321" s="20" t="s">
        <v>90</v>
      </c>
      <c r="F321" s="149" t="s">
        <v>923</v>
      </c>
      <c r="H321" s="185"/>
      <c r="I321" s="184"/>
      <c r="K321" s="185"/>
    </row>
    <row r="322">
      <c r="A322" s="149" t="s">
        <v>1294</v>
      </c>
      <c r="B322" s="20" t="s">
        <v>640</v>
      </c>
      <c r="C322" s="20" t="s">
        <v>981</v>
      </c>
      <c r="D322" s="20" t="s">
        <v>982</v>
      </c>
      <c r="E322" s="20" t="s">
        <v>935</v>
      </c>
      <c r="F322" s="149" t="s">
        <v>923</v>
      </c>
      <c r="H322" s="185"/>
      <c r="I322" s="173"/>
      <c r="K322" s="185"/>
    </row>
    <row r="323">
      <c r="A323" s="149" t="s">
        <v>1294</v>
      </c>
      <c r="B323" s="20" t="s">
        <v>1311</v>
      </c>
      <c r="C323" s="20" t="s">
        <v>926</v>
      </c>
      <c r="D323" s="20" t="s">
        <v>984</v>
      </c>
      <c r="E323" s="20" t="s">
        <v>920</v>
      </c>
      <c r="F323" s="149" t="s">
        <v>923</v>
      </c>
      <c r="H323" s="183" t="s">
        <v>896</v>
      </c>
      <c r="I323" s="173"/>
      <c r="J323" s="149">
        <v>1.1</v>
      </c>
      <c r="K323" s="20" t="s">
        <v>985</v>
      </c>
    </row>
    <row r="324">
      <c r="A324" s="149" t="s">
        <v>1294</v>
      </c>
      <c r="B324" s="20" t="s">
        <v>1311</v>
      </c>
      <c r="C324" s="20" t="s">
        <v>928</v>
      </c>
      <c r="D324" s="20" t="s">
        <v>929</v>
      </c>
      <c r="E324" s="20" t="s">
        <v>920</v>
      </c>
      <c r="F324" s="149" t="s">
        <v>923</v>
      </c>
      <c r="H324" s="185"/>
      <c r="I324" s="184"/>
      <c r="J324" s="149">
        <v>1.1</v>
      </c>
      <c r="K324" s="185"/>
    </row>
    <row r="325">
      <c r="A325" s="149" t="s">
        <v>1294</v>
      </c>
      <c r="B325" s="20" t="s">
        <v>1312</v>
      </c>
      <c r="C325" s="20" t="s">
        <v>930</v>
      </c>
      <c r="D325" s="20" t="s">
        <v>931</v>
      </c>
      <c r="E325" s="20" t="s">
        <v>90</v>
      </c>
      <c r="F325" s="149" t="s">
        <v>923</v>
      </c>
      <c r="H325" s="183" t="s">
        <v>932</v>
      </c>
      <c r="I325" s="173"/>
      <c r="J325" s="149">
        <v>1.1</v>
      </c>
      <c r="K325" s="185"/>
    </row>
    <row r="326">
      <c r="A326" s="149" t="s">
        <v>1294</v>
      </c>
      <c r="B326" s="20" t="s">
        <v>1313</v>
      </c>
      <c r="C326" s="20" t="s">
        <v>933</v>
      </c>
      <c r="D326" s="20" t="s">
        <v>934</v>
      </c>
      <c r="E326" s="20" t="s">
        <v>935</v>
      </c>
      <c r="F326" s="149" t="s">
        <v>923</v>
      </c>
      <c r="H326" s="185"/>
      <c r="I326" s="173"/>
      <c r="J326" s="149">
        <v>1.1</v>
      </c>
      <c r="K326" s="185"/>
    </row>
    <row r="327">
      <c r="A327" s="149" t="s">
        <v>1294</v>
      </c>
      <c r="B327" s="20" t="s">
        <v>1314</v>
      </c>
      <c r="C327" s="20" t="s">
        <v>936</v>
      </c>
      <c r="D327" s="20" t="s">
        <v>937</v>
      </c>
      <c r="E327" s="20" t="s">
        <v>90</v>
      </c>
      <c r="F327" s="149" t="s">
        <v>923</v>
      </c>
      <c r="H327" s="185"/>
      <c r="I327" s="173"/>
      <c r="J327" s="149">
        <v>1.1</v>
      </c>
      <c r="K327" s="185"/>
    </row>
    <row r="328">
      <c r="A328" s="149" t="s">
        <v>1294</v>
      </c>
      <c r="B328" s="20" t="s">
        <v>1315</v>
      </c>
      <c r="C328" s="20" t="s">
        <v>938</v>
      </c>
      <c r="D328" s="20" t="s">
        <v>939</v>
      </c>
      <c r="E328" s="20" t="s">
        <v>90</v>
      </c>
      <c r="F328" s="149" t="s">
        <v>923</v>
      </c>
      <c r="G328" s="149" t="s">
        <v>940</v>
      </c>
      <c r="H328" s="183" t="s">
        <v>941</v>
      </c>
      <c r="I328" s="173"/>
      <c r="J328" s="149">
        <v>1.1</v>
      </c>
      <c r="K328" s="185"/>
    </row>
    <row r="329">
      <c r="A329" s="149" t="s">
        <v>1294</v>
      </c>
      <c r="B329" s="20" t="s">
        <v>1316</v>
      </c>
      <c r="C329" s="20" t="s">
        <v>944</v>
      </c>
      <c r="D329" s="20" t="s">
        <v>991</v>
      </c>
      <c r="E329" s="20" t="s">
        <v>920</v>
      </c>
      <c r="F329" s="149" t="s">
        <v>923</v>
      </c>
      <c r="H329" s="185"/>
      <c r="I329" s="173"/>
      <c r="J329" s="149">
        <v>1.1</v>
      </c>
      <c r="K329" s="20" t="s">
        <v>992</v>
      </c>
    </row>
    <row r="330">
      <c r="A330" s="149" t="s">
        <v>1294</v>
      </c>
      <c r="B330" s="20" t="s">
        <v>1316</v>
      </c>
      <c r="C330" s="20" t="s">
        <v>944</v>
      </c>
      <c r="D330" s="20" t="s">
        <v>946</v>
      </c>
      <c r="E330" s="20" t="s">
        <v>920</v>
      </c>
      <c r="F330" s="149" t="s">
        <v>923</v>
      </c>
      <c r="H330" s="185"/>
      <c r="I330" s="173"/>
      <c r="J330" s="149">
        <v>1.1</v>
      </c>
      <c r="K330" s="185"/>
    </row>
    <row r="331">
      <c r="A331" s="149" t="s">
        <v>1294</v>
      </c>
      <c r="B331" s="20" t="s">
        <v>1317</v>
      </c>
      <c r="C331" s="20" t="s">
        <v>947</v>
      </c>
      <c r="D331" s="20" t="s">
        <v>948</v>
      </c>
      <c r="E331" s="20" t="s">
        <v>90</v>
      </c>
      <c r="F331" s="149" t="s">
        <v>923</v>
      </c>
      <c r="H331" s="185"/>
      <c r="I331" s="173"/>
      <c r="J331" s="149">
        <v>1.1</v>
      </c>
      <c r="K331" s="185"/>
    </row>
    <row r="332">
      <c r="A332" s="149" t="s">
        <v>1294</v>
      </c>
      <c r="B332" s="20" t="s">
        <v>1318</v>
      </c>
      <c r="C332" s="20" t="s">
        <v>949</v>
      </c>
      <c r="D332" s="20" t="s">
        <v>950</v>
      </c>
      <c r="E332" s="20" t="s">
        <v>90</v>
      </c>
      <c r="F332" s="149" t="s">
        <v>923</v>
      </c>
      <c r="H332" s="185"/>
      <c r="I332" s="184"/>
      <c r="J332" s="149">
        <v>1.1</v>
      </c>
      <c r="K332" s="185"/>
    </row>
    <row r="333">
      <c r="A333" s="149" t="s">
        <v>1294</v>
      </c>
      <c r="B333" s="20" t="s">
        <v>1319</v>
      </c>
      <c r="C333" s="20" t="s">
        <v>951</v>
      </c>
      <c r="D333" s="20" t="s">
        <v>952</v>
      </c>
      <c r="E333" s="20" t="s">
        <v>90</v>
      </c>
      <c r="F333" s="149" t="s">
        <v>923</v>
      </c>
      <c r="H333" s="185"/>
      <c r="I333" s="173"/>
      <c r="J333" s="149">
        <v>1.1</v>
      </c>
      <c r="K333" s="185"/>
    </row>
    <row r="334">
      <c r="A334" s="149" t="s">
        <v>1294</v>
      </c>
      <c r="B334" s="20" t="s">
        <v>1320</v>
      </c>
      <c r="C334" s="20" t="s">
        <v>953</v>
      </c>
      <c r="D334" s="20" t="s">
        <v>954</v>
      </c>
      <c r="E334" s="20" t="s">
        <v>90</v>
      </c>
      <c r="F334" s="149" t="s">
        <v>923</v>
      </c>
      <c r="H334" s="185"/>
      <c r="I334" s="184"/>
      <c r="J334" s="149">
        <v>1.1</v>
      </c>
      <c r="K334" s="185"/>
    </row>
    <row r="335">
      <c r="A335" s="149" t="s">
        <v>1294</v>
      </c>
      <c r="B335" s="20" t="s">
        <v>1321</v>
      </c>
      <c r="C335" s="20" t="s">
        <v>955</v>
      </c>
      <c r="D335" s="20" t="s">
        <v>956</v>
      </c>
      <c r="E335" s="20" t="s">
        <v>90</v>
      </c>
      <c r="F335" s="149" t="s">
        <v>923</v>
      </c>
      <c r="H335" s="185"/>
      <c r="I335" s="173"/>
      <c r="J335" s="149">
        <v>1.1</v>
      </c>
      <c r="K335" s="185"/>
    </row>
    <row r="336">
      <c r="A336" s="149" t="s">
        <v>1294</v>
      </c>
      <c r="B336" s="20" t="s">
        <v>1322</v>
      </c>
      <c r="C336" s="20" t="s">
        <v>942</v>
      </c>
      <c r="D336" s="20" t="s">
        <v>999</v>
      </c>
      <c r="E336" s="20" t="s">
        <v>904</v>
      </c>
      <c r="F336" s="149" t="s">
        <v>917</v>
      </c>
      <c r="H336" s="183" t="s">
        <v>896</v>
      </c>
      <c r="I336" s="173"/>
      <c r="J336" s="149">
        <v>1.1</v>
      </c>
      <c r="K336" s="20" t="s">
        <v>1000</v>
      </c>
    </row>
    <row r="337">
      <c r="B337" s="20" t="s">
        <v>1322</v>
      </c>
      <c r="C337" s="20" t="s">
        <v>928</v>
      </c>
      <c r="D337" s="20" t="s">
        <v>929</v>
      </c>
      <c r="E337" s="20" t="s">
        <v>920</v>
      </c>
      <c r="H337" s="185"/>
      <c r="I337" s="184"/>
      <c r="K337" s="185"/>
    </row>
    <row r="338">
      <c r="A338" s="149" t="s">
        <v>1294</v>
      </c>
      <c r="B338" s="20" t="s">
        <v>1323</v>
      </c>
      <c r="C338" s="20" t="s">
        <v>930</v>
      </c>
      <c r="D338" s="20" t="s">
        <v>931</v>
      </c>
      <c r="E338" s="20" t="s">
        <v>90</v>
      </c>
      <c r="F338" s="149" t="s">
        <v>923</v>
      </c>
      <c r="H338" s="183" t="s">
        <v>932</v>
      </c>
      <c r="I338" s="173"/>
      <c r="J338" s="149">
        <v>1.1</v>
      </c>
      <c r="K338" s="185"/>
    </row>
    <row r="339">
      <c r="A339" s="149" t="s">
        <v>1294</v>
      </c>
      <c r="B339" s="20" t="s">
        <v>1324</v>
      </c>
      <c r="C339" s="20" t="s">
        <v>933</v>
      </c>
      <c r="D339" s="20" t="s">
        <v>934</v>
      </c>
      <c r="E339" s="20" t="s">
        <v>935</v>
      </c>
      <c r="F339" s="149" t="s">
        <v>923</v>
      </c>
      <c r="H339" s="185"/>
      <c r="I339" s="173"/>
      <c r="J339" s="149">
        <v>1.1</v>
      </c>
      <c r="K339" s="185"/>
    </row>
    <row r="340">
      <c r="A340" s="149" t="s">
        <v>1294</v>
      </c>
      <c r="B340" s="20" t="s">
        <v>1325</v>
      </c>
      <c r="C340" s="20" t="s">
        <v>936</v>
      </c>
      <c r="D340" s="20" t="s">
        <v>937</v>
      </c>
      <c r="E340" s="20" t="s">
        <v>90</v>
      </c>
      <c r="F340" s="149" t="s">
        <v>923</v>
      </c>
      <c r="H340" s="185"/>
      <c r="I340" s="173"/>
      <c r="J340" s="149">
        <v>1.1</v>
      </c>
      <c r="K340" s="185"/>
    </row>
    <row r="341">
      <c r="A341" s="149" t="s">
        <v>1294</v>
      </c>
      <c r="B341" s="20" t="s">
        <v>1326</v>
      </c>
      <c r="C341" s="20" t="s">
        <v>938</v>
      </c>
      <c r="D341" s="20" t="s">
        <v>939</v>
      </c>
      <c r="E341" s="20" t="s">
        <v>90</v>
      </c>
      <c r="F341" s="149" t="s">
        <v>923</v>
      </c>
      <c r="G341" s="149" t="s">
        <v>940</v>
      </c>
      <c r="H341" s="183" t="s">
        <v>941</v>
      </c>
      <c r="I341" s="173"/>
      <c r="J341" s="149">
        <v>1.1</v>
      </c>
      <c r="K341" s="185"/>
    </row>
    <row r="342">
      <c r="A342" s="149" t="s">
        <v>1294</v>
      </c>
      <c r="B342" s="20" t="s">
        <v>1327</v>
      </c>
      <c r="C342" s="20" t="s">
        <v>957</v>
      </c>
      <c r="D342" s="20" t="s">
        <v>991</v>
      </c>
      <c r="E342" s="20" t="s">
        <v>920</v>
      </c>
      <c r="F342" s="149" t="s">
        <v>923</v>
      </c>
      <c r="H342" s="185"/>
      <c r="I342" s="173"/>
      <c r="J342" s="149">
        <v>1.1</v>
      </c>
      <c r="K342" s="20" t="s">
        <v>1006</v>
      </c>
    </row>
    <row r="343">
      <c r="A343" s="149" t="s">
        <v>1294</v>
      </c>
      <c r="B343" s="20" t="s">
        <v>1327</v>
      </c>
      <c r="C343" s="20" t="s">
        <v>957</v>
      </c>
      <c r="D343" s="20" t="s">
        <v>959</v>
      </c>
      <c r="E343" s="20" t="s">
        <v>920</v>
      </c>
      <c r="F343" s="149" t="s">
        <v>923</v>
      </c>
      <c r="H343" s="185"/>
      <c r="I343" s="173"/>
      <c r="J343" s="149">
        <v>1.1</v>
      </c>
      <c r="K343" s="185"/>
    </row>
    <row r="344">
      <c r="A344" s="149" t="s">
        <v>1294</v>
      </c>
      <c r="B344" s="20" t="s">
        <v>1328</v>
      </c>
      <c r="C344" s="20" t="s">
        <v>960</v>
      </c>
      <c r="D344" s="20" t="s">
        <v>961</v>
      </c>
      <c r="E344" s="20" t="s">
        <v>90</v>
      </c>
      <c r="F344" s="149" t="s">
        <v>923</v>
      </c>
      <c r="H344" s="185"/>
      <c r="I344" s="173"/>
      <c r="J344" s="149">
        <v>1.1</v>
      </c>
      <c r="K344" s="185"/>
    </row>
    <row r="345">
      <c r="A345" s="149" t="s">
        <v>1294</v>
      </c>
      <c r="B345" s="20" t="s">
        <v>1329</v>
      </c>
      <c r="C345" s="20" t="s">
        <v>962</v>
      </c>
      <c r="D345" s="20" t="s">
        <v>963</v>
      </c>
      <c r="E345" s="20" t="s">
        <v>90</v>
      </c>
      <c r="F345" s="149" t="s">
        <v>923</v>
      </c>
      <c r="H345" s="185"/>
      <c r="I345" s="173"/>
      <c r="J345" s="149">
        <v>1.1</v>
      </c>
      <c r="K345" s="185"/>
    </row>
    <row r="346">
      <c r="A346" s="149" t="s">
        <v>1294</v>
      </c>
      <c r="B346" s="20" t="s">
        <v>1330</v>
      </c>
      <c r="C346" s="20" t="s">
        <v>964</v>
      </c>
      <c r="D346" s="20" t="s">
        <v>965</v>
      </c>
      <c r="E346" s="20" t="s">
        <v>90</v>
      </c>
      <c r="F346" s="149" t="s">
        <v>923</v>
      </c>
      <c r="H346" s="185"/>
      <c r="I346" s="173"/>
      <c r="J346" s="149">
        <v>1.1</v>
      </c>
      <c r="K346" s="185"/>
    </row>
    <row r="347">
      <c r="A347" s="149" t="s">
        <v>1294</v>
      </c>
      <c r="B347" s="20" t="s">
        <v>1331</v>
      </c>
      <c r="C347" s="20" t="s">
        <v>966</v>
      </c>
      <c r="D347" s="20" t="s">
        <v>967</v>
      </c>
      <c r="E347" s="20" t="s">
        <v>90</v>
      </c>
      <c r="F347" s="149" t="s">
        <v>923</v>
      </c>
      <c r="H347" s="185"/>
      <c r="I347" s="173"/>
      <c r="J347" s="149">
        <v>1.1</v>
      </c>
      <c r="K347" s="185"/>
    </row>
    <row r="348">
      <c r="A348" s="149" t="s">
        <v>1294</v>
      </c>
      <c r="B348" s="20" t="s">
        <v>1332</v>
      </c>
      <c r="C348" s="20" t="s">
        <v>245</v>
      </c>
      <c r="D348" s="20" t="s">
        <v>968</v>
      </c>
      <c r="E348" s="20" t="s">
        <v>90</v>
      </c>
      <c r="F348" s="149" t="s">
        <v>923</v>
      </c>
      <c r="G348" s="149" t="s">
        <v>940</v>
      </c>
      <c r="H348" s="185"/>
      <c r="I348" s="173"/>
      <c r="J348" s="149">
        <v>1.1</v>
      </c>
      <c r="K348" s="185"/>
    </row>
    <row r="349">
      <c r="A349" s="149" t="s">
        <v>1294</v>
      </c>
      <c r="B349" s="20" t="s">
        <v>642</v>
      </c>
      <c r="C349" s="20" t="s">
        <v>1333</v>
      </c>
      <c r="D349" s="20" t="s">
        <v>1334</v>
      </c>
      <c r="E349" s="20" t="s">
        <v>904</v>
      </c>
      <c r="F349" s="149" t="s">
        <v>917</v>
      </c>
      <c r="H349" s="185"/>
      <c r="I349" s="173"/>
      <c r="K349" s="185"/>
    </row>
    <row r="350">
      <c r="B350" s="20" t="s">
        <v>642</v>
      </c>
      <c r="C350" s="20" t="s">
        <v>124</v>
      </c>
      <c r="D350" s="20" t="s">
        <v>1137</v>
      </c>
      <c r="E350" s="20" t="s">
        <v>920</v>
      </c>
      <c r="H350" s="185"/>
      <c r="I350" s="173"/>
      <c r="K350" s="185"/>
    </row>
    <row r="351">
      <c r="A351" s="149" t="s">
        <v>1294</v>
      </c>
      <c r="B351" s="20" t="s">
        <v>643</v>
      </c>
      <c r="C351" s="20" t="s">
        <v>933</v>
      </c>
      <c r="D351" s="20" t="s">
        <v>1138</v>
      </c>
      <c r="E351" s="20" t="s">
        <v>935</v>
      </c>
      <c r="F351" s="149" t="s">
        <v>895</v>
      </c>
      <c r="H351" s="185"/>
      <c r="I351" s="184"/>
      <c r="K351" s="185"/>
    </row>
    <row r="352">
      <c r="A352" s="149" t="s">
        <v>1294</v>
      </c>
      <c r="B352" s="20" t="s">
        <v>644</v>
      </c>
      <c r="C352" s="20" t="s">
        <v>284</v>
      </c>
      <c r="D352" s="20" t="s">
        <v>1139</v>
      </c>
      <c r="E352" s="20" t="s">
        <v>90</v>
      </c>
      <c r="F352" s="149" t="s">
        <v>923</v>
      </c>
      <c r="H352" s="185"/>
      <c r="I352" s="173"/>
      <c r="K352" s="185"/>
    </row>
    <row r="353">
      <c r="A353" s="149" t="s">
        <v>1294</v>
      </c>
      <c r="B353" s="20" t="s">
        <v>645</v>
      </c>
      <c r="C353" s="20" t="s">
        <v>1140</v>
      </c>
      <c r="D353" s="20" t="s">
        <v>1141</v>
      </c>
      <c r="E353" s="20" t="s">
        <v>920</v>
      </c>
      <c r="F353" s="149" t="s">
        <v>923</v>
      </c>
      <c r="H353" s="185"/>
      <c r="I353" s="173"/>
      <c r="K353" s="185"/>
    </row>
    <row r="354">
      <c r="A354" s="149" t="s">
        <v>1294</v>
      </c>
      <c r="B354" s="20" t="s">
        <v>645</v>
      </c>
      <c r="C354" s="20" t="s">
        <v>1140</v>
      </c>
      <c r="D354" s="20" t="s">
        <v>1142</v>
      </c>
      <c r="E354" s="20" t="s">
        <v>920</v>
      </c>
      <c r="F354" s="149" t="s">
        <v>923</v>
      </c>
      <c r="H354" s="185"/>
      <c r="I354" s="173"/>
      <c r="K354" s="185"/>
    </row>
    <row r="355">
      <c r="A355" s="149" t="s">
        <v>1294</v>
      </c>
      <c r="B355" s="20" t="s">
        <v>646</v>
      </c>
      <c r="C355" s="20" t="s">
        <v>930</v>
      </c>
      <c r="D355" s="20" t="s">
        <v>1143</v>
      </c>
      <c r="E355" s="20" t="s">
        <v>90</v>
      </c>
      <c r="F355" s="149" t="s">
        <v>923</v>
      </c>
      <c r="H355" s="183" t="s">
        <v>1144</v>
      </c>
      <c r="I355" s="173" t="s">
        <v>1145</v>
      </c>
      <c r="K355" s="185"/>
    </row>
    <row r="356">
      <c r="A356" s="149" t="s">
        <v>1294</v>
      </c>
      <c r="B356" s="20" t="s">
        <v>647</v>
      </c>
      <c r="C356" s="20" t="s">
        <v>933</v>
      </c>
      <c r="D356" s="20" t="s">
        <v>1146</v>
      </c>
      <c r="E356" s="20" t="s">
        <v>935</v>
      </c>
      <c r="F356" s="149" t="s">
        <v>923</v>
      </c>
      <c r="H356" s="185"/>
      <c r="I356" s="173"/>
      <c r="K356" s="185"/>
    </row>
    <row r="357">
      <c r="A357" s="149" t="s">
        <v>1294</v>
      </c>
      <c r="B357" s="20" t="s">
        <v>648</v>
      </c>
      <c r="C357" s="20" t="s">
        <v>284</v>
      </c>
      <c r="D357" s="20" t="s">
        <v>1147</v>
      </c>
      <c r="E357" s="20" t="s">
        <v>90</v>
      </c>
      <c r="F357" s="149" t="s">
        <v>923</v>
      </c>
      <c r="H357" s="185"/>
      <c r="I357" s="184"/>
      <c r="K357" s="185"/>
    </row>
    <row r="358">
      <c r="A358" s="149" t="s">
        <v>1294</v>
      </c>
      <c r="B358" s="20" t="s">
        <v>649</v>
      </c>
      <c r="C358" s="20" t="s">
        <v>938</v>
      </c>
      <c r="D358" s="20" t="s">
        <v>1148</v>
      </c>
      <c r="E358" s="20" t="s">
        <v>90</v>
      </c>
      <c r="F358" s="149" t="s">
        <v>923</v>
      </c>
      <c r="G358" s="149" t="s">
        <v>940</v>
      </c>
      <c r="H358" s="185"/>
      <c r="I358" s="173"/>
      <c r="K358" s="185"/>
    </row>
    <row r="359">
      <c r="A359" s="149" t="s">
        <v>1294</v>
      </c>
      <c r="B359" s="20" t="s">
        <v>650</v>
      </c>
      <c r="C359" s="20" t="s">
        <v>1149</v>
      </c>
      <c r="D359" s="20" t="s">
        <v>1150</v>
      </c>
      <c r="E359" s="20" t="s">
        <v>904</v>
      </c>
      <c r="F359" s="149" t="s">
        <v>917</v>
      </c>
      <c r="H359" s="185"/>
      <c r="I359" s="173"/>
      <c r="K359" s="185"/>
    </row>
    <row r="360">
      <c r="B360" s="20" t="s">
        <v>650</v>
      </c>
      <c r="C360" s="20" t="s">
        <v>1140</v>
      </c>
      <c r="D360" s="20" t="s">
        <v>1142</v>
      </c>
      <c r="E360" s="20" t="s">
        <v>920</v>
      </c>
      <c r="H360" s="185"/>
      <c r="I360" s="173"/>
      <c r="K360" s="185"/>
    </row>
    <row r="361">
      <c r="A361" s="149" t="s">
        <v>1294</v>
      </c>
      <c r="B361" s="20" t="s">
        <v>651</v>
      </c>
      <c r="C361" s="20" t="s">
        <v>930</v>
      </c>
      <c r="D361" s="20" t="s">
        <v>1143</v>
      </c>
      <c r="E361" s="20" t="s">
        <v>90</v>
      </c>
      <c r="F361" s="149" t="s">
        <v>923</v>
      </c>
      <c r="H361" s="183" t="s">
        <v>1144</v>
      </c>
      <c r="I361" s="173"/>
      <c r="K361" s="185"/>
    </row>
    <row r="362">
      <c r="A362" s="149" t="s">
        <v>1294</v>
      </c>
      <c r="B362" s="20" t="s">
        <v>652</v>
      </c>
      <c r="C362" s="20" t="s">
        <v>933</v>
      </c>
      <c r="D362" s="20" t="s">
        <v>1146</v>
      </c>
      <c r="E362" s="20" t="s">
        <v>935</v>
      </c>
      <c r="F362" s="149" t="s">
        <v>923</v>
      </c>
      <c r="H362" s="185"/>
      <c r="I362" s="173"/>
      <c r="K362" s="185"/>
    </row>
    <row r="363">
      <c r="A363" s="149" t="s">
        <v>1294</v>
      </c>
      <c r="B363" s="20" t="s">
        <v>653</v>
      </c>
      <c r="C363" s="20" t="s">
        <v>284</v>
      </c>
      <c r="D363" s="20" t="s">
        <v>1147</v>
      </c>
      <c r="E363" s="20" t="s">
        <v>90</v>
      </c>
      <c r="F363" s="149" t="s">
        <v>923</v>
      </c>
      <c r="H363" s="185"/>
      <c r="I363" s="184"/>
      <c r="K363" s="185"/>
    </row>
    <row r="364">
      <c r="A364" s="149" t="s">
        <v>1294</v>
      </c>
      <c r="B364" s="20" t="s">
        <v>654</v>
      </c>
      <c r="C364" s="20" t="s">
        <v>938</v>
      </c>
      <c r="D364" s="20" t="s">
        <v>1148</v>
      </c>
      <c r="E364" s="20" t="s">
        <v>90</v>
      </c>
      <c r="F364" s="149" t="s">
        <v>923</v>
      </c>
      <c r="G364" s="149" t="s">
        <v>940</v>
      </c>
      <c r="H364" s="185"/>
      <c r="I364" s="184"/>
      <c r="K364" s="185"/>
    </row>
    <row r="365">
      <c r="A365" s="149" t="s">
        <v>1294</v>
      </c>
      <c r="B365" s="20" t="s">
        <v>655</v>
      </c>
      <c r="C365" s="20" t="s">
        <v>1151</v>
      </c>
      <c r="D365" s="20" t="s">
        <v>1152</v>
      </c>
      <c r="E365" s="20" t="s">
        <v>1029</v>
      </c>
      <c r="F365" s="149" t="s">
        <v>923</v>
      </c>
      <c r="H365" s="185"/>
      <c r="I365" s="173"/>
      <c r="K365" s="185"/>
    </row>
    <row r="366">
      <c r="A366" s="149" t="s">
        <v>1294</v>
      </c>
      <c r="B366" s="20" t="s">
        <v>656</v>
      </c>
      <c r="C366" s="20" t="s">
        <v>1153</v>
      </c>
      <c r="D366" s="20" t="s">
        <v>1154</v>
      </c>
      <c r="E366" s="20" t="s">
        <v>920</v>
      </c>
      <c r="F366" s="149" t="s">
        <v>923</v>
      </c>
      <c r="H366" s="185"/>
      <c r="I366" s="173"/>
      <c r="K366" s="185"/>
    </row>
    <row r="367">
      <c r="A367" s="149" t="s">
        <v>1294</v>
      </c>
      <c r="B367" s="20" t="s">
        <v>657</v>
      </c>
      <c r="C367" s="20" t="s">
        <v>930</v>
      </c>
      <c r="D367" s="20" t="s">
        <v>1155</v>
      </c>
      <c r="E367" s="20" t="s">
        <v>90</v>
      </c>
      <c r="F367" s="149" t="s">
        <v>923</v>
      </c>
      <c r="H367" s="183" t="s">
        <v>1156</v>
      </c>
      <c r="I367" s="173" t="s">
        <v>1157</v>
      </c>
      <c r="K367" s="185"/>
    </row>
    <row r="368">
      <c r="A368" s="149" t="s">
        <v>1294</v>
      </c>
      <c r="B368" s="20" t="s">
        <v>658</v>
      </c>
      <c r="C368" s="20" t="s">
        <v>933</v>
      </c>
      <c r="D368" s="20" t="s">
        <v>1158</v>
      </c>
      <c r="E368" s="20" t="s">
        <v>90</v>
      </c>
      <c r="F368" s="149" t="s">
        <v>923</v>
      </c>
      <c r="H368" s="183" t="s">
        <v>1156</v>
      </c>
      <c r="I368" s="173"/>
      <c r="K368" s="185"/>
    </row>
    <row r="369">
      <c r="A369" s="149" t="s">
        <v>1294</v>
      </c>
      <c r="B369" s="20" t="s">
        <v>659</v>
      </c>
      <c r="C369" s="20" t="s">
        <v>960</v>
      </c>
      <c r="D369" s="20" t="s">
        <v>1159</v>
      </c>
      <c r="E369" s="20" t="s">
        <v>90</v>
      </c>
      <c r="F369" s="149" t="s">
        <v>923</v>
      </c>
      <c r="H369" s="185"/>
      <c r="I369" s="184"/>
      <c r="K369" s="185"/>
    </row>
    <row r="370">
      <c r="A370" s="149" t="s">
        <v>1294</v>
      </c>
      <c r="B370" s="20" t="s">
        <v>660</v>
      </c>
      <c r="C370" s="20" t="s">
        <v>1026</v>
      </c>
      <c r="D370" s="20" t="s">
        <v>1160</v>
      </c>
      <c r="E370" s="20" t="s">
        <v>920</v>
      </c>
      <c r="F370" s="149" t="s">
        <v>923</v>
      </c>
      <c r="H370" s="185"/>
      <c r="I370" s="173"/>
      <c r="K370" s="185"/>
    </row>
    <row r="371">
      <c r="A371" s="149" t="s">
        <v>1294</v>
      </c>
      <c r="B371" s="20" t="s">
        <v>660</v>
      </c>
      <c r="C371" s="20" t="s">
        <v>1026</v>
      </c>
      <c r="D371" s="20" t="s">
        <v>1027</v>
      </c>
      <c r="E371" s="20" t="s">
        <v>920</v>
      </c>
      <c r="F371" s="149" t="s">
        <v>923</v>
      </c>
      <c r="H371" s="185"/>
      <c r="I371" s="173"/>
      <c r="K371" s="185"/>
    </row>
    <row r="372">
      <c r="A372" s="149" t="s">
        <v>1294</v>
      </c>
      <c r="B372" s="20" t="s">
        <v>661</v>
      </c>
      <c r="C372" s="20" t="s">
        <v>1024</v>
      </c>
      <c r="D372" s="20" t="s">
        <v>1028</v>
      </c>
      <c r="E372" s="20" t="s">
        <v>1029</v>
      </c>
      <c r="F372" s="149" t="s">
        <v>923</v>
      </c>
      <c r="H372" s="185"/>
      <c r="I372" s="173"/>
      <c r="K372" s="185"/>
    </row>
    <row r="373">
      <c r="A373" s="149" t="s">
        <v>1294</v>
      </c>
      <c r="B373" s="20" t="s">
        <v>662</v>
      </c>
      <c r="C373" s="20" t="s">
        <v>1030</v>
      </c>
      <c r="D373" s="20" t="s">
        <v>1031</v>
      </c>
      <c r="E373" s="20" t="s">
        <v>90</v>
      </c>
      <c r="F373" s="149" t="s">
        <v>923</v>
      </c>
      <c r="G373" s="149" t="s">
        <v>1032</v>
      </c>
      <c r="H373" s="183" t="s">
        <v>1033</v>
      </c>
      <c r="I373" s="173"/>
      <c r="K373" s="185"/>
    </row>
    <row r="374">
      <c r="A374" s="149" t="s">
        <v>1294</v>
      </c>
      <c r="B374" s="20" t="s">
        <v>663</v>
      </c>
      <c r="C374" s="20" t="s">
        <v>938</v>
      </c>
      <c r="D374" s="20" t="s">
        <v>1161</v>
      </c>
      <c r="E374" s="20" t="s">
        <v>90</v>
      </c>
      <c r="F374" s="149" t="s">
        <v>923</v>
      </c>
      <c r="G374" s="149" t="s">
        <v>940</v>
      </c>
      <c r="H374" s="185"/>
      <c r="I374" s="173"/>
      <c r="K374" s="185"/>
    </row>
    <row r="375">
      <c r="A375" s="149" t="s">
        <v>1294</v>
      </c>
      <c r="B375" s="20" t="s">
        <v>664</v>
      </c>
      <c r="C375" s="20" t="s">
        <v>1217</v>
      </c>
      <c r="D375" s="20" t="s">
        <v>1335</v>
      </c>
      <c r="E375" s="20" t="s">
        <v>920</v>
      </c>
      <c r="F375" s="149" t="s">
        <v>923</v>
      </c>
      <c r="H375" s="185"/>
      <c r="I375" s="173"/>
      <c r="K375" s="185"/>
    </row>
    <row r="376">
      <c r="A376" s="149" t="s">
        <v>1294</v>
      </c>
      <c r="B376" s="20" t="s">
        <v>664</v>
      </c>
      <c r="C376" s="20" t="s">
        <v>1197</v>
      </c>
      <c r="D376" s="20" t="s">
        <v>1198</v>
      </c>
      <c r="E376" s="20" t="s">
        <v>920</v>
      </c>
      <c r="F376" s="149" t="s">
        <v>923</v>
      </c>
      <c r="H376" s="185"/>
      <c r="I376" s="173"/>
      <c r="K376" s="185"/>
    </row>
    <row r="377">
      <c r="A377" s="149" t="s">
        <v>1294</v>
      </c>
      <c r="B377" s="20" t="s">
        <v>665</v>
      </c>
      <c r="C377" s="20" t="s">
        <v>1199</v>
      </c>
      <c r="D377" s="20" t="s">
        <v>1200</v>
      </c>
      <c r="E377" s="20" t="s">
        <v>90</v>
      </c>
      <c r="F377" s="149" t="s">
        <v>923</v>
      </c>
      <c r="G377" s="149" t="s">
        <v>901</v>
      </c>
      <c r="H377" s="185"/>
      <c r="I377" s="173"/>
      <c r="K377" s="185"/>
    </row>
    <row r="378">
      <c r="A378" s="149" t="s">
        <v>1294</v>
      </c>
      <c r="B378" s="20" t="s">
        <v>668</v>
      </c>
      <c r="C378" s="20" t="s">
        <v>1201</v>
      </c>
      <c r="D378" s="20" t="s">
        <v>1202</v>
      </c>
      <c r="E378" s="20" t="s">
        <v>90</v>
      </c>
      <c r="F378" s="149" t="s">
        <v>923</v>
      </c>
      <c r="G378" s="149" t="s">
        <v>901</v>
      </c>
      <c r="H378" s="185"/>
      <c r="I378" s="173"/>
      <c r="K378" s="185"/>
    </row>
    <row r="379">
      <c r="A379" s="149" t="s">
        <v>1294</v>
      </c>
      <c r="B379" s="20" t="s">
        <v>671</v>
      </c>
      <c r="C379" s="20" t="s">
        <v>1203</v>
      </c>
      <c r="D379" s="20" t="s">
        <v>1204</v>
      </c>
      <c r="E379" s="20" t="s">
        <v>90</v>
      </c>
      <c r="F379" s="149" t="s">
        <v>923</v>
      </c>
      <c r="G379" s="149" t="s">
        <v>901</v>
      </c>
      <c r="H379" s="185"/>
      <c r="I379" s="173"/>
      <c r="K379" s="185"/>
    </row>
    <row r="380">
      <c r="A380" s="149" t="s">
        <v>1294</v>
      </c>
      <c r="B380" s="20" t="s">
        <v>672</v>
      </c>
      <c r="C380" s="20" t="s">
        <v>1205</v>
      </c>
      <c r="D380" s="20" t="s">
        <v>1206</v>
      </c>
      <c r="E380" s="20" t="s">
        <v>1207</v>
      </c>
      <c r="F380" s="149" t="s">
        <v>923</v>
      </c>
      <c r="H380" s="185"/>
      <c r="I380" s="184"/>
      <c r="K380" s="185"/>
    </row>
    <row r="381">
      <c r="A381" s="149" t="s">
        <v>1294</v>
      </c>
      <c r="B381" s="20" t="s">
        <v>673</v>
      </c>
      <c r="C381" s="20" t="s">
        <v>1044</v>
      </c>
      <c r="D381" s="20" t="s">
        <v>1336</v>
      </c>
      <c r="E381" s="20" t="s">
        <v>904</v>
      </c>
      <c r="F381" s="149" t="s">
        <v>917</v>
      </c>
      <c r="H381" s="185"/>
      <c r="I381" s="173"/>
      <c r="K381" s="185"/>
    </row>
    <row r="382">
      <c r="B382" s="20" t="s">
        <v>673</v>
      </c>
      <c r="C382" s="20" t="s">
        <v>1046</v>
      </c>
      <c r="D382" s="20" t="s">
        <v>1047</v>
      </c>
      <c r="E382" s="20" t="s">
        <v>920</v>
      </c>
      <c r="H382" s="185"/>
      <c r="I382" s="173"/>
      <c r="K382" s="185"/>
    </row>
    <row r="383">
      <c r="A383" s="149" t="s">
        <v>1294</v>
      </c>
      <c r="B383" s="20" t="s">
        <v>674</v>
      </c>
      <c r="C383" s="20" t="s">
        <v>933</v>
      </c>
      <c r="D383" s="20" t="s">
        <v>1048</v>
      </c>
      <c r="E383" s="20" t="s">
        <v>935</v>
      </c>
      <c r="F383" s="149" t="s">
        <v>895</v>
      </c>
      <c r="H383" s="185"/>
      <c r="I383" s="173"/>
      <c r="K383" s="185"/>
    </row>
    <row r="384">
      <c r="A384" s="149" t="s">
        <v>1294</v>
      </c>
      <c r="B384" s="20" t="s">
        <v>676</v>
      </c>
      <c r="C384" s="20" t="s">
        <v>1049</v>
      </c>
      <c r="D384" s="20" t="s">
        <v>1050</v>
      </c>
      <c r="E384" s="20" t="s">
        <v>90</v>
      </c>
      <c r="F384" s="149" t="s">
        <v>923</v>
      </c>
      <c r="H384" s="183" t="s">
        <v>1051</v>
      </c>
      <c r="I384" s="173" t="s">
        <v>1052</v>
      </c>
      <c r="K384" s="185"/>
    </row>
    <row r="385">
      <c r="A385" s="149" t="s">
        <v>1294</v>
      </c>
      <c r="B385" s="20" t="s">
        <v>677</v>
      </c>
      <c r="C385" s="20" t="s">
        <v>283</v>
      </c>
      <c r="D385" s="20" t="s">
        <v>1053</v>
      </c>
      <c r="E385" s="20" t="s">
        <v>90</v>
      </c>
      <c r="F385" s="149" t="s">
        <v>923</v>
      </c>
      <c r="H385" s="185"/>
      <c r="I385" s="173"/>
      <c r="K385" s="185"/>
    </row>
    <row r="386">
      <c r="A386" s="149" t="s">
        <v>1294</v>
      </c>
      <c r="B386" s="20" t="s">
        <v>678</v>
      </c>
      <c r="C386" s="20" t="s">
        <v>284</v>
      </c>
      <c r="D386" s="20" t="s">
        <v>1054</v>
      </c>
      <c r="E386" s="20" t="s">
        <v>90</v>
      </c>
      <c r="F386" s="149" t="s">
        <v>923</v>
      </c>
      <c r="H386" s="185"/>
      <c r="I386" s="184"/>
      <c r="K386" s="185"/>
    </row>
    <row r="387">
      <c r="A387" s="149" t="s">
        <v>1294</v>
      </c>
      <c r="B387" s="20" t="s">
        <v>679</v>
      </c>
      <c r="C387" s="20" t="s">
        <v>245</v>
      </c>
      <c r="D387" s="20" t="s">
        <v>1055</v>
      </c>
      <c r="E387" s="20" t="s">
        <v>90</v>
      </c>
      <c r="F387" s="149" t="s">
        <v>923</v>
      </c>
      <c r="G387" s="149" t="s">
        <v>940</v>
      </c>
      <c r="H387" s="185"/>
      <c r="I387" s="184"/>
      <c r="K387" s="185"/>
    </row>
    <row r="388">
      <c r="A388" s="149" t="s">
        <v>1294</v>
      </c>
      <c r="B388" s="20" t="s">
        <v>680</v>
      </c>
      <c r="C388" s="20" t="s">
        <v>1056</v>
      </c>
      <c r="D388" s="20" t="s">
        <v>1057</v>
      </c>
      <c r="E388" s="20" t="s">
        <v>90</v>
      </c>
      <c r="F388" s="149" t="s">
        <v>923</v>
      </c>
      <c r="G388" s="149" t="s">
        <v>901</v>
      </c>
      <c r="H388" s="185"/>
      <c r="I388" s="173"/>
      <c r="K388" s="185"/>
    </row>
    <row r="389">
      <c r="A389" s="149" t="s">
        <v>1294</v>
      </c>
      <c r="B389" s="20" t="s">
        <v>681</v>
      </c>
      <c r="C389" s="20" t="s">
        <v>1058</v>
      </c>
      <c r="D389" s="20" t="s">
        <v>1059</v>
      </c>
      <c r="E389" s="20" t="s">
        <v>90</v>
      </c>
      <c r="F389" s="149" t="s">
        <v>923</v>
      </c>
      <c r="G389" s="149" t="s">
        <v>901</v>
      </c>
      <c r="H389" s="185"/>
      <c r="I389" s="173"/>
      <c r="K389" s="185"/>
    </row>
    <row r="390">
      <c r="A390" s="149" t="s">
        <v>1294</v>
      </c>
      <c r="B390" s="20" t="s">
        <v>682</v>
      </c>
      <c r="C390" s="20" t="s">
        <v>1060</v>
      </c>
      <c r="D390" s="20" t="s">
        <v>1061</v>
      </c>
      <c r="E390" s="20" t="s">
        <v>90</v>
      </c>
      <c r="F390" s="149" t="s">
        <v>923</v>
      </c>
      <c r="H390" s="183" t="s">
        <v>1062</v>
      </c>
      <c r="I390" s="173"/>
      <c r="K390" s="185"/>
    </row>
    <row r="391">
      <c r="A391" s="149" t="s">
        <v>1294</v>
      </c>
      <c r="B391" s="20" t="s">
        <v>683</v>
      </c>
      <c r="C391" s="20" t="s">
        <v>1063</v>
      </c>
      <c r="D391" s="20" t="s">
        <v>1064</v>
      </c>
      <c r="E391" s="20" t="s">
        <v>90</v>
      </c>
      <c r="F391" s="149" t="s">
        <v>923</v>
      </c>
      <c r="H391" s="20" t="s">
        <v>1065</v>
      </c>
      <c r="I391" s="173"/>
      <c r="K391" s="185"/>
    </row>
    <row r="392">
      <c r="A392" s="149" t="s">
        <v>1294</v>
      </c>
      <c r="B392" s="20" t="s">
        <v>684</v>
      </c>
      <c r="C392" s="20" t="s">
        <v>1258</v>
      </c>
      <c r="D392" s="20" t="s">
        <v>1337</v>
      </c>
      <c r="E392" s="20" t="s">
        <v>904</v>
      </c>
      <c r="F392" s="149" t="s">
        <v>917</v>
      </c>
      <c r="H392" s="185"/>
      <c r="I392" s="173"/>
      <c r="K392" s="185"/>
    </row>
    <row r="393">
      <c r="B393" s="20" t="s">
        <v>684</v>
      </c>
      <c r="C393" s="20" t="s">
        <v>1260</v>
      </c>
      <c r="D393" s="20" t="s">
        <v>1261</v>
      </c>
      <c r="E393" s="20" t="s">
        <v>920</v>
      </c>
      <c r="H393" s="185"/>
      <c r="I393" s="173"/>
      <c r="K393" s="185"/>
    </row>
    <row r="394">
      <c r="A394" s="149" t="s">
        <v>1294</v>
      </c>
      <c r="B394" s="20" t="s">
        <v>685</v>
      </c>
      <c r="C394" s="20" t="s">
        <v>1262</v>
      </c>
      <c r="D394" s="20" t="s">
        <v>1263</v>
      </c>
      <c r="E394" s="20" t="s">
        <v>90</v>
      </c>
      <c r="F394" s="149" t="s">
        <v>923</v>
      </c>
      <c r="G394" s="149" t="s">
        <v>901</v>
      </c>
      <c r="H394" s="185"/>
      <c r="I394" s="173"/>
      <c r="K394" s="185"/>
    </row>
    <row r="395">
      <c r="A395" s="149" t="s">
        <v>1294</v>
      </c>
      <c r="B395" s="20" t="s">
        <v>686</v>
      </c>
      <c r="C395" s="20" t="s">
        <v>1014</v>
      </c>
      <c r="D395" s="20" t="s">
        <v>1264</v>
      </c>
      <c r="E395" s="20" t="s">
        <v>90</v>
      </c>
      <c r="F395" s="149" t="s">
        <v>923</v>
      </c>
      <c r="H395" s="185"/>
      <c r="I395" s="173"/>
      <c r="K395" s="185"/>
    </row>
    <row r="396">
      <c r="A396" s="149" t="s">
        <v>1294</v>
      </c>
      <c r="B396" s="20" t="s">
        <v>687</v>
      </c>
      <c r="C396" s="20" t="s">
        <v>933</v>
      </c>
      <c r="D396" s="20" t="s">
        <v>1265</v>
      </c>
      <c r="E396" s="20" t="s">
        <v>90</v>
      </c>
      <c r="F396" s="149" t="s">
        <v>923</v>
      </c>
      <c r="H396" s="185"/>
      <c r="I396" s="173"/>
      <c r="K396" s="185"/>
    </row>
    <row r="397">
      <c r="A397" s="149" t="s">
        <v>1294</v>
      </c>
      <c r="B397" s="20" t="s">
        <v>688</v>
      </c>
      <c r="C397" s="20" t="s">
        <v>284</v>
      </c>
      <c r="D397" s="20" t="s">
        <v>1266</v>
      </c>
      <c r="E397" s="20" t="s">
        <v>90</v>
      </c>
      <c r="F397" s="149" t="s">
        <v>923</v>
      </c>
      <c r="H397" s="185"/>
      <c r="I397" s="173"/>
      <c r="K397" s="185"/>
    </row>
    <row r="398">
      <c r="A398" s="149" t="s">
        <v>1294</v>
      </c>
      <c r="B398" s="20" t="s">
        <v>689</v>
      </c>
      <c r="C398" s="20" t="s">
        <v>1267</v>
      </c>
      <c r="D398" s="20" t="s">
        <v>1268</v>
      </c>
      <c r="E398" s="20" t="s">
        <v>90</v>
      </c>
      <c r="F398" s="149" t="s">
        <v>923</v>
      </c>
      <c r="H398" s="185"/>
      <c r="I398" s="173"/>
      <c r="K398" s="185"/>
    </row>
    <row r="399">
      <c r="A399" s="149" t="s">
        <v>1294</v>
      </c>
      <c r="B399" s="20" t="s">
        <v>690</v>
      </c>
      <c r="C399" s="20" t="s">
        <v>1269</v>
      </c>
      <c r="D399" s="20" t="s">
        <v>1270</v>
      </c>
      <c r="E399" s="20" t="s">
        <v>90</v>
      </c>
      <c r="F399" s="149" t="s">
        <v>923</v>
      </c>
      <c r="H399" s="185"/>
      <c r="I399" s="173"/>
      <c r="K399" s="185"/>
    </row>
    <row r="400">
      <c r="A400" s="149" t="s">
        <v>1294</v>
      </c>
      <c r="B400" s="20" t="s">
        <v>1338</v>
      </c>
      <c r="C400" s="20" t="s">
        <v>1272</v>
      </c>
      <c r="D400" s="20" t="s">
        <v>1273</v>
      </c>
      <c r="E400" s="20" t="s">
        <v>904</v>
      </c>
      <c r="F400" s="149" t="s">
        <v>917</v>
      </c>
      <c r="H400" s="185"/>
      <c r="I400" s="173"/>
      <c r="J400" s="149">
        <v>1.1</v>
      </c>
      <c r="K400" s="20" t="s">
        <v>1274</v>
      </c>
    </row>
    <row r="401">
      <c r="A401" s="149" t="s">
        <v>1294</v>
      </c>
      <c r="B401" s="20" t="s">
        <v>1339</v>
      </c>
      <c r="C401" s="20" t="s">
        <v>1276</v>
      </c>
      <c r="D401" s="20" t="s">
        <v>1277</v>
      </c>
      <c r="E401" s="20" t="s">
        <v>90</v>
      </c>
      <c r="F401" s="149" t="s">
        <v>923</v>
      </c>
      <c r="H401" s="185"/>
      <c r="I401" s="173"/>
      <c r="J401" s="149">
        <v>1.1</v>
      </c>
      <c r="K401" s="185"/>
    </row>
    <row r="402">
      <c r="A402" s="149" t="s">
        <v>1294</v>
      </c>
      <c r="B402" s="20" t="s">
        <v>1340</v>
      </c>
      <c r="C402" s="20" t="s">
        <v>1279</v>
      </c>
      <c r="D402" s="20" t="s">
        <v>1280</v>
      </c>
      <c r="E402" s="20" t="s">
        <v>1281</v>
      </c>
      <c r="F402" s="149" t="s">
        <v>923</v>
      </c>
      <c r="H402" s="185"/>
      <c r="I402" s="173"/>
      <c r="J402" s="149">
        <v>1.1</v>
      </c>
      <c r="K402" s="185"/>
    </row>
    <row r="403">
      <c r="A403" s="149" t="s">
        <v>1294</v>
      </c>
      <c r="B403" s="20" t="s">
        <v>1341</v>
      </c>
      <c r="C403" s="20" t="s">
        <v>1260</v>
      </c>
      <c r="D403" s="20" t="s">
        <v>1283</v>
      </c>
      <c r="E403" s="20" t="s">
        <v>920</v>
      </c>
      <c r="F403" s="149" t="s">
        <v>923</v>
      </c>
      <c r="H403" s="185"/>
      <c r="I403" s="173"/>
      <c r="J403" s="149">
        <v>1.1</v>
      </c>
      <c r="K403" s="20" t="s">
        <v>1284</v>
      </c>
    </row>
    <row r="404">
      <c r="A404" s="149" t="s">
        <v>1294</v>
      </c>
      <c r="B404" s="20" t="s">
        <v>1341</v>
      </c>
      <c r="C404" s="20" t="s">
        <v>1260</v>
      </c>
      <c r="D404" s="20" t="s">
        <v>1261</v>
      </c>
      <c r="E404" s="20" t="s">
        <v>920</v>
      </c>
      <c r="F404" s="149" t="s">
        <v>923</v>
      </c>
      <c r="H404" s="185"/>
      <c r="I404" s="173"/>
      <c r="J404" s="149">
        <v>1.1</v>
      </c>
      <c r="K404" s="185"/>
    </row>
    <row r="405">
      <c r="A405" s="149" t="s">
        <v>1294</v>
      </c>
      <c r="B405" s="20" t="s">
        <v>1342</v>
      </c>
      <c r="C405" s="20" t="s">
        <v>1262</v>
      </c>
      <c r="D405" s="20" t="s">
        <v>1263</v>
      </c>
      <c r="E405" s="20" t="s">
        <v>90</v>
      </c>
      <c r="F405" s="149" t="s">
        <v>923</v>
      </c>
      <c r="G405" s="149" t="s">
        <v>901</v>
      </c>
      <c r="H405" s="185"/>
      <c r="I405" s="173"/>
      <c r="J405" s="149">
        <v>1.1</v>
      </c>
      <c r="K405" s="185"/>
    </row>
    <row r="406">
      <c r="A406" s="149" t="s">
        <v>1294</v>
      </c>
      <c r="B406" s="20" t="s">
        <v>1343</v>
      </c>
      <c r="C406" s="20" t="s">
        <v>1014</v>
      </c>
      <c r="D406" s="20" t="s">
        <v>1264</v>
      </c>
      <c r="E406" s="20" t="s">
        <v>90</v>
      </c>
      <c r="F406" s="149" t="s">
        <v>923</v>
      </c>
      <c r="H406" s="185"/>
      <c r="I406" s="173"/>
      <c r="J406" s="149">
        <v>1.1</v>
      </c>
      <c r="K406" s="185"/>
    </row>
    <row r="407">
      <c r="A407" s="149" t="s">
        <v>1294</v>
      </c>
      <c r="B407" s="20" t="s">
        <v>1344</v>
      </c>
      <c r="C407" s="20" t="s">
        <v>933</v>
      </c>
      <c r="D407" s="20" t="s">
        <v>1265</v>
      </c>
      <c r="E407" s="20" t="s">
        <v>90</v>
      </c>
      <c r="F407" s="149" t="s">
        <v>923</v>
      </c>
      <c r="H407" s="185"/>
      <c r="I407" s="173"/>
      <c r="J407" s="149">
        <v>1.1</v>
      </c>
      <c r="K407" s="185"/>
    </row>
    <row r="408">
      <c r="A408" s="149" t="s">
        <v>1294</v>
      </c>
      <c r="B408" s="20" t="s">
        <v>1345</v>
      </c>
      <c r="C408" s="20" t="s">
        <v>284</v>
      </c>
      <c r="D408" s="20" t="s">
        <v>1266</v>
      </c>
      <c r="E408" s="20" t="s">
        <v>90</v>
      </c>
      <c r="F408" s="149" t="s">
        <v>923</v>
      </c>
      <c r="H408" s="185"/>
      <c r="I408" s="173"/>
      <c r="J408" s="149">
        <v>1.1</v>
      </c>
      <c r="K408" s="185"/>
    </row>
    <row r="409">
      <c r="A409" s="149" t="s">
        <v>1294</v>
      </c>
      <c r="B409" s="20" t="s">
        <v>1346</v>
      </c>
      <c r="C409" s="20" t="s">
        <v>1267</v>
      </c>
      <c r="D409" s="20" t="s">
        <v>1268</v>
      </c>
      <c r="E409" s="20" t="s">
        <v>90</v>
      </c>
      <c r="F409" s="149" t="s">
        <v>923</v>
      </c>
      <c r="H409" s="185"/>
      <c r="I409" s="173"/>
      <c r="J409" s="149">
        <v>1.1</v>
      </c>
      <c r="K409" s="185"/>
    </row>
    <row r="410">
      <c r="A410" s="149" t="s">
        <v>1294</v>
      </c>
      <c r="B410" s="20" t="s">
        <v>1347</v>
      </c>
      <c r="C410" s="20" t="s">
        <v>1269</v>
      </c>
      <c r="D410" s="20" t="s">
        <v>1270</v>
      </c>
      <c r="E410" s="20" t="s">
        <v>90</v>
      </c>
      <c r="F410" s="149" t="s">
        <v>923</v>
      </c>
      <c r="H410" s="185"/>
      <c r="I410" s="173"/>
      <c r="J410" s="149">
        <v>1.1</v>
      </c>
      <c r="K410" s="185"/>
    </row>
    <row r="411">
      <c r="A411" s="149" t="s">
        <v>1294</v>
      </c>
      <c r="B411" s="20" t="s">
        <v>1348</v>
      </c>
      <c r="C411" s="20" t="s">
        <v>1272</v>
      </c>
      <c r="D411" s="20" t="s">
        <v>1273</v>
      </c>
      <c r="E411" s="20" t="s">
        <v>904</v>
      </c>
      <c r="F411" s="149" t="s">
        <v>917</v>
      </c>
      <c r="H411" s="185"/>
      <c r="I411" s="173"/>
      <c r="J411" s="149">
        <v>1.1</v>
      </c>
      <c r="K411" s="20" t="s">
        <v>1274</v>
      </c>
    </row>
    <row r="412">
      <c r="A412" s="149" t="s">
        <v>1294</v>
      </c>
      <c r="B412" s="20" t="s">
        <v>1349</v>
      </c>
      <c r="C412" s="20" t="s">
        <v>1276</v>
      </c>
      <c r="D412" s="20" t="s">
        <v>1277</v>
      </c>
      <c r="E412" s="20" t="s">
        <v>90</v>
      </c>
      <c r="F412" s="149" t="s">
        <v>923</v>
      </c>
      <c r="H412" s="185"/>
      <c r="I412" s="184"/>
      <c r="J412" s="149">
        <v>1.1</v>
      </c>
      <c r="K412" s="185"/>
    </row>
    <row r="413">
      <c r="A413" s="149" t="s">
        <v>1294</v>
      </c>
      <c r="B413" s="20" t="s">
        <v>1350</v>
      </c>
      <c r="C413" s="20" t="s">
        <v>1279</v>
      </c>
      <c r="D413" s="20" t="s">
        <v>1280</v>
      </c>
      <c r="E413" s="20" t="s">
        <v>1281</v>
      </c>
      <c r="F413" s="149" t="s">
        <v>923</v>
      </c>
      <c r="H413" s="185"/>
      <c r="I413" s="173"/>
      <c r="J413" s="149">
        <v>1.1</v>
      </c>
      <c r="K413" s="185"/>
    </row>
    <row r="414">
      <c r="B414" s="20" t="s">
        <v>1351</v>
      </c>
      <c r="C414" s="20" t="s">
        <v>1352</v>
      </c>
      <c r="D414" s="20" t="s">
        <v>711</v>
      </c>
      <c r="E414" s="20" t="s">
        <v>904</v>
      </c>
      <c r="F414" s="149" t="s">
        <v>917</v>
      </c>
      <c r="H414" s="185"/>
      <c r="I414" s="173"/>
      <c r="K414" s="185"/>
    </row>
    <row r="415">
      <c r="B415" s="20" t="s">
        <v>1351</v>
      </c>
      <c r="C415" s="20" t="s">
        <v>37</v>
      </c>
      <c r="D415" s="20" t="s">
        <v>1353</v>
      </c>
      <c r="E415" s="20" t="s">
        <v>920</v>
      </c>
      <c r="H415" s="185"/>
      <c r="I415" s="173"/>
      <c r="K415" s="185"/>
    </row>
    <row r="416">
      <c r="A416" s="149" t="s">
        <v>1351</v>
      </c>
      <c r="B416" s="20" t="s">
        <v>712</v>
      </c>
      <c r="C416" s="20" t="s">
        <v>1354</v>
      </c>
      <c r="D416" s="20" t="s">
        <v>1355</v>
      </c>
      <c r="E416" s="20" t="s">
        <v>935</v>
      </c>
      <c r="F416" s="149" t="s">
        <v>895</v>
      </c>
      <c r="H416" s="183" t="s">
        <v>896</v>
      </c>
      <c r="I416" s="184"/>
      <c r="K416" s="185"/>
    </row>
    <row r="417">
      <c r="A417" s="149" t="s">
        <v>1351</v>
      </c>
      <c r="B417" s="20" t="s">
        <v>713</v>
      </c>
      <c r="C417" s="20" t="s">
        <v>1297</v>
      </c>
      <c r="D417" s="20" t="s">
        <v>1356</v>
      </c>
      <c r="E417" s="20" t="s">
        <v>935</v>
      </c>
      <c r="F417" s="149" t="s">
        <v>895</v>
      </c>
      <c r="H417" s="185"/>
      <c r="I417" s="173"/>
      <c r="K417" s="185"/>
    </row>
    <row r="418">
      <c r="A418" s="149" t="s">
        <v>1351</v>
      </c>
      <c r="B418" s="20" t="s">
        <v>714</v>
      </c>
      <c r="C418" s="20" t="s">
        <v>1357</v>
      </c>
      <c r="D418" s="20" t="s">
        <v>1357</v>
      </c>
      <c r="E418" s="20" t="s">
        <v>90</v>
      </c>
      <c r="F418" s="149" t="s">
        <v>923</v>
      </c>
      <c r="H418" s="185"/>
      <c r="I418" s="173"/>
      <c r="K418" s="185"/>
    </row>
    <row r="419">
      <c r="A419" s="149" t="s">
        <v>1351</v>
      </c>
      <c r="B419" s="20" t="s">
        <v>716</v>
      </c>
      <c r="C419" s="20" t="s">
        <v>1358</v>
      </c>
      <c r="D419" s="20" t="s">
        <v>1358</v>
      </c>
      <c r="E419" s="20" t="s">
        <v>90</v>
      </c>
      <c r="F419" s="149" t="s">
        <v>923</v>
      </c>
      <c r="H419" s="185"/>
      <c r="I419" s="173"/>
      <c r="K419" s="185"/>
    </row>
    <row r="420">
      <c r="A420" s="149" t="s">
        <v>1351</v>
      </c>
      <c r="B420" s="20" t="s">
        <v>717</v>
      </c>
      <c r="C420" s="20" t="s">
        <v>1359</v>
      </c>
      <c r="D420" s="20" t="s">
        <v>1360</v>
      </c>
      <c r="E420" s="20" t="s">
        <v>90</v>
      </c>
      <c r="F420" s="149" t="s">
        <v>923</v>
      </c>
      <c r="G420" s="149" t="s">
        <v>1361</v>
      </c>
      <c r="H420" s="183" t="s">
        <v>1362</v>
      </c>
      <c r="I420" s="173" t="s">
        <v>1363</v>
      </c>
      <c r="K420" s="185"/>
    </row>
    <row r="421">
      <c r="A421" s="149" t="s">
        <v>1351</v>
      </c>
      <c r="B421" s="20" t="s">
        <v>720</v>
      </c>
      <c r="C421" s="20" t="s">
        <v>1197</v>
      </c>
      <c r="D421" s="20" t="s">
        <v>1364</v>
      </c>
      <c r="E421" s="20" t="s">
        <v>920</v>
      </c>
      <c r="F421" s="149" t="s">
        <v>923</v>
      </c>
      <c r="H421" s="185"/>
      <c r="I421" s="173"/>
      <c r="K421" s="185"/>
    </row>
    <row r="422">
      <c r="A422" s="149" t="s">
        <v>1351</v>
      </c>
      <c r="B422" s="20" t="s">
        <v>720</v>
      </c>
      <c r="C422" s="20" t="s">
        <v>1197</v>
      </c>
      <c r="D422" s="20" t="s">
        <v>1198</v>
      </c>
      <c r="E422" s="20" t="s">
        <v>920</v>
      </c>
      <c r="F422" s="149" t="s">
        <v>923</v>
      </c>
      <c r="H422" s="185"/>
      <c r="I422" s="173"/>
      <c r="K422" s="185"/>
    </row>
    <row r="423">
      <c r="A423" s="149" t="s">
        <v>1351</v>
      </c>
      <c r="B423" s="20" t="s">
        <v>721</v>
      </c>
      <c r="C423" s="20" t="s">
        <v>1199</v>
      </c>
      <c r="D423" s="20" t="s">
        <v>1200</v>
      </c>
      <c r="E423" s="20" t="s">
        <v>90</v>
      </c>
      <c r="F423" s="149" t="s">
        <v>923</v>
      </c>
      <c r="G423" s="149" t="s">
        <v>901</v>
      </c>
      <c r="H423" s="185"/>
      <c r="I423" s="173"/>
      <c r="K423" s="185"/>
    </row>
    <row r="424">
      <c r="A424" s="149" t="s">
        <v>1351</v>
      </c>
      <c r="B424" s="20" t="s">
        <v>723</v>
      </c>
      <c r="C424" s="20" t="s">
        <v>1201</v>
      </c>
      <c r="D424" s="20" t="s">
        <v>1202</v>
      </c>
      <c r="E424" s="20" t="s">
        <v>90</v>
      </c>
      <c r="F424" s="149" t="s">
        <v>923</v>
      </c>
      <c r="G424" s="149" t="s">
        <v>901</v>
      </c>
      <c r="H424" s="185"/>
      <c r="I424" s="173"/>
      <c r="K424" s="185"/>
    </row>
    <row r="425">
      <c r="A425" s="149" t="s">
        <v>1351</v>
      </c>
      <c r="B425" s="20" t="s">
        <v>725</v>
      </c>
      <c r="C425" s="20" t="s">
        <v>1203</v>
      </c>
      <c r="D425" s="20" t="s">
        <v>1204</v>
      </c>
      <c r="E425" s="20" t="s">
        <v>90</v>
      </c>
      <c r="F425" s="149" t="s">
        <v>923</v>
      </c>
      <c r="G425" s="149" t="s">
        <v>901</v>
      </c>
      <c r="H425" s="185"/>
      <c r="I425" s="173"/>
      <c r="K425" s="185"/>
    </row>
    <row r="426">
      <c r="A426" s="149" t="s">
        <v>1351</v>
      </c>
      <c r="B426" s="20" t="s">
        <v>726</v>
      </c>
      <c r="C426" s="20" t="s">
        <v>1205</v>
      </c>
      <c r="D426" s="20" t="s">
        <v>1206</v>
      </c>
      <c r="E426" s="20" t="s">
        <v>1207</v>
      </c>
      <c r="F426" s="149" t="s">
        <v>923</v>
      </c>
      <c r="H426" s="185"/>
      <c r="I426" s="184"/>
      <c r="K426" s="185"/>
    </row>
    <row r="427">
      <c r="A427" s="149" t="s">
        <v>1351</v>
      </c>
      <c r="B427" s="20" t="s">
        <v>727</v>
      </c>
      <c r="C427" s="20" t="s">
        <v>1026</v>
      </c>
      <c r="D427" s="20" t="s">
        <v>1365</v>
      </c>
      <c r="E427" s="20" t="s">
        <v>920</v>
      </c>
      <c r="F427" s="149" t="s">
        <v>923</v>
      </c>
      <c r="H427" s="185"/>
      <c r="I427" s="173"/>
      <c r="K427" s="185"/>
    </row>
    <row r="428">
      <c r="A428" s="149" t="s">
        <v>1351</v>
      </c>
      <c r="B428" s="20" t="s">
        <v>727</v>
      </c>
      <c r="C428" s="20" t="s">
        <v>1026</v>
      </c>
      <c r="D428" s="20" t="s">
        <v>1027</v>
      </c>
      <c r="E428" s="20" t="s">
        <v>920</v>
      </c>
      <c r="F428" s="149" t="s">
        <v>923</v>
      </c>
      <c r="H428" s="185"/>
      <c r="I428" s="173"/>
      <c r="K428" s="185"/>
    </row>
    <row r="429">
      <c r="A429" s="149" t="s">
        <v>1351</v>
      </c>
      <c r="B429" s="20" t="s">
        <v>728</v>
      </c>
      <c r="C429" s="20" t="s">
        <v>1024</v>
      </c>
      <c r="D429" s="20" t="s">
        <v>1028</v>
      </c>
      <c r="E429" s="20" t="s">
        <v>1029</v>
      </c>
      <c r="F429" s="149" t="s">
        <v>923</v>
      </c>
      <c r="H429" s="185"/>
      <c r="I429" s="173"/>
      <c r="K429" s="185"/>
    </row>
    <row r="430">
      <c r="A430" s="149" t="s">
        <v>1351</v>
      </c>
      <c r="B430" s="20" t="s">
        <v>731</v>
      </c>
      <c r="C430" s="20" t="s">
        <v>1030</v>
      </c>
      <c r="D430" s="20" t="s">
        <v>1031</v>
      </c>
      <c r="E430" s="20" t="s">
        <v>90</v>
      </c>
      <c r="F430" s="149" t="s">
        <v>923</v>
      </c>
      <c r="G430" s="149" t="s">
        <v>1032</v>
      </c>
      <c r="H430" s="183" t="s">
        <v>1033</v>
      </c>
      <c r="I430" s="173"/>
      <c r="K430" s="185"/>
    </row>
    <row r="431">
      <c r="A431" s="149" t="s">
        <v>1351</v>
      </c>
      <c r="B431" s="20" t="s">
        <v>733</v>
      </c>
      <c r="C431" s="20" t="s">
        <v>1366</v>
      </c>
      <c r="D431" s="20" t="s">
        <v>1367</v>
      </c>
      <c r="E431" s="20" t="s">
        <v>904</v>
      </c>
      <c r="F431" s="149" t="s">
        <v>917</v>
      </c>
      <c r="H431" s="185"/>
      <c r="I431" s="173"/>
      <c r="K431" s="185"/>
    </row>
    <row r="432">
      <c r="B432" s="20" t="s">
        <v>733</v>
      </c>
      <c r="C432" s="20" t="s">
        <v>124</v>
      </c>
      <c r="D432" s="20" t="s">
        <v>1137</v>
      </c>
      <c r="E432" s="20" t="s">
        <v>920</v>
      </c>
      <c r="H432" s="185"/>
      <c r="I432" s="173"/>
      <c r="K432" s="185"/>
    </row>
    <row r="433">
      <c r="A433" s="149" t="s">
        <v>1351</v>
      </c>
      <c r="B433" s="20" t="s">
        <v>734</v>
      </c>
      <c r="C433" s="20" t="s">
        <v>933</v>
      </c>
      <c r="D433" s="20" t="s">
        <v>1138</v>
      </c>
      <c r="E433" s="20" t="s">
        <v>935</v>
      </c>
      <c r="F433" s="149" t="s">
        <v>895</v>
      </c>
      <c r="H433" s="185"/>
      <c r="I433" s="184"/>
      <c r="K433" s="185"/>
    </row>
    <row r="434">
      <c r="A434" s="149" t="s">
        <v>1351</v>
      </c>
      <c r="B434" s="20" t="s">
        <v>737</v>
      </c>
      <c r="C434" s="20" t="s">
        <v>284</v>
      </c>
      <c r="D434" s="20" t="s">
        <v>1139</v>
      </c>
      <c r="E434" s="20" t="s">
        <v>90</v>
      </c>
      <c r="F434" s="149" t="s">
        <v>923</v>
      </c>
      <c r="H434" s="185"/>
      <c r="I434" s="173"/>
      <c r="K434" s="185"/>
    </row>
    <row r="435">
      <c r="A435" s="149" t="s">
        <v>1351</v>
      </c>
      <c r="B435" s="20" t="s">
        <v>740</v>
      </c>
      <c r="C435" s="20" t="s">
        <v>1140</v>
      </c>
      <c r="D435" s="20" t="s">
        <v>1141</v>
      </c>
      <c r="E435" s="20" t="s">
        <v>920</v>
      </c>
      <c r="F435" s="149" t="s">
        <v>923</v>
      </c>
      <c r="H435" s="185"/>
      <c r="I435" s="173"/>
      <c r="K435" s="185"/>
    </row>
    <row r="436">
      <c r="A436" s="149" t="s">
        <v>1351</v>
      </c>
      <c r="B436" s="20" t="s">
        <v>740</v>
      </c>
      <c r="C436" s="20" t="s">
        <v>1140</v>
      </c>
      <c r="D436" s="20" t="s">
        <v>1142</v>
      </c>
      <c r="E436" s="20" t="s">
        <v>920</v>
      </c>
      <c r="F436" s="149" t="s">
        <v>923</v>
      </c>
      <c r="H436" s="185"/>
      <c r="I436" s="173"/>
      <c r="K436" s="185"/>
    </row>
    <row r="437">
      <c r="A437" s="149" t="s">
        <v>1351</v>
      </c>
      <c r="B437" s="20" t="s">
        <v>741</v>
      </c>
      <c r="C437" s="20" t="s">
        <v>930</v>
      </c>
      <c r="D437" s="20" t="s">
        <v>1143</v>
      </c>
      <c r="E437" s="20" t="s">
        <v>90</v>
      </c>
      <c r="F437" s="149" t="s">
        <v>923</v>
      </c>
      <c r="H437" s="183" t="s">
        <v>1144</v>
      </c>
      <c r="I437" s="173" t="s">
        <v>1145</v>
      </c>
      <c r="K437" s="185"/>
    </row>
    <row r="438">
      <c r="A438" s="149" t="s">
        <v>1351</v>
      </c>
      <c r="B438" s="20" t="s">
        <v>744</v>
      </c>
      <c r="C438" s="20" t="s">
        <v>933</v>
      </c>
      <c r="D438" s="20" t="s">
        <v>1146</v>
      </c>
      <c r="E438" s="20" t="s">
        <v>935</v>
      </c>
      <c r="F438" s="149" t="s">
        <v>923</v>
      </c>
      <c r="H438" s="185"/>
      <c r="I438" s="173"/>
      <c r="K438" s="185"/>
    </row>
    <row r="439">
      <c r="A439" s="149" t="s">
        <v>1351</v>
      </c>
      <c r="B439" s="20" t="s">
        <v>747</v>
      </c>
      <c r="C439" s="20" t="s">
        <v>284</v>
      </c>
      <c r="D439" s="20" t="s">
        <v>1147</v>
      </c>
      <c r="E439" s="20" t="s">
        <v>90</v>
      </c>
      <c r="F439" s="149" t="s">
        <v>923</v>
      </c>
      <c r="H439" s="185"/>
      <c r="I439" s="184"/>
      <c r="K439" s="185"/>
    </row>
    <row r="440">
      <c r="A440" s="149" t="s">
        <v>1351</v>
      </c>
      <c r="B440" s="20" t="s">
        <v>750</v>
      </c>
      <c r="C440" s="20" t="s">
        <v>938</v>
      </c>
      <c r="D440" s="20" t="s">
        <v>1148</v>
      </c>
      <c r="E440" s="20" t="s">
        <v>90</v>
      </c>
      <c r="F440" s="149" t="s">
        <v>923</v>
      </c>
      <c r="G440" s="149" t="s">
        <v>940</v>
      </c>
      <c r="H440" s="185"/>
      <c r="I440" s="173"/>
      <c r="K440" s="185"/>
    </row>
    <row r="441">
      <c r="A441" s="149" t="s">
        <v>1351</v>
      </c>
      <c r="B441" s="20" t="s">
        <v>751</v>
      </c>
      <c r="C441" s="20" t="s">
        <v>1149</v>
      </c>
      <c r="D441" s="20" t="s">
        <v>1150</v>
      </c>
      <c r="E441" s="20" t="s">
        <v>904</v>
      </c>
      <c r="F441" s="149" t="s">
        <v>917</v>
      </c>
      <c r="H441" s="185"/>
      <c r="I441" s="173"/>
      <c r="K441" s="185"/>
    </row>
    <row r="442">
      <c r="B442" s="20" t="s">
        <v>751</v>
      </c>
      <c r="C442" s="20" t="s">
        <v>1140</v>
      </c>
      <c r="D442" s="20" t="s">
        <v>1142</v>
      </c>
      <c r="E442" s="20" t="s">
        <v>920</v>
      </c>
      <c r="H442" s="185"/>
      <c r="I442" s="173"/>
      <c r="K442" s="185"/>
    </row>
    <row r="443">
      <c r="A443" s="149" t="s">
        <v>1351</v>
      </c>
      <c r="B443" s="20" t="s">
        <v>752</v>
      </c>
      <c r="C443" s="20" t="s">
        <v>930</v>
      </c>
      <c r="D443" s="20" t="s">
        <v>1143</v>
      </c>
      <c r="E443" s="20" t="s">
        <v>90</v>
      </c>
      <c r="F443" s="149" t="s">
        <v>923</v>
      </c>
      <c r="H443" s="183" t="s">
        <v>1144</v>
      </c>
      <c r="I443" s="173"/>
      <c r="K443" s="185"/>
    </row>
    <row r="444">
      <c r="A444" s="149" t="s">
        <v>1351</v>
      </c>
      <c r="B444" s="20" t="s">
        <v>753</v>
      </c>
      <c r="C444" s="20" t="s">
        <v>933</v>
      </c>
      <c r="D444" s="20" t="s">
        <v>1146</v>
      </c>
      <c r="E444" s="20" t="s">
        <v>935</v>
      </c>
      <c r="F444" s="149" t="s">
        <v>923</v>
      </c>
      <c r="H444" s="185"/>
      <c r="I444" s="173"/>
      <c r="K444" s="185"/>
    </row>
    <row r="445">
      <c r="A445" s="149" t="s">
        <v>1351</v>
      </c>
      <c r="B445" s="20" t="s">
        <v>754</v>
      </c>
      <c r="C445" s="20" t="s">
        <v>284</v>
      </c>
      <c r="D445" s="20" t="s">
        <v>1147</v>
      </c>
      <c r="E445" s="20" t="s">
        <v>90</v>
      </c>
      <c r="F445" s="149" t="s">
        <v>923</v>
      </c>
      <c r="H445" s="185"/>
      <c r="I445" s="184"/>
      <c r="K445" s="185"/>
    </row>
    <row r="446">
      <c r="A446" s="149" t="s">
        <v>1351</v>
      </c>
      <c r="B446" s="20" t="s">
        <v>755</v>
      </c>
      <c r="C446" s="20" t="s">
        <v>938</v>
      </c>
      <c r="D446" s="20" t="s">
        <v>1148</v>
      </c>
      <c r="E446" s="20" t="s">
        <v>90</v>
      </c>
      <c r="F446" s="149" t="s">
        <v>923</v>
      </c>
      <c r="G446" s="149" t="s">
        <v>940</v>
      </c>
      <c r="H446" s="185"/>
      <c r="I446" s="184"/>
      <c r="K446" s="185"/>
    </row>
    <row r="447">
      <c r="A447" s="149" t="s">
        <v>1351</v>
      </c>
      <c r="B447" s="20" t="s">
        <v>756</v>
      </c>
      <c r="C447" s="20" t="s">
        <v>1151</v>
      </c>
      <c r="D447" s="20" t="s">
        <v>1152</v>
      </c>
      <c r="E447" s="20" t="s">
        <v>1029</v>
      </c>
      <c r="F447" s="149" t="s">
        <v>923</v>
      </c>
      <c r="H447" s="185"/>
      <c r="I447" s="173"/>
      <c r="K447" s="185"/>
    </row>
    <row r="448">
      <c r="A448" s="149" t="s">
        <v>1351</v>
      </c>
      <c r="B448" s="20" t="s">
        <v>759</v>
      </c>
      <c r="C448" s="20" t="s">
        <v>1153</v>
      </c>
      <c r="D448" s="20" t="s">
        <v>1154</v>
      </c>
      <c r="E448" s="20" t="s">
        <v>920</v>
      </c>
      <c r="F448" s="149" t="s">
        <v>923</v>
      </c>
      <c r="H448" s="185"/>
      <c r="I448" s="173"/>
      <c r="K448" s="185"/>
    </row>
    <row r="449">
      <c r="A449" s="149" t="s">
        <v>1351</v>
      </c>
      <c r="B449" s="20" t="s">
        <v>760</v>
      </c>
      <c r="C449" s="20" t="s">
        <v>930</v>
      </c>
      <c r="D449" s="20" t="s">
        <v>1155</v>
      </c>
      <c r="E449" s="20" t="s">
        <v>90</v>
      </c>
      <c r="F449" s="149" t="s">
        <v>923</v>
      </c>
      <c r="H449" s="183" t="s">
        <v>1156</v>
      </c>
      <c r="I449" s="173" t="s">
        <v>1157</v>
      </c>
      <c r="K449" s="185"/>
    </row>
    <row r="450">
      <c r="A450" s="149" t="s">
        <v>1351</v>
      </c>
      <c r="B450" s="20" t="s">
        <v>763</v>
      </c>
      <c r="C450" s="20" t="s">
        <v>933</v>
      </c>
      <c r="D450" s="20" t="s">
        <v>1158</v>
      </c>
      <c r="E450" s="20" t="s">
        <v>90</v>
      </c>
      <c r="F450" s="149" t="s">
        <v>923</v>
      </c>
      <c r="H450" s="183" t="s">
        <v>1156</v>
      </c>
      <c r="I450" s="173"/>
      <c r="K450" s="185"/>
    </row>
    <row r="451">
      <c r="A451" s="149" t="s">
        <v>1351</v>
      </c>
      <c r="B451" s="20" t="s">
        <v>766</v>
      </c>
      <c r="C451" s="20" t="s">
        <v>960</v>
      </c>
      <c r="D451" s="20" t="s">
        <v>1159</v>
      </c>
      <c r="E451" s="20" t="s">
        <v>90</v>
      </c>
      <c r="F451" s="149" t="s">
        <v>923</v>
      </c>
      <c r="H451" s="185"/>
      <c r="I451" s="184"/>
      <c r="K451" s="185"/>
    </row>
    <row r="452">
      <c r="A452" s="149" t="s">
        <v>1351</v>
      </c>
      <c r="B452" s="20" t="s">
        <v>769</v>
      </c>
      <c r="C452" s="20" t="s">
        <v>1026</v>
      </c>
      <c r="D452" s="20" t="s">
        <v>1160</v>
      </c>
      <c r="E452" s="20" t="s">
        <v>920</v>
      </c>
      <c r="F452" s="149" t="s">
        <v>923</v>
      </c>
      <c r="H452" s="185"/>
      <c r="I452" s="173"/>
      <c r="K452" s="185"/>
    </row>
    <row r="453">
      <c r="A453" s="149" t="s">
        <v>1351</v>
      </c>
      <c r="B453" s="20" t="s">
        <v>769</v>
      </c>
      <c r="C453" s="20" t="s">
        <v>1026</v>
      </c>
      <c r="D453" s="20" t="s">
        <v>1027</v>
      </c>
      <c r="E453" s="20" t="s">
        <v>920</v>
      </c>
      <c r="F453" s="149" t="s">
        <v>923</v>
      </c>
      <c r="H453" s="185"/>
      <c r="I453" s="173"/>
      <c r="K453" s="185"/>
    </row>
    <row r="454">
      <c r="A454" s="149" t="s">
        <v>1351</v>
      </c>
      <c r="B454" s="20" t="s">
        <v>770</v>
      </c>
      <c r="C454" s="20" t="s">
        <v>1024</v>
      </c>
      <c r="D454" s="20" t="s">
        <v>1028</v>
      </c>
      <c r="E454" s="20" t="s">
        <v>1029</v>
      </c>
      <c r="F454" s="149" t="s">
        <v>923</v>
      </c>
      <c r="H454" s="185"/>
      <c r="I454" s="173"/>
      <c r="K454" s="185"/>
    </row>
    <row r="455">
      <c r="A455" s="149" t="s">
        <v>1351</v>
      </c>
      <c r="B455" s="20" t="s">
        <v>773</v>
      </c>
      <c r="C455" s="20" t="s">
        <v>1030</v>
      </c>
      <c r="D455" s="20" t="s">
        <v>1031</v>
      </c>
      <c r="E455" s="20" t="s">
        <v>90</v>
      </c>
      <c r="F455" s="149" t="s">
        <v>923</v>
      </c>
      <c r="G455" s="149" t="s">
        <v>1032</v>
      </c>
      <c r="H455" s="183" t="s">
        <v>1033</v>
      </c>
      <c r="I455" s="173"/>
      <c r="K455" s="185"/>
    </row>
    <row r="456">
      <c r="A456" s="149" t="s">
        <v>1351</v>
      </c>
      <c r="B456" s="20" t="s">
        <v>774</v>
      </c>
      <c r="C456" s="20" t="s">
        <v>938</v>
      </c>
      <c r="D456" s="20" t="s">
        <v>1161</v>
      </c>
      <c r="E456" s="20" t="s">
        <v>90</v>
      </c>
      <c r="F456" s="149" t="s">
        <v>923</v>
      </c>
      <c r="G456" s="149" t="s">
        <v>940</v>
      </c>
      <c r="H456" s="185"/>
      <c r="I456" s="173"/>
      <c r="K456" s="185"/>
    </row>
    <row r="457">
      <c r="A457" s="149" t="s">
        <v>1351</v>
      </c>
      <c r="B457" s="20" t="s">
        <v>775</v>
      </c>
      <c r="C457" s="20" t="s">
        <v>1368</v>
      </c>
      <c r="D457" s="20" t="s">
        <v>1369</v>
      </c>
      <c r="E457" s="20" t="s">
        <v>90</v>
      </c>
      <c r="F457" s="149" t="s">
        <v>923</v>
      </c>
      <c r="G457" s="149" t="s">
        <v>901</v>
      </c>
      <c r="H457" s="185"/>
      <c r="I457" s="184"/>
      <c r="K457" s="185"/>
    </row>
    <row r="458">
      <c r="A458" s="149" t="s">
        <v>1351</v>
      </c>
      <c r="B458" s="20" t="s">
        <v>776</v>
      </c>
      <c r="C458" s="20" t="s">
        <v>1044</v>
      </c>
      <c r="D458" s="20" t="s">
        <v>1370</v>
      </c>
      <c r="E458" s="20" t="s">
        <v>904</v>
      </c>
      <c r="F458" s="149" t="s">
        <v>917</v>
      </c>
      <c r="H458" s="185"/>
      <c r="I458" s="173"/>
      <c r="K458" s="185"/>
    </row>
    <row r="459">
      <c r="B459" s="20" t="s">
        <v>776</v>
      </c>
      <c r="C459" s="20" t="s">
        <v>1046</v>
      </c>
      <c r="D459" s="20" t="s">
        <v>1047</v>
      </c>
      <c r="E459" s="20" t="s">
        <v>920</v>
      </c>
      <c r="H459" s="185"/>
      <c r="I459" s="173"/>
      <c r="K459" s="185"/>
    </row>
    <row r="460">
      <c r="A460" s="149" t="s">
        <v>1351</v>
      </c>
      <c r="B460" s="20" t="s">
        <v>777</v>
      </c>
      <c r="C460" s="20" t="s">
        <v>933</v>
      </c>
      <c r="D460" s="20" t="s">
        <v>1048</v>
      </c>
      <c r="E460" s="20" t="s">
        <v>935</v>
      </c>
      <c r="F460" s="149" t="s">
        <v>895</v>
      </c>
      <c r="H460" s="185"/>
      <c r="I460" s="173"/>
      <c r="K460" s="185"/>
    </row>
    <row r="461">
      <c r="A461" s="149" t="s">
        <v>1351</v>
      </c>
      <c r="B461" s="20" t="s">
        <v>778</v>
      </c>
      <c r="C461" s="20" t="s">
        <v>1049</v>
      </c>
      <c r="D461" s="20" t="s">
        <v>1050</v>
      </c>
      <c r="E461" s="20" t="s">
        <v>90</v>
      </c>
      <c r="F461" s="149" t="s">
        <v>923</v>
      </c>
      <c r="H461" s="183" t="s">
        <v>1051</v>
      </c>
      <c r="I461" s="173" t="s">
        <v>1052</v>
      </c>
      <c r="K461" s="185"/>
    </row>
    <row r="462">
      <c r="A462" s="149" t="s">
        <v>1351</v>
      </c>
      <c r="B462" s="20" t="s">
        <v>779</v>
      </c>
      <c r="C462" s="20" t="s">
        <v>283</v>
      </c>
      <c r="D462" s="20" t="s">
        <v>1053</v>
      </c>
      <c r="E462" s="20" t="s">
        <v>90</v>
      </c>
      <c r="F462" s="149" t="s">
        <v>923</v>
      </c>
      <c r="H462" s="185"/>
      <c r="I462" s="173"/>
      <c r="K462" s="185"/>
    </row>
    <row r="463">
      <c r="A463" s="149" t="s">
        <v>1351</v>
      </c>
      <c r="B463" s="20" t="s">
        <v>780</v>
      </c>
      <c r="C463" s="20" t="s">
        <v>284</v>
      </c>
      <c r="D463" s="20" t="s">
        <v>1054</v>
      </c>
      <c r="E463" s="20" t="s">
        <v>90</v>
      </c>
      <c r="F463" s="149" t="s">
        <v>923</v>
      </c>
      <c r="H463" s="185"/>
      <c r="I463" s="184"/>
      <c r="K463" s="185"/>
    </row>
    <row r="464">
      <c r="A464" s="149" t="s">
        <v>1351</v>
      </c>
      <c r="B464" s="20" t="s">
        <v>781</v>
      </c>
      <c r="C464" s="20" t="s">
        <v>245</v>
      </c>
      <c r="D464" s="20" t="s">
        <v>1055</v>
      </c>
      <c r="E464" s="20" t="s">
        <v>90</v>
      </c>
      <c r="F464" s="149" t="s">
        <v>923</v>
      </c>
      <c r="G464" s="149" t="s">
        <v>940</v>
      </c>
      <c r="H464" s="185"/>
      <c r="I464" s="184"/>
      <c r="K464" s="185"/>
    </row>
    <row r="465">
      <c r="A465" s="149" t="s">
        <v>1351</v>
      </c>
      <c r="B465" s="20" t="s">
        <v>782</v>
      </c>
      <c r="C465" s="20" t="s">
        <v>1056</v>
      </c>
      <c r="D465" s="20" t="s">
        <v>1057</v>
      </c>
      <c r="E465" s="20" t="s">
        <v>90</v>
      </c>
      <c r="F465" s="149" t="s">
        <v>923</v>
      </c>
      <c r="G465" s="149" t="s">
        <v>901</v>
      </c>
      <c r="H465" s="185"/>
      <c r="I465" s="173"/>
      <c r="K465" s="185"/>
    </row>
    <row r="466">
      <c r="A466" s="149" t="s">
        <v>1351</v>
      </c>
      <c r="B466" s="20" t="s">
        <v>783</v>
      </c>
      <c r="C466" s="20" t="s">
        <v>1058</v>
      </c>
      <c r="D466" s="20" t="s">
        <v>1059</v>
      </c>
      <c r="E466" s="20" t="s">
        <v>90</v>
      </c>
      <c r="F466" s="149" t="s">
        <v>923</v>
      </c>
      <c r="G466" s="149" t="s">
        <v>901</v>
      </c>
      <c r="H466" s="185"/>
      <c r="I466" s="173"/>
      <c r="K466" s="185"/>
    </row>
    <row r="467">
      <c r="A467" s="149" t="s">
        <v>1351</v>
      </c>
      <c r="B467" s="20" t="s">
        <v>784</v>
      </c>
      <c r="C467" s="20" t="s">
        <v>1060</v>
      </c>
      <c r="D467" s="20" t="s">
        <v>1061</v>
      </c>
      <c r="E467" s="20" t="s">
        <v>90</v>
      </c>
      <c r="F467" s="149" t="s">
        <v>923</v>
      </c>
      <c r="H467" s="183" t="s">
        <v>1062</v>
      </c>
      <c r="I467" s="173"/>
      <c r="K467" s="185"/>
    </row>
    <row r="468">
      <c r="A468" s="149" t="s">
        <v>1351</v>
      </c>
      <c r="B468" s="20" t="s">
        <v>785</v>
      </c>
      <c r="C468" s="20" t="s">
        <v>1063</v>
      </c>
      <c r="D468" s="20" t="s">
        <v>1064</v>
      </c>
      <c r="E468" s="20" t="s">
        <v>90</v>
      </c>
      <c r="F468" s="149" t="s">
        <v>923</v>
      </c>
      <c r="H468" s="20" t="s">
        <v>1065</v>
      </c>
      <c r="I468" s="173"/>
      <c r="K468" s="185"/>
    </row>
    <row r="469">
      <c r="A469" s="149" t="s">
        <v>1351</v>
      </c>
      <c r="B469" s="20" t="s">
        <v>1371</v>
      </c>
      <c r="C469" s="20" t="s">
        <v>1372</v>
      </c>
      <c r="D469" s="20" t="s">
        <v>1373</v>
      </c>
      <c r="E469" s="20" t="s">
        <v>920</v>
      </c>
      <c r="F469" s="149" t="s">
        <v>923</v>
      </c>
      <c r="H469" s="185"/>
      <c r="I469" s="173"/>
      <c r="K469" s="185"/>
    </row>
    <row r="470">
      <c r="A470" s="149" t="s">
        <v>1351</v>
      </c>
      <c r="B470" s="20" t="s">
        <v>1371</v>
      </c>
      <c r="C470" s="20" t="s">
        <v>1372</v>
      </c>
      <c r="D470" s="20" t="s">
        <v>829</v>
      </c>
      <c r="E470" s="20" t="s">
        <v>920</v>
      </c>
      <c r="F470" s="149" t="s">
        <v>923</v>
      </c>
      <c r="H470" s="185"/>
      <c r="I470" s="173"/>
      <c r="K470" s="185"/>
    </row>
    <row r="471">
      <c r="A471" s="149" t="s">
        <v>1351</v>
      </c>
      <c r="B471" s="20" t="s">
        <v>830</v>
      </c>
      <c r="C471" s="20" t="s">
        <v>1374</v>
      </c>
      <c r="D471" s="20" t="s">
        <v>1375</v>
      </c>
      <c r="E471" s="20" t="s">
        <v>904</v>
      </c>
      <c r="F471" s="149" t="s">
        <v>917</v>
      </c>
      <c r="H471" s="185"/>
      <c r="I471" s="173"/>
      <c r="K471" s="185"/>
    </row>
    <row r="472">
      <c r="B472" s="20" t="s">
        <v>830</v>
      </c>
      <c r="C472" s="20" t="s">
        <v>1376</v>
      </c>
      <c r="D472" s="20" t="s">
        <v>1377</v>
      </c>
      <c r="E472" s="20" t="s">
        <v>920</v>
      </c>
      <c r="H472" s="185"/>
      <c r="I472" s="173"/>
      <c r="K472" s="185"/>
    </row>
    <row r="473">
      <c r="A473" s="149" t="s">
        <v>1351</v>
      </c>
      <c r="B473" s="20" t="s">
        <v>831</v>
      </c>
      <c r="C473" s="20" t="s">
        <v>933</v>
      </c>
      <c r="D473" s="20" t="s">
        <v>1378</v>
      </c>
      <c r="E473" s="20" t="s">
        <v>935</v>
      </c>
      <c r="F473" s="149" t="s">
        <v>895</v>
      </c>
      <c r="H473" s="185"/>
      <c r="I473" s="173"/>
      <c r="K473" s="185"/>
    </row>
    <row r="474">
      <c r="A474" s="149" t="s">
        <v>1351</v>
      </c>
      <c r="B474" s="20" t="s">
        <v>833</v>
      </c>
      <c r="C474" s="20" t="s">
        <v>30</v>
      </c>
      <c r="D474" s="20" t="s">
        <v>1379</v>
      </c>
      <c r="E474" s="20" t="s">
        <v>90</v>
      </c>
      <c r="F474" s="149" t="s">
        <v>923</v>
      </c>
      <c r="G474" s="149" t="s">
        <v>940</v>
      </c>
      <c r="H474" s="185"/>
      <c r="I474" s="173"/>
      <c r="K474" s="185"/>
    </row>
    <row r="475">
      <c r="A475" s="149" t="s">
        <v>1351</v>
      </c>
      <c r="B475" s="20" t="s">
        <v>834</v>
      </c>
      <c r="C475" s="20" t="s">
        <v>1380</v>
      </c>
      <c r="D475" s="20" t="s">
        <v>1381</v>
      </c>
      <c r="E475" s="20" t="s">
        <v>90</v>
      </c>
      <c r="F475" s="149" t="s">
        <v>923</v>
      </c>
      <c r="G475" s="149" t="s">
        <v>901</v>
      </c>
      <c r="H475" s="185"/>
      <c r="I475" s="184"/>
      <c r="K475" s="185"/>
    </row>
    <row r="476">
      <c r="A476" s="149" t="s">
        <v>1351</v>
      </c>
      <c r="B476" s="20" t="s">
        <v>837</v>
      </c>
      <c r="C476" s="20" t="s">
        <v>1026</v>
      </c>
      <c r="D476" s="20" t="s">
        <v>1382</v>
      </c>
      <c r="E476" s="20" t="s">
        <v>920</v>
      </c>
      <c r="F476" s="149" t="s">
        <v>923</v>
      </c>
      <c r="H476" s="185"/>
      <c r="I476" s="173"/>
      <c r="K476" s="185"/>
    </row>
    <row r="477">
      <c r="A477" s="149" t="s">
        <v>1351</v>
      </c>
      <c r="B477" s="20" t="s">
        <v>837</v>
      </c>
      <c r="C477" s="20" t="s">
        <v>1026</v>
      </c>
      <c r="D477" s="20" t="s">
        <v>1027</v>
      </c>
      <c r="E477" s="20" t="s">
        <v>920</v>
      </c>
      <c r="F477" s="149" t="s">
        <v>923</v>
      </c>
      <c r="H477" s="185"/>
      <c r="I477" s="173"/>
      <c r="K477" s="185"/>
    </row>
    <row r="478">
      <c r="A478" s="149" t="s">
        <v>1351</v>
      </c>
      <c r="B478" s="20" t="s">
        <v>838</v>
      </c>
      <c r="C478" s="20" t="s">
        <v>1024</v>
      </c>
      <c r="D478" s="20" t="s">
        <v>1028</v>
      </c>
      <c r="E478" s="20" t="s">
        <v>1029</v>
      </c>
      <c r="F478" s="149" t="s">
        <v>923</v>
      </c>
      <c r="H478" s="185"/>
      <c r="I478" s="173"/>
      <c r="K478" s="185"/>
    </row>
    <row r="479">
      <c r="A479" s="149" t="s">
        <v>1351</v>
      </c>
      <c r="B479" s="20" t="s">
        <v>841</v>
      </c>
      <c r="C479" s="20" t="s">
        <v>1030</v>
      </c>
      <c r="D479" s="20" t="s">
        <v>1031</v>
      </c>
      <c r="E479" s="20" t="s">
        <v>90</v>
      </c>
      <c r="F479" s="149" t="s">
        <v>923</v>
      </c>
      <c r="G479" s="149" t="s">
        <v>1032</v>
      </c>
      <c r="H479" s="183" t="s">
        <v>1033</v>
      </c>
      <c r="I479" s="173"/>
      <c r="K479" s="185"/>
    </row>
    <row r="480">
      <c r="A480" s="149" t="s">
        <v>1351</v>
      </c>
      <c r="B480" s="20" t="s">
        <v>368</v>
      </c>
      <c r="C480" s="20" t="s">
        <v>1383</v>
      </c>
      <c r="D480" s="20" t="s">
        <v>1384</v>
      </c>
      <c r="E480" s="20" t="s">
        <v>920</v>
      </c>
      <c r="F480" s="149" t="s">
        <v>923</v>
      </c>
      <c r="H480" s="185"/>
      <c r="I480" s="184"/>
      <c r="K480" s="185"/>
    </row>
    <row r="481">
      <c r="A481" s="149" t="s">
        <v>1351</v>
      </c>
      <c r="B481" s="20" t="s">
        <v>368</v>
      </c>
      <c r="C481" s="20" t="s">
        <v>977</v>
      </c>
      <c r="D481" s="20" t="s">
        <v>978</v>
      </c>
      <c r="E481" s="20" t="s">
        <v>920</v>
      </c>
      <c r="F481" s="149" t="s">
        <v>923</v>
      </c>
      <c r="H481" s="185"/>
      <c r="I481" s="173"/>
      <c r="K481" s="185"/>
    </row>
    <row r="482">
      <c r="A482" s="149" t="s">
        <v>1351</v>
      </c>
      <c r="B482" s="20" t="s">
        <v>842</v>
      </c>
      <c r="C482" s="20" t="s">
        <v>979</v>
      </c>
      <c r="D482" s="20" t="s">
        <v>980</v>
      </c>
      <c r="E482" s="20" t="s">
        <v>90</v>
      </c>
      <c r="F482" s="149" t="s">
        <v>923</v>
      </c>
      <c r="H482" s="185"/>
      <c r="I482" s="184"/>
      <c r="K482" s="185"/>
    </row>
    <row r="483">
      <c r="A483" s="149" t="s">
        <v>1351</v>
      </c>
      <c r="B483" s="20" t="s">
        <v>843</v>
      </c>
      <c r="C483" s="20" t="s">
        <v>981</v>
      </c>
      <c r="D483" s="20" t="s">
        <v>982</v>
      </c>
      <c r="E483" s="20" t="s">
        <v>935</v>
      </c>
      <c r="F483" s="149" t="s">
        <v>923</v>
      </c>
      <c r="H483" s="185"/>
      <c r="I483" s="173"/>
      <c r="K483" s="185"/>
    </row>
    <row r="484">
      <c r="A484" s="149" t="s">
        <v>1351</v>
      </c>
      <c r="B484" s="20" t="s">
        <v>1385</v>
      </c>
      <c r="C484" s="20" t="s">
        <v>926</v>
      </c>
      <c r="D484" s="20" t="s">
        <v>984</v>
      </c>
      <c r="E484" s="20" t="s">
        <v>920</v>
      </c>
      <c r="F484" s="149" t="s">
        <v>923</v>
      </c>
      <c r="H484" s="183" t="s">
        <v>896</v>
      </c>
      <c r="I484" s="173"/>
      <c r="J484" s="149">
        <v>1.1</v>
      </c>
      <c r="K484" s="20" t="s">
        <v>985</v>
      </c>
    </row>
    <row r="485">
      <c r="A485" s="149" t="s">
        <v>1351</v>
      </c>
      <c r="B485" s="20" t="s">
        <v>1385</v>
      </c>
      <c r="C485" s="20" t="s">
        <v>928</v>
      </c>
      <c r="D485" s="20" t="s">
        <v>929</v>
      </c>
      <c r="E485" s="20" t="s">
        <v>920</v>
      </c>
      <c r="F485" s="149" t="s">
        <v>923</v>
      </c>
      <c r="H485" s="185"/>
      <c r="I485" s="184"/>
      <c r="J485" s="149">
        <v>1.1</v>
      </c>
      <c r="K485" s="185"/>
    </row>
    <row r="486">
      <c r="A486" s="149" t="s">
        <v>1351</v>
      </c>
      <c r="B486" s="20" t="s">
        <v>1386</v>
      </c>
      <c r="C486" s="20" t="s">
        <v>930</v>
      </c>
      <c r="D486" s="20" t="s">
        <v>931</v>
      </c>
      <c r="E486" s="20" t="s">
        <v>90</v>
      </c>
      <c r="F486" s="149" t="s">
        <v>923</v>
      </c>
      <c r="H486" s="183" t="s">
        <v>932</v>
      </c>
      <c r="I486" s="173"/>
      <c r="J486" s="149">
        <v>1.1</v>
      </c>
      <c r="K486" s="185"/>
    </row>
    <row r="487">
      <c r="A487" s="149" t="s">
        <v>1351</v>
      </c>
      <c r="B487" s="20" t="s">
        <v>1387</v>
      </c>
      <c r="C487" s="20" t="s">
        <v>933</v>
      </c>
      <c r="D487" s="20" t="s">
        <v>934</v>
      </c>
      <c r="E487" s="20" t="s">
        <v>935</v>
      </c>
      <c r="F487" s="149" t="s">
        <v>923</v>
      </c>
      <c r="H487" s="185"/>
      <c r="I487" s="173"/>
      <c r="J487" s="149">
        <v>1.1</v>
      </c>
      <c r="K487" s="185"/>
    </row>
    <row r="488">
      <c r="A488" s="149" t="s">
        <v>1351</v>
      </c>
      <c r="B488" s="20" t="s">
        <v>1388</v>
      </c>
      <c r="C488" s="20" t="s">
        <v>936</v>
      </c>
      <c r="D488" s="20" t="s">
        <v>937</v>
      </c>
      <c r="E488" s="20" t="s">
        <v>90</v>
      </c>
      <c r="F488" s="149" t="s">
        <v>923</v>
      </c>
      <c r="H488" s="185"/>
      <c r="I488" s="173"/>
      <c r="J488" s="149">
        <v>1.1</v>
      </c>
      <c r="K488" s="185"/>
    </row>
    <row r="489">
      <c r="A489" s="149" t="s">
        <v>1351</v>
      </c>
      <c r="B489" s="20" t="s">
        <v>1389</v>
      </c>
      <c r="C489" s="20" t="s">
        <v>938</v>
      </c>
      <c r="D489" s="20" t="s">
        <v>939</v>
      </c>
      <c r="E489" s="20" t="s">
        <v>90</v>
      </c>
      <c r="F489" s="149" t="s">
        <v>923</v>
      </c>
      <c r="G489" s="149" t="s">
        <v>940</v>
      </c>
      <c r="H489" s="183" t="s">
        <v>941</v>
      </c>
      <c r="I489" s="173"/>
      <c r="J489" s="149">
        <v>1.1</v>
      </c>
      <c r="K489" s="185"/>
    </row>
    <row r="490">
      <c r="A490" s="149" t="s">
        <v>1351</v>
      </c>
      <c r="B490" s="20" t="s">
        <v>1390</v>
      </c>
      <c r="C490" s="20" t="s">
        <v>944</v>
      </c>
      <c r="D490" s="20" t="s">
        <v>991</v>
      </c>
      <c r="E490" s="20" t="s">
        <v>920</v>
      </c>
      <c r="F490" s="149" t="s">
        <v>923</v>
      </c>
      <c r="H490" s="185"/>
      <c r="I490" s="173"/>
      <c r="J490" s="149">
        <v>1.1</v>
      </c>
      <c r="K490" s="20" t="s">
        <v>992</v>
      </c>
    </row>
    <row r="491">
      <c r="A491" s="149" t="s">
        <v>1351</v>
      </c>
      <c r="B491" s="20" t="s">
        <v>1390</v>
      </c>
      <c r="C491" s="20" t="s">
        <v>944</v>
      </c>
      <c r="D491" s="20" t="s">
        <v>946</v>
      </c>
      <c r="E491" s="20" t="s">
        <v>920</v>
      </c>
      <c r="F491" s="149" t="s">
        <v>923</v>
      </c>
      <c r="H491" s="185"/>
      <c r="I491" s="173"/>
      <c r="J491" s="149">
        <v>1.1</v>
      </c>
      <c r="K491" s="185"/>
    </row>
    <row r="492">
      <c r="A492" s="149" t="s">
        <v>1351</v>
      </c>
      <c r="B492" s="20" t="s">
        <v>1391</v>
      </c>
      <c r="C492" s="20" t="s">
        <v>947</v>
      </c>
      <c r="D492" s="20" t="s">
        <v>948</v>
      </c>
      <c r="E492" s="20" t="s">
        <v>90</v>
      </c>
      <c r="F492" s="149" t="s">
        <v>923</v>
      </c>
      <c r="H492" s="185"/>
      <c r="I492" s="173"/>
      <c r="J492" s="149">
        <v>1.1</v>
      </c>
      <c r="K492" s="185"/>
    </row>
    <row r="493">
      <c r="A493" s="149" t="s">
        <v>1351</v>
      </c>
      <c r="B493" s="20" t="s">
        <v>1392</v>
      </c>
      <c r="C493" s="20" t="s">
        <v>949</v>
      </c>
      <c r="D493" s="20" t="s">
        <v>950</v>
      </c>
      <c r="E493" s="20" t="s">
        <v>90</v>
      </c>
      <c r="F493" s="149" t="s">
        <v>923</v>
      </c>
      <c r="H493" s="185"/>
      <c r="I493" s="184"/>
      <c r="J493" s="149">
        <v>1.1</v>
      </c>
      <c r="K493" s="185"/>
    </row>
    <row r="494">
      <c r="A494" s="149" t="s">
        <v>1351</v>
      </c>
      <c r="B494" s="20" t="s">
        <v>1393</v>
      </c>
      <c r="C494" s="20" t="s">
        <v>951</v>
      </c>
      <c r="D494" s="20" t="s">
        <v>952</v>
      </c>
      <c r="E494" s="20" t="s">
        <v>90</v>
      </c>
      <c r="F494" s="149" t="s">
        <v>923</v>
      </c>
      <c r="H494" s="185"/>
      <c r="I494" s="173"/>
      <c r="J494" s="149">
        <v>1.1</v>
      </c>
      <c r="K494" s="185"/>
    </row>
    <row r="495">
      <c r="A495" s="149" t="s">
        <v>1351</v>
      </c>
      <c r="B495" s="20" t="s">
        <v>1394</v>
      </c>
      <c r="C495" s="20" t="s">
        <v>953</v>
      </c>
      <c r="D495" s="20" t="s">
        <v>954</v>
      </c>
      <c r="E495" s="20" t="s">
        <v>90</v>
      </c>
      <c r="F495" s="149" t="s">
        <v>923</v>
      </c>
      <c r="H495" s="185"/>
      <c r="I495" s="184"/>
      <c r="J495" s="149">
        <v>1.1</v>
      </c>
      <c r="K495" s="185"/>
    </row>
    <row r="496">
      <c r="A496" s="149" t="s">
        <v>1351</v>
      </c>
      <c r="B496" s="20" t="s">
        <v>1395</v>
      </c>
      <c r="C496" s="20" t="s">
        <v>955</v>
      </c>
      <c r="D496" s="20" t="s">
        <v>956</v>
      </c>
      <c r="E496" s="20" t="s">
        <v>90</v>
      </c>
      <c r="F496" s="149" t="s">
        <v>923</v>
      </c>
      <c r="H496" s="185"/>
      <c r="I496" s="173"/>
      <c r="J496" s="149">
        <v>1.1</v>
      </c>
      <c r="K496" s="185"/>
    </row>
    <row r="497">
      <c r="A497" s="149" t="s">
        <v>1351</v>
      </c>
      <c r="B497" s="20" t="s">
        <v>1396</v>
      </c>
      <c r="C497" s="20" t="s">
        <v>942</v>
      </c>
      <c r="D497" s="20" t="s">
        <v>999</v>
      </c>
      <c r="E497" s="20" t="s">
        <v>904</v>
      </c>
      <c r="F497" s="149" t="s">
        <v>917</v>
      </c>
      <c r="H497" s="183" t="s">
        <v>896</v>
      </c>
      <c r="I497" s="173"/>
      <c r="J497" s="149">
        <v>1.1</v>
      </c>
      <c r="K497" s="20" t="s">
        <v>1000</v>
      </c>
    </row>
    <row r="498">
      <c r="B498" s="20" t="s">
        <v>1396</v>
      </c>
      <c r="C498" s="20" t="s">
        <v>928</v>
      </c>
      <c r="D498" s="20" t="s">
        <v>929</v>
      </c>
      <c r="E498" s="20" t="s">
        <v>920</v>
      </c>
      <c r="H498" s="185"/>
      <c r="I498" s="184"/>
      <c r="K498" s="185"/>
    </row>
    <row r="499">
      <c r="A499" s="149" t="s">
        <v>1351</v>
      </c>
      <c r="B499" s="20" t="s">
        <v>1397</v>
      </c>
      <c r="C499" s="20" t="s">
        <v>930</v>
      </c>
      <c r="D499" s="20" t="s">
        <v>931</v>
      </c>
      <c r="E499" s="20" t="s">
        <v>90</v>
      </c>
      <c r="F499" s="149" t="s">
        <v>923</v>
      </c>
      <c r="H499" s="183" t="s">
        <v>932</v>
      </c>
      <c r="I499" s="173"/>
      <c r="J499" s="149">
        <v>1.1</v>
      </c>
      <c r="K499" s="185"/>
    </row>
    <row r="500">
      <c r="A500" s="149" t="s">
        <v>1351</v>
      </c>
      <c r="B500" s="20" t="s">
        <v>1398</v>
      </c>
      <c r="C500" s="20" t="s">
        <v>933</v>
      </c>
      <c r="D500" s="20" t="s">
        <v>934</v>
      </c>
      <c r="E500" s="20" t="s">
        <v>935</v>
      </c>
      <c r="F500" s="149" t="s">
        <v>923</v>
      </c>
      <c r="H500" s="185"/>
      <c r="I500" s="173"/>
      <c r="J500" s="149">
        <v>1.1</v>
      </c>
      <c r="K500" s="185"/>
    </row>
    <row r="501">
      <c r="A501" s="149" t="s">
        <v>1351</v>
      </c>
      <c r="B501" s="20" t="s">
        <v>1399</v>
      </c>
      <c r="C501" s="20" t="s">
        <v>936</v>
      </c>
      <c r="D501" s="20" t="s">
        <v>937</v>
      </c>
      <c r="E501" s="20" t="s">
        <v>90</v>
      </c>
      <c r="F501" s="149" t="s">
        <v>923</v>
      </c>
      <c r="H501" s="185"/>
      <c r="I501" s="173"/>
      <c r="J501" s="149">
        <v>1.1</v>
      </c>
      <c r="K501" s="185"/>
    </row>
    <row r="502">
      <c r="A502" s="149" t="s">
        <v>1351</v>
      </c>
      <c r="B502" s="20" t="s">
        <v>1400</v>
      </c>
      <c r="C502" s="20" t="s">
        <v>938</v>
      </c>
      <c r="D502" s="20" t="s">
        <v>939</v>
      </c>
      <c r="E502" s="20" t="s">
        <v>90</v>
      </c>
      <c r="F502" s="149" t="s">
        <v>923</v>
      </c>
      <c r="G502" s="149" t="s">
        <v>940</v>
      </c>
      <c r="H502" s="183" t="s">
        <v>941</v>
      </c>
      <c r="I502" s="173"/>
      <c r="J502" s="149">
        <v>1.1</v>
      </c>
      <c r="K502" s="185"/>
    </row>
    <row r="503">
      <c r="A503" s="149" t="s">
        <v>1351</v>
      </c>
      <c r="B503" s="20" t="s">
        <v>1401</v>
      </c>
      <c r="C503" s="20" t="s">
        <v>957</v>
      </c>
      <c r="D503" s="20" t="s">
        <v>991</v>
      </c>
      <c r="E503" s="20" t="s">
        <v>920</v>
      </c>
      <c r="F503" s="149" t="s">
        <v>923</v>
      </c>
      <c r="H503" s="185"/>
      <c r="I503" s="173"/>
      <c r="J503" s="149">
        <v>1.1</v>
      </c>
      <c r="K503" s="20" t="s">
        <v>1006</v>
      </c>
    </row>
    <row r="504">
      <c r="A504" s="149" t="s">
        <v>1351</v>
      </c>
      <c r="B504" s="20" t="s">
        <v>1401</v>
      </c>
      <c r="C504" s="20" t="s">
        <v>957</v>
      </c>
      <c r="D504" s="20" t="s">
        <v>959</v>
      </c>
      <c r="E504" s="20" t="s">
        <v>920</v>
      </c>
      <c r="F504" s="149" t="s">
        <v>923</v>
      </c>
      <c r="H504" s="185"/>
      <c r="I504" s="173"/>
      <c r="J504" s="149">
        <v>1.1</v>
      </c>
      <c r="K504" s="185"/>
    </row>
    <row r="505">
      <c r="A505" s="149" t="s">
        <v>1351</v>
      </c>
      <c r="B505" s="20" t="s">
        <v>1402</v>
      </c>
      <c r="C505" s="20" t="s">
        <v>960</v>
      </c>
      <c r="D505" s="20" t="s">
        <v>961</v>
      </c>
      <c r="E505" s="20" t="s">
        <v>90</v>
      </c>
      <c r="F505" s="149" t="s">
        <v>923</v>
      </c>
      <c r="H505" s="185"/>
      <c r="I505" s="173"/>
      <c r="J505" s="149">
        <v>1.1</v>
      </c>
      <c r="K505" s="185"/>
    </row>
    <row r="506">
      <c r="A506" s="149" t="s">
        <v>1351</v>
      </c>
      <c r="B506" s="20" t="s">
        <v>1403</v>
      </c>
      <c r="C506" s="20" t="s">
        <v>962</v>
      </c>
      <c r="D506" s="20" t="s">
        <v>963</v>
      </c>
      <c r="E506" s="20" t="s">
        <v>90</v>
      </c>
      <c r="F506" s="149" t="s">
        <v>923</v>
      </c>
      <c r="H506" s="185"/>
      <c r="I506" s="173"/>
      <c r="J506" s="149">
        <v>1.1</v>
      </c>
      <c r="K506" s="185"/>
    </row>
    <row r="507">
      <c r="A507" s="149" t="s">
        <v>1351</v>
      </c>
      <c r="B507" s="20" t="s">
        <v>1404</v>
      </c>
      <c r="C507" s="20" t="s">
        <v>964</v>
      </c>
      <c r="D507" s="20" t="s">
        <v>965</v>
      </c>
      <c r="E507" s="20" t="s">
        <v>90</v>
      </c>
      <c r="F507" s="149" t="s">
        <v>923</v>
      </c>
      <c r="H507" s="185"/>
      <c r="I507" s="173"/>
      <c r="J507" s="149">
        <v>1.1</v>
      </c>
      <c r="K507" s="185"/>
    </row>
    <row r="508">
      <c r="A508" s="149" t="s">
        <v>1351</v>
      </c>
      <c r="B508" s="20" t="s">
        <v>1405</v>
      </c>
      <c r="C508" s="20" t="s">
        <v>966</v>
      </c>
      <c r="D508" s="20" t="s">
        <v>967</v>
      </c>
      <c r="E508" s="20" t="s">
        <v>90</v>
      </c>
      <c r="F508" s="149" t="s">
        <v>923</v>
      </c>
      <c r="H508" s="185"/>
      <c r="I508" s="173"/>
      <c r="J508" s="149">
        <v>1.1</v>
      </c>
      <c r="K508" s="185"/>
    </row>
    <row r="509">
      <c r="A509" s="149" t="s">
        <v>1351</v>
      </c>
      <c r="B509" s="20" t="s">
        <v>1406</v>
      </c>
      <c r="C509" s="20" t="s">
        <v>245</v>
      </c>
      <c r="D509" s="20" t="s">
        <v>968</v>
      </c>
      <c r="E509" s="20" t="s">
        <v>90</v>
      </c>
      <c r="F509" s="149" t="s">
        <v>923</v>
      </c>
      <c r="G509" s="149" t="s">
        <v>940</v>
      </c>
      <c r="H509" s="185"/>
      <c r="I509" s="173"/>
      <c r="J509" s="149">
        <v>1.1</v>
      </c>
      <c r="K509" s="185"/>
    </row>
    <row r="510">
      <c r="A510" s="149" t="s">
        <v>1351</v>
      </c>
      <c r="B510" s="20" t="s">
        <v>370</v>
      </c>
      <c r="C510" s="20" t="s">
        <v>1407</v>
      </c>
      <c r="D510" s="20" t="s">
        <v>1408</v>
      </c>
      <c r="E510" s="20" t="s">
        <v>920</v>
      </c>
      <c r="F510" s="149" t="s">
        <v>923</v>
      </c>
      <c r="H510" s="185"/>
      <c r="I510" s="184"/>
      <c r="K510" s="185"/>
    </row>
    <row r="511">
      <c r="A511" s="149" t="s">
        <v>1351</v>
      </c>
      <c r="B511" s="20" t="s">
        <v>370</v>
      </c>
      <c r="C511" s="20" t="s">
        <v>977</v>
      </c>
      <c r="D511" s="20" t="s">
        <v>978</v>
      </c>
      <c r="E511" s="20" t="s">
        <v>920</v>
      </c>
      <c r="F511" s="149" t="s">
        <v>923</v>
      </c>
      <c r="H511" s="185"/>
      <c r="I511" s="173"/>
      <c r="K511" s="185"/>
    </row>
    <row r="512">
      <c r="A512" s="149" t="s">
        <v>1351</v>
      </c>
      <c r="B512" s="20" t="s">
        <v>844</v>
      </c>
      <c r="C512" s="20" t="s">
        <v>979</v>
      </c>
      <c r="D512" s="20" t="s">
        <v>980</v>
      </c>
      <c r="E512" s="20" t="s">
        <v>90</v>
      </c>
      <c r="F512" s="149" t="s">
        <v>923</v>
      </c>
      <c r="H512" s="185"/>
      <c r="I512" s="184"/>
      <c r="K512" s="185"/>
    </row>
    <row r="513">
      <c r="A513" s="149" t="s">
        <v>1351</v>
      </c>
      <c r="B513" s="20" t="s">
        <v>845</v>
      </c>
      <c r="C513" s="20" t="s">
        <v>981</v>
      </c>
      <c r="D513" s="20" t="s">
        <v>982</v>
      </c>
      <c r="E513" s="20" t="s">
        <v>935</v>
      </c>
      <c r="F513" s="149" t="s">
        <v>923</v>
      </c>
      <c r="H513" s="185"/>
      <c r="I513" s="173"/>
      <c r="K513" s="185"/>
    </row>
    <row r="514">
      <c r="A514" s="149" t="s">
        <v>1351</v>
      </c>
      <c r="B514" s="20" t="s">
        <v>1409</v>
      </c>
      <c r="C514" s="20" t="s">
        <v>926</v>
      </c>
      <c r="D514" s="20" t="s">
        <v>984</v>
      </c>
      <c r="E514" s="20" t="s">
        <v>920</v>
      </c>
      <c r="F514" s="149" t="s">
        <v>923</v>
      </c>
      <c r="H514" s="183" t="s">
        <v>896</v>
      </c>
      <c r="I514" s="173"/>
      <c r="J514" s="149">
        <v>1.1</v>
      </c>
      <c r="K514" s="20" t="s">
        <v>985</v>
      </c>
    </row>
    <row r="515">
      <c r="A515" s="149" t="s">
        <v>1351</v>
      </c>
      <c r="B515" s="20" t="s">
        <v>1409</v>
      </c>
      <c r="C515" s="20" t="s">
        <v>928</v>
      </c>
      <c r="D515" s="20" t="s">
        <v>929</v>
      </c>
      <c r="E515" s="20" t="s">
        <v>920</v>
      </c>
      <c r="F515" s="149" t="s">
        <v>923</v>
      </c>
      <c r="H515" s="185"/>
      <c r="I515" s="184"/>
      <c r="J515" s="149">
        <v>1.1</v>
      </c>
      <c r="K515" s="185"/>
    </row>
    <row r="516">
      <c r="A516" s="149" t="s">
        <v>1351</v>
      </c>
      <c r="B516" s="20" t="s">
        <v>1410</v>
      </c>
      <c r="C516" s="20" t="s">
        <v>930</v>
      </c>
      <c r="D516" s="20" t="s">
        <v>931</v>
      </c>
      <c r="E516" s="20" t="s">
        <v>90</v>
      </c>
      <c r="F516" s="149" t="s">
        <v>923</v>
      </c>
      <c r="H516" s="183" t="s">
        <v>932</v>
      </c>
      <c r="I516" s="173"/>
      <c r="J516" s="149">
        <v>1.1</v>
      </c>
      <c r="K516" s="185"/>
    </row>
    <row r="517">
      <c r="A517" s="149" t="s">
        <v>1351</v>
      </c>
      <c r="B517" s="20" t="s">
        <v>1411</v>
      </c>
      <c r="C517" s="20" t="s">
        <v>933</v>
      </c>
      <c r="D517" s="20" t="s">
        <v>934</v>
      </c>
      <c r="E517" s="20" t="s">
        <v>935</v>
      </c>
      <c r="F517" s="149" t="s">
        <v>923</v>
      </c>
      <c r="H517" s="185"/>
      <c r="I517" s="173"/>
      <c r="J517" s="149">
        <v>1.1</v>
      </c>
      <c r="K517" s="185"/>
    </row>
    <row r="518">
      <c r="A518" s="149" t="s">
        <v>1351</v>
      </c>
      <c r="B518" s="20" t="s">
        <v>1412</v>
      </c>
      <c r="C518" s="20" t="s">
        <v>936</v>
      </c>
      <c r="D518" s="20" t="s">
        <v>937</v>
      </c>
      <c r="E518" s="20" t="s">
        <v>90</v>
      </c>
      <c r="F518" s="149" t="s">
        <v>923</v>
      </c>
      <c r="H518" s="185"/>
      <c r="I518" s="173"/>
      <c r="J518" s="149">
        <v>1.1</v>
      </c>
      <c r="K518" s="185"/>
    </row>
    <row r="519">
      <c r="A519" s="149" t="s">
        <v>1351</v>
      </c>
      <c r="B519" s="20" t="s">
        <v>1413</v>
      </c>
      <c r="C519" s="20" t="s">
        <v>938</v>
      </c>
      <c r="D519" s="20" t="s">
        <v>939</v>
      </c>
      <c r="E519" s="20" t="s">
        <v>90</v>
      </c>
      <c r="F519" s="149" t="s">
        <v>923</v>
      </c>
      <c r="G519" s="149" t="s">
        <v>940</v>
      </c>
      <c r="H519" s="183" t="s">
        <v>941</v>
      </c>
      <c r="I519" s="173"/>
      <c r="J519" s="149">
        <v>1.1</v>
      </c>
      <c r="K519" s="185"/>
    </row>
    <row r="520">
      <c r="A520" s="149" t="s">
        <v>1351</v>
      </c>
      <c r="B520" s="20" t="s">
        <v>1414</v>
      </c>
      <c r="C520" s="20" t="s">
        <v>944</v>
      </c>
      <c r="D520" s="20" t="s">
        <v>991</v>
      </c>
      <c r="E520" s="20" t="s">
        <v>920</v>
      </c>
      <c r="F520" s="149" t="s">
        <v>923</v>
      </c>
      <c r="H520" s="185"/>
      <c r="I520" s="173"/>
      <c r="J520" s="149">
        <v>1.1</v>
      </c>
      <c r="K520" s="20" t="s">
        <v>992</v>
      </c>
    </row>
    <row r="521">
      <c r="A521" s="149" t="s">
        <v>1351</v>
      </c>
      <c r="B521" s="20" t="s">
        <v>1414</v>
      </c>
      <c r="C521" s="20" t="s">
        <v>944</v>
      </c>
      <c r="D521" s="20" t="s">
        <v>946</v>
      </c>
      <c r="E521" s="20" t="s">
        <v>920</v>
      </c>
      <c r="F521" s="149" t="s">
        <v>923</v>
      </c>
      <c r="H521" s="185"/>
      <c r="I521" s="173"/>
      <c r="J521" s="149">
        <v>1.1</v>
      </c>
      <c r="K521" s="185"/>
    </row>
    <row r="522">
      <c r="A522" s="149" t="s">
        <v>1351</v>
      </c>
      <c r="B522" s="20" t="s">
        <v>1415</v>
      </c>
      <c r="C522" s="20" t="s">
        <v>947</v>
      </c>
      <c r="D522" s="20" t="s">
        <v>948</v>
      </c>
      <c r="E522" s="20" t="s">
        <v>90</v>
      </c>
      <c r="F522" s="149" t="s">
        <v>923</v>
      </c>
      <c r="H522" s="185"/>
      <c r="I522" s="173"/>
      <c r="J522" s="149">
        <v>1.1</v>
      </c>
      <c r="K522" s="185"/>
    </row>
    <row r="523">
      <c r="A523" s="149" t="s">
        <v>1351</v>
      </c>
      <c r="B523" s="20" t="s">
        <v>1416</v>
      </c>
      <c r="C523" s="20" t="s">
        <v>949</v>
      </c>
      <c r="D523" s="20" t="s">
        <v>950</v>
      </c>
      <c r="E523" s="20" t="s">
        <v>90</v>
      </c>
      <c r="F523" s="149" t="s">
        <v>923</v>
      </c>
      <c r="H523" s="185"/>
      <c r="I523" s="184"/>
      <c r="J523" s="149">
        <v>1.1</v>
      </c>
      <c r="K523" s="185"/>
    </row>
    <row r="524">
      <c r="A524" s="149" t="s">
        <v>1351</v>
      </c>
      <c r="B524" s="20" t="s">
        <v>1417</v>
      </c>
      <c r="C524" s="20" t="s">
        <v>951</v>
      </c>
      <c r="D524" s="20" t="s">
        <v>952</v>
      </c>
      <c r="E524" s="20" t="s">
        <v>90</v>
      </c>
      <c r="F524" s="149" t="s">
        <v>923</v>
      </c>
      <c r="H524" s="185"/>
      <c r="I524" s="173"/>
      <c r="J524" s="149">
        <v>1.1</v>
      </c>
      <c r="K524" s="185"/>
    </row>
    <row r="525">
      <c r="A525" s="149" t="s">
        <v>1351</v>
      </c>
      <c r="B525" s="20" t="s">
        <v>1418</v>
      </c>
      <c r="C525" s="20" t="s">
        <v>953</v>
      </c>
      <c r="D525" s="20" t="s">
        <v>954</v>
      </c>
      <c r="E525" s="20" t="s">
        <v>90</v>
      </c>
      <c r="F525" s="149" t="s">
        <v>923</v>
      </c>
      <c r="H525" s="185"/>
      <c r="I525" s="184"/>
      <c r="J525" s="149">
        <v>1.1</v>
      </c>
      <c r="K525" s="185"/>
    </row>
    <row r="526">
      <c r="A526" s="149" t="s">
        <v>1351</v>
      </c>
      <c r="B526" s="20" t="s">
        <v>1419</v>
      </c>
      <c r="C526" s="20" t="s">
        <v>955</v>
      </c>
      <c r="D526" s="20" t="s">
        <v>956</v>
      </c>
      <c r="E526" s="20" t="s">
        <v>90</v>
      </c>
      <c r="F526" s="149" t="s">
        <v>923</v>
      </c>
      <c r="H526" s="185"/>
      <c r="I526" s="173"/>
      <c r="J526" s="149">
        <v>1.1</v>
      </c>
      <c r="K526" s="185"/>
    </row>
    <row r="527">
      <c r="A527" s="149" t="s">
        <v>1351</v>
      </c>
      <c r="B527" s="20" t="s">
        <v>1420</v>
      </c>
      <c r="C527" s="20" t="s">
        <v>942</v>
      </c>
      <c r="D527" s="20" t="s">
        <v>999</v>
      </c>
      <c r="E527" s="20" t="s">
        <v>904</v>
      </c>
      <c r="F527" s="149" t="s">
        <v>917</v>
      </c>
      <c r="H527" s="183" t="s">
        <v>896</v>
      </c>
      <c r="I527" s="173"/>
      <c r="J527" s="149">
        <v>1.1</v>
      </c>
      <c r="K527" s="20" t="s">
        <v>1000</v>
      </c>
    </row>
    <row r="528">
      <c r="B528" s="20" t="s">
        <v>1420</v>
      </c>
      <c r="C528" s="20" t="s">
        <v>928</v>
      </c>
      <c r="D528" s="20" t="s">
        <v>929</v>
      </c>
      <c r="E528" s="20" t="s">
        <v>920</v>
      </c>
      <c r="H528" s="185"/>
      <c r="I528" s="184"/>
      <c r="K528" s="185"/>
    </row>
    <row r="529">
      <c r="A529" s="149" t="s">
        <v>1351</v>
      </c>
      <c r="B529" s="20" t="s">
        <v>1421</v>
      </c>
      <c r="C529" s="20" t="s">
        <v>930</v>
      </c>
      <c r="D529" s="20" t="s">
        <v>931</v>
      </c>
      <c r="E529" s="20" t="s">
        <v>90</v>
      </c>
      <c r="F529" s="149" t="s">
        <v>923</v>
      </c>
      <c r="H529" s="183" t="s">
        <v>932</v>
      </c>
      <c r="I529" s="173"/>
      <c r="J529" s="149">
        <v>1.1</v>
      </c>
      <c r="K529" s="185"/>
    </row>
    <row r="530">
      <c r="A530" s="149" t="s">
        <v>1351</v>
      </c>
      <c r="B530" s="20" t="s">
        <v>1422</v>
      </c>
      <c r="C530" s="20" t="s">
        <v>933</v>
      </c>
      <c r="D530" s="20" t="s">
        <v>934</v>
      </c>
      <c r="E530" s="20" t="s">
        <v>935</v>
      </c>
      <c r="F530" s="149" t="s">
        <v>923</v>
      </c>
      <c r="H530" s="185"/>
      <c r="I530" s="173"/>
      <c r="J530" s="149">
        <v>1.1</v>
      </c>
      <c r="K530" s="185"/>
    </row>
    <row r="531">
      <c r="A531" s="149" t="s">
        <v>1351</v>
      </c>
      <c r="B531" s="20" t="s">
        <v>1423</v>
      </c>
      <c r="C531" s="20" t="s">
        <v>936</v>
      </c>
      <c r="D531" s="20" t="s">
        <v>937</v>
      </c>
      <c r="E531" s="20" t="s">
        <v>90</v>
      </c>
      <c r="F531" s="149" t="s">
        <v>923</v>
      </c>
      <c r="H531" s="185"/>
      <c r="I531" s="173"/>
      <c r="J531" s="149">
        <v>1.1</v>
      </c>
      <c r="K531" s="185"/>
    </row>
    <row r="532">
      <c r="A532" s="149" t="s">
        <v>1351</v>
      </c>
      <c r="B532" s="20" t="s">
        <v>1424</v>
      </c>
      <c r="C532" s="20" t="s">
        <v>938</v>
      </c>
      <c r="D532" s="20" t="s">
        <v>939</v>
      </c>
      <c r="E532" s="20" t="s">
        <v>90</v>
      </c>
      <c r="F532" s="149" t="s">
        <v>923</v>
      </c>
      <c r="G532" s="149" t="s">
        <v>940</v>
      </c>
      <c r="H532" s="183" t="s">
        <v>941</v>
      </c>
      <c r="I532" s="173"/>
      <c r="J532" s="149">
        <v>1.1</v>
      </c>
      <c r="K532" s="185"/>
    </row>
    <row r="533">
      <c r="A533" s="149" t="s">
        <v>1351</v>
      </c>
      <c r="B533" s="20" t="s">
        <v>1425</v>
      </c>
      <c r="C533" s="20" t="s">
        <v>957</v>
      </c>
      <c r="D533" s="20" t="s">
        <v>991</v>
      </c>
      <c r="E533" s="20" t="s">
        <v>920</v>
      </c>
      <c r="F533" s="149" t="s">
        <v>923</v>
      </c>
      <c r="H533" s="185"/>
      <c r="I533" s="173"/>
      <c r="J533" s="149">
        <v>1.1</v>
      </c>
      <c r="K533" s="20" t="s">
        <v>1006</v>
      </c>
    </row>
    <row r="534">
      <c r="A534" s="149" t="s">
        <v>1351</v>
      </c>
      <c r="B534" s="20" t="s">
        <v>1425</v>
      </c>
      <c r="C534" s="20" t="s">
        <v>957</v>
      </c>
      <c r="D534" s="20" t="s">
        <v>959</v>
      </c>
      <c r="E534" s="20" t="s">
        <v>920</v>
      </c>
      <c r="F534" s="149" t="s">
        <v>923</v>
      </c>
      <c r="H534" s="185"/>
      <c r="I534" s="173"/>
      <c r="J534" s="149">
        <v>1.1</v>
      </c>
      <c r="K534" s="185"/>
    </row>
    <row r="535">
      <c r="A535" s="149" t="s">
        <v>1351</v>
      </c>
      <c r="B535" s="20" t="s">
        <v>1426</v>
      </c>
      <c r="C535" s="20" t="s">
        <v>960</v>
      </c>
      <c r="D535" s="20" t="s">
        <v>961</v>
      </c>
      <c r="E535" s="20" t="s">
        <v>90</v>
      </c>
      <c r="F535" s="149" t="s">
        <v>923</v>
      </c>
      <c r="H535" s="185"/>
      <c r="I535" s="173"/>
      <c r="J535" s="149">
        <v>1.1</v>
      </c>
      <c r="K535" s="185"/>
    </row>
    <row r="536">
      <c r="A536" s="149" t="s">
        <v>1351</v>
      </c>
      <c r="B536" s="20" t="s">
        <v>1427</v>
      </c>
      <c r="C536" s="20" t="s">
        <v>962</v>
      </c>
      <c r="D536" s="20" t="s">
        <v>963</v>
      </c>
      <c r="E536" s="20" t="s">
        <v>90</v>
      </c>
      <c r="F536" s="149" t="s">
        <v>923</v>
      </c>
      <c r="H536" s="185"/>
      <c r="I536" s="173"/>
      <c r="J536" s="149">
        <v>1.1</v>
      </c>
      <c r="K536" s="185"/>
    </row>
    <row r="537">
      <c r="A537" s="149" t="s">
        <v>1351</v>
      </c>
      <c r="B537" s="20" t="s">
        <v>1428</v>
      </c>
      <c r="C537" s="20" t="s">
        <v>964</v>
      </c>
      <c r="D537" s="20" t="s">
        <v>965</v>
      </c>
      <c r="E537" s="20" t="s">
        <v>90</v>
      </c>
      <c r="F537" s="149" t="s">
        <v>923</v>
      </c>
      <c r="H537" s="185"/>
      <c r="I537" s="173"/>
      <c r="J537" s="149">
        <v>1.1</v>
      </c>
      <c r="K537" s="185"/>
    </row>
    <row r="538">
      <c r="A538" s="149" t="s">
        <v>1351</v>
      </c>
      <c r="B538" s="20" t="s">
        <v>1429</v>
      </c>
      <c r="C538" s="20" t="s">
        <v>966</v>
      </c>
      <c r="D538" s="20" t="s">
        <v>967</v>
      </c>
      <c r="E538" s="20" t="s">
        <v>90</v>
      </c>
      <c r="F538" s="149" t="s">
        <v>923</v>
      </c>
      <c r="H538" s="185"/>
      <c r="I538" s="173"/>
      <c r="J538" s="149">
        <v>1.1</v>
      </c>
      <c r="K538" s="185"/>
    </row>
    <row r="539">
      <c r="A539" s="149" t="s">
        <v>1351</v>
      </c>
      <c r="B539" s="20" t="s">
        <v>1430</v>
      </c>
      <c r="C539" s="20" t="s">
        <v>245</v>
      </c>
      <c r="D539" s="20" t="s">
        <v>968</v>
      </c>
      <c r="E539" s="20" t="s">
        <v>90</v>
      </c>
      <c r="F539" s="149" t="s">
        <v>923</v>
      </c>
      <c r="G539" s="149" t="s">
        <v>940</v>
      </c>
      <c r="H539" s="185"/>
      <c r="I539" s="173"/>
      <c r="J539" s="149">
        <v>1.1</v>
      </c>
      <c r="K539" s="185"/>
    </row>
    <row r="540">
      <c r="A540" s="149" t="s">
        <v>1351</v>
      </c>
      <c r="B540" s="20" t="s">
        <v>847</v>
      </c>
      <c r="C540" s="20" t="s">
        <v>1431</v>
      </c>
      <c r="D540" s="20" t="s">
        <v>1432</v>
      </c>
      <c r="E540" s="20" t="s">
        <v>90</v>
      </c>
      <c r="F540" s="149" t="s">
        <v>923</v>
      </c>
      <c r="G540" s="149" t="s">
        <v>940</v>
      </c>
      <c r="H540" s="185"/>
      <c r="I540" s="184"/>
      <c r="K540" s="185"/>
    </row>
    <row r="541">
      <c r="A541" s="149" t="s">
        <v>1351</v>
      </c>
      <c r="B541" s="20" t="s">
        <v>1433</v>
      </c>
      <c r="C541" s="20" t="s">
        <v>1024</v>
      </c>
      <c r="D541" s="20" t="s">
        <v>1434</v>
      </c>
      <c r="E541" s="20" t="s">
        <v>920</v>
      </c>
      <c r="F541" s="149" t="s">
        <v>923</v>
      </c>
      <c r="H541" s="185"/>
      <c r="I541" s="173"/>
      <c r="J541" s="149">
        <v>1.1</v>
      </c>
      <c r="K541" s="20" t="s">
        <v>1435</v>
      </c>
    </row>
    <row r="542">
      <c r="A542" s="149" t="s">
        <v>1351</v>
      </c>
      <c r="B542" s="20" t="s">
        <v>1433</v>
      </c>
      <c r="C542" s="20" t="s">
        <v>1026</v>
      </c>
      <c r="D542" s="20" t="s">
        <v>1027</v>
      </c>
      <c r="E542" s="20" t="s">
        <v>920</v>
      </c>
      <c r="F542" s="149" t="s">
        <v>923</v>
      </c>
      <c r="H542" s="185"/>
      <c r="I542" s="173"/>
      <c r="J542" s="149">
        <v>1.1</v>
      </c>
      <c r="K542" s="185"/>
    </row>
    <row r="543">
      <c r="A543" s="149" t="s">
        <v>1351</v>
      </c>
      <c r="B543" s="20" t="s">
        <v>1436</v>
      </c>
      <c r="C543" s="20" t="s">
        <v>1024</v>
      </c>
      <c r="D543" s="20" t="s">
        <v>1028</v>
      </c>
      <c r="E543" s="20" t="s">
        <v>1029</v>
      </c>
      <c r="F543" s="149" t="s">
        <v>923</v>
      </c>
      <c r="H543" s="185"/>
      <c r="I543" s="184"/>
      <c r="J543" s="149">
        <v>1.1</v>
      </c>
      <c r="K543" s="185"/>
    </row>
    <row r="544">
      <c r="A544" s="149" t="s">
        <v>1351</v>
      </c>
      <c r="B544" s="20" t="s">
        <v>1437</v>
      </c>
      <c r="C544" s="20" t="s">
        <v>1030</v>
      </c>
      <c r="D544" s="20" t="s">
        <v>1031</v>
      </c>
      <c r="E544" s="20" t="s">
        <v>90</v>
      </c>
      <c r="F544" s="149" t="s">
        <v>923</v>
      </c>
      <c r="G544" s="149" t="s">
        <v>1032</v>
      </c>
      <c r="H544" s="183" t="s">
        <v>1033</v>
      </c>
      <c r="I544" s="173"/>
      <c r="J544" s="149">
        <v>1.1</v>
      </c>
      <c r="K544" s="185"/>
    </row>
    <row r="545">
      <c r="A545" s="149" t="s">
        <v>1351</v>
      </c>
      <c r="B545" s="20" t="s">
        <v>1438</v>
      </c>
      <c r="C545" s="20" t="s">
        <v>1439</v>
      </c>
      <c r="D545" s="20" t="s">
        <v>1440</v>
      </c>
      <c r="E545" s="20" t="s">
        <v>920</v>
      </c>
      <c r="F545" s="149" t="s">
        <v>923</v>
      </c>
      <c r="H545" s="185"/>
      <c r="I545" s="173"/>
      <c r="J545" s="149">
        <v>1.1</v>
      </c>
      <c r="K545" s="20" t="s">
        <v>1441</v>
      </c>
    </row>
    <row r="546">
      <c r="A546" s="149" t="s">
        <v>1351</v>
      </c>
      <c r="B546" s="20" t="s">
        <v>1438</v>
      </c>
      <c r="C546" s="20" t="s">
        <v>928</v>
      </c>
      <c r="D546" s="20" t="s">
        <v>929</v>
      </c>
      <c r="E546" s="20" t="s">
        <v>920</v>
      </c>
      <c r="F546" s="149" t="s">
        <v>923</v>
      </c>
      <c r="H546" s="185"/>
      <c r="I546" s="184"/>
      <c r="J546" s="149">
        <v>1.1</v>
      </c>
      <c r="K546" s="185"/>
    </row>
    <row r="547">
      <c r="A547" s="149" t="s">
        <v>1351</v>
      </c>
      <c r="B547" s="20" t="s">
        <v>1442</v>
      </c>
      <c r="C547" s="20" t="s">
        <v>930</v>
      </c>
      <c r="D547" s="20" t="s">
        <v>931</v>
      </c>
      <c r="E547" s="20" t="s">
        <v>90</v>
      </c>
      <c r="F547" s="149" t="s">
        <v>923</v>
      </c>
      <c r="H547" s="183" t="s">
        <v>932</v>
      </c>
      <c r="I547" s="173"/>
      <c r="J547" s="149">
        <v>1.1</v>
      </c>
      <c r="K547" s="185"/>
    </row>
    <row r="548">
      <c r="A548" s="149" t="s">
        <v>1351</v>
      </c>
      <c r="B548" s="20" t="s">
        <v>1443</v>
      </c>
      <c r="C548" s="20" t="s">
        <v>933</v>
      </c>
      <c r="D548" s="20" t="s">
        <v>934</v>
      </c>
      <c r="E548" s="20" t="s">
        <v>935</v>
      </c>
      <c r="F548" s="149" t="s">
        <v>923</v>
      </c>
      <c r="H548" s="185"/>
      <c r="I548" s="173"/>
      <c r="J548" s="149">
        <v>1.1</v>
      </c>
      <c r="K548" s="185"/>
    </row>
    <row r="549">
      <c r="A549" s="149" t="s">
        <v>1351</v>
      </c>
      <c r="B549" s="20" t="s">
        <v>1444</v>
      </c>
      <c r="C549" s="20" t="s">
        <v>936</v>
      </c>
      <c r="D549" s="20" t="s">
        <v>937</v>
      </c>
      <c r="E549" s="20" t="s">
        <v>90</v>
      </c>
      <c r="F549" s="149" t="s">
        <v>923</v>
      </c>
      <c r="H549" s="185"/>
      <c r="I549" s="184"/>
      <c r="J549" s="149">
        <v>1.1</v>
      </c>
      <c r="K549" s="185"/>
    </row>
    <row r="550">
      <c r="A550" s="149" t="s">
        <v>1351</v>
      </c>
      <c r="B550" s="20" t="s">
        <v>1445</v>
      </c>
      <c r="C550" s="20" t="s">
        <v>938</v>
      </c>
      <c r="D550" s="20" t="s">
        <v>939</v>
      </c>
      <c r="E550" s="20" t="s">
        <v>90</v>
      </c>
      <c r="F550" s="149" t="s">
        <v>923</v>
      </c>
      <c r="G550" s="149" t="s">
        <v>940</v>
      </c>
      <c r="H550" s="183" t="s">
        <v>941</v>
      </c>
      <c r="I550" s="173"/>
      <c r="J550" s="149">
        <v>1.1</v>
      </c>
      <c r="K550" s="185"/>
    </row>
    <row r="551">
      <c r="A551" s="149" t="s">
        <v>1351</v>
      </c>
      <c r="B551" s="20" t="s">
        <v>1446</v>
      </c>
      <c r="C551" s="20" t="s">
        <v>1447</v>
      </c>
      <c r="D551" s="20" t="s">
        <v>1448</v>
      </c>
      <c r="E551" s="20" t="s">
        <v>920</v>
      </c>
      <c r="F551" s="149" t="s">
        <v>923</v>
      </c>
      <c r="H551" s="185"/>
      <c r="I551" s="173"/>
      <c r="J551" s="149">
        <v>1.1</v>
      </c>
      <c r="K551" s="20" t="s">
        <v>1449</v>
      </c>
    </row>
    <row r="552">
      <c r="A552" s="149" t="s">
        <v>1351</v>
      </c>
      <c r="B552" s="20" t="s">
        <v>1446</v>
      </c>
      <c r="C552" s="20" t="s">
        <v>928</v>
      </c>
      <c r="D552" s="20" t="s">
        <v>929</v>
      </c>
      <c r="E552" s="20" t="s">
        <v>920</v>
      </c>
      <c r="F552" s="149" t="s">
        <v>923</v>
      </c>
      <c r="H552" s="185"/>
      <c r="I552" s="184"/>
      <c r="J552" s="149">
        <v>1.1</v>
      </c>
      <c r="K552" s="185"/>
    </row>
    <row r="553">
      <c r="A553" s="149" t="s">
        <v>1351</v>
      </c>
      <c r="B553" s="20" t="s">
        <v>1450</v>
      </c>
      <c r="C553" s="20" t="s">
        <v>930</v>
      </c>
      <c r="D553" s="20" t="s">
        <v>931</v>
      </c>
      <c r="E553" s="20" t="s">
        <v>90</v>
      </c>
      <c r="F553" s="149" t="s">
        <v>923</v>
      </c>
      <c r="H553" s="183" t="s">
        <v>932</v>
      </c>
      <c r="I553" s="173"/>
      <c r="J553" s="149">
        <v>1.1</v>
      </c>
      <c r="K553" s="185"/>
    </row>
    <row r="554">
      <c r="A554" s="149" t="s">
        <v>1351</v>
      </c>
      <c r="B554" s="20" t="s">
        <v>1451</v>
      </c>
      <c r="C554" s="20" t="s">
        <v>933</v>
      </c>
      <c r="D554" s="20" t="s">
        <v>934</v>
      </c>
      <c r="E554" s="20" t="s">
        <v>935</v>
      </c>
      <c r="F554" s="149" t="s">
        <v>923</v>
      </c>
      <c r="H554" s="185"/>
      <c r="I554" s="173"/>
      <c r="J554" s="149">
        <v>1.1</v>
      </c>
      <c r="K554" s="185"/>
    </row>
    <row r="555">
      <c r="A555" s="149" t="s">
        <v>1351</v>
      </c>
      <c r="B555" s="20" t="s">
        <v>1452</v>
      </c>
      <c r="C555" s="20" t="s">
        <v>936</v>
      </c>
      <c r="D555" s="20" t="s">
        <v>937</v>
      </c>
      <c r="E555" s="20" t="s">
        <v>90</v>
      </c>
      <c r="F555" s="149" t="s">
        <v>923</v>
      </c>
      <c r="H555" s="185"/>
      <c r="I555" s="173"/>
      <c r="J555" s="149">
        <v>1.1</v>
      </c>
      <c r="K555" s="185"/>
    </row>
    <row r="556">
      <c r="A556" s="149" t="s">
        <v>1351</v>
      </c>
      <c r="B556" s="20" t="s">
        <v>1453</v>
      </c>
      <c r="C556" s="20" t="s">
        <v>938</v>
      </c>
      <c r="D556" s="20" t="s">
        <v>939</v>
      </c>
      <c r="E556" s="20" t="s">
        <v>90</v>
      </c>
      <c r="F556" s="149" t="s">
        <v>923</v>
      </c>
      <c r="G556" s="149" t="s">
        <v>940</v>
      </c>
      <c r="H556" s="183" t="s">
        <v>941</v>
      </c>
      <c r="I556" s="173"/>
      <c r="J556" s="149">
        <v>1.1</v>
      </c>
      <c r="K556" s="185"/>
    </row>
    <row r="557">
      <c r="A557" s="149" t="s">
        <v>1351</v>
      </c>
      <c r="B557" s="20" t="s">
        <v>848</v>
      </c>
      <c r="C557" s="20" t="s">
        <v>1246</v>
      </c>
      <c r="D557" s="20" t="s">
        <v>1454</v>
      </c>
      <c r="E557" s="20" t="s">
        <v>904</v>
      </c>
      <c r="F557" s="149" t="s">
        <v>917</v>
      </c>
      <c r="H557" s="185"/>
      <c r="I557" s="184"/>
      <c r="K557" s="185"/>
    </row>
    <row r="558">
      <c r="B558" s="20" t="s">
        <v>848</v>
      </c>
      <c r="C558" s="20" t="s">
        <v>1068</v>
      </c>
      <c r="D558" s="20" t="s">
        <v>1069</v>
      </c>
      <c r="E558" s="20" t="s">
        <v>920</v>
      </c>
      <c r="H558" s="185"/>
      <c r="I558" s="173"/>
      <c r="K558" s="185"/>
    </row>
    <row r="559">
      <c r="A559" s="149" t="s">
        <v>1351</v>
      </c>
      <c r="B559" s="20" t="s">
        <v>850</v>
      </c>
      <c r="C559" s="20" t="s">
        <v>933</v>
      </c>
      <c r="D559" s="20" t="s">
        <v>1070</v>
      </c>
      <c r="E559" s="20" t="s">
        <v>935</v>
      </c>
      <c r="F559" s="149" t="s">
        <v>895</v>
      </c>
      <c r="H559" s="185"/>
      <c r="I559" s="173"/>
      <c r="K559" s="185"/>
    </row>
    <row r="560">
      <c r="A560" s="149" t="s">
        <v>1351</v>
      </c>
      <c r="B560" s="20" t="s">
        <v>853</v>
      </c>
      <c r="C560" s="20" t="s">
        <v>283</v>
      </c>
      <c r="D560" s="20" t="s">
        <v>1071</v>
      </c>
      <c r="E560" s="20" t="s">
        <v>90</v>
      </c>
      <c r="F560" s="149" t="s">
        <v>923</v>
      </c>
      <c r="H560" s="185"/>
      <c r="I560" s="173"/>
      <c r="K560" s="185"/>
    </row>
    <row r="561">
      <c r="A561" s="149" t="s">
        <v>1351</v>
      </c>
      <c r="B561" s="20" t="s">
        <v>855</v>
      </c>
      <c r="C561" s="20" t="s">
        <v>1072</v>
      </c>
      <c r="D561" s="20" t="s">
        <v>1073</v>
      </c>
      <c r="E561" s="20" t="s">
        <v>90</v>
      </c>
      <c r="F561" s="149" t="s">
        <v>923</v>
      </c>
      <c r="H561" s="183" t="s">
        <v>1074</v>
      </c>
      <c r="I561" s="186" t="s">
        <v>1455</v>
      </c>
      <c r="K561" s="185"/>
    </row>
    <row r="562">
      <c r="A562" s="149" t="s">
        <v>1351</v>
      </c>
      <c r="B562" s="20" t="s">
        <v>858</v>
      </c>
      <c r="C562" s="20" t="s">
        <v>284</v>
      </c>
      <c r="D562" s="20" t="s">
        <v>1075</v>
      </c>
      <c r="E562" s="20" t="s">
        <v>90</v>
      </c>
      <c r="F562" s="149" t="s">
        <v>923</v>
      </c>
      <c r="H562" s="185"/>
      <c r="I562" s="173"/>
      <c r="K562" s="185"/>
    </row>
    <row r="563">
      <c r="A563" s="149" t="s">
        <v>1351</v>
      </c>
      <c r="B563" s="20" t="s">
        <v>859</v>
      </c>
      <c r="C563" s="20" t="s">
        <v>1076</v>
      </c>
      <c r="D563" s="20" t="s">
        <v>1077</v>
      </c>
      <c r="E563" s="20" t="s">
        <v>90</v>
      </c>
      <c r="F563" s="149" t="s">
        <v>923</v>
      </c>
      <c r="H563" s="185"/>
      <c r="I563" s="184"/>
      <c r="K563" s="185"/>
    </row>
    <row r="564">
      <c r="A564" s="149" t="s">
        <v>1351</v>
      </c>
      <c r="B564" s="20" t="s">
        <v>860</v>
      </c>
      <c r="C564" s="20" t="s">
        <v>1078</v>
      </c>
      <c r="D564" s="20" t="s">
        <v>1079</v>
      </c>
      <c r="E564" s="20" t="s">
        <v>90</v>
      </c>
      <c r="F564" s="149" t="s">
        <v>923</v>
      </c>
      <c r="G564" s="149" t="s">
        <v>901</v>
      </c>
      <c r="H564" s="185"/>
      <c r="I564" s="173"/>
      <c r="K564" s="185"/>
    </row>
    <row r="565">
      <c r="A565" s="149" t="s">
        <v>1351</v>
      </c>
      <c r="B565" s="20" t="s">
        <v>862</v>
      </c>
      <c r="C565" s="20" t="s">
        <v>1080</v>
      </c>
      <c r="D565" s="20" t="s">
        <v>1081</v>
      </c>
      <c r="E565" s="20" t="s">
        <v>90</v>
      </c>
      <c r="F565" s="149" t="s">
        <v>923</v>
      </c>
      <c r="G565" s="149" t="s">
        <v>901</v>
      </c>
      <c r="H565" s="185"/>
      <c r="I565" s="173"/>
      <c r="K565" s="185"/>
    </row>
    <row r="566">
      <c r="A566" s="149" t="s">
        <v>1351</v>
      </c>
      <c r="B566" s="20" t="s">
        <v>863</v>
      </c>
      <c r="C566" s="20" t="s">
        <v>1058</v>
      </c>
      <c r="D566" s="20" t="s">
        <v>1082</v>
      </c>
      <c r="E566" s="20" t="s">
        <v>90</v>
      </c>
      <c r="F566" s="149" t="s">
        <v>923</v>
      </c>
      <c r="G566" s="149" t="s">
        <v>901</v>
      </c>
      <c r="H566" s="185"/>
      <c r="I566" s="173"/>
      <c r="K566" s="185"/>
    </row>
    <row r="567">
      <c r="A567" s="149" t="s">
        <v>1351</v>
      </c>
      <c r="B567" s="20" t="s">
        <v>864</v>
      </c>
      <c r="C567" s="20" t="s">
        <v>1083</v>
      </c>
      <c r="D567" s="20" t="s">
        <v>1084</v>
      </c>
      <c r="E567" s="20" t="s">
        <v>90</v>
      </c>
      <c r="F567" s="149" t="s">
        <v>923</v>
      </c>
      <c r="G567" s="149" t="s">
        <v>1085</v>
      </c>
      <c r="H567" s="183" t="s">
        <v>1086</v>
      </c>
      <c r="I567" s="187" t="s">
        <v>1456</v>
      </c>
      <c r="K567" s="185"/>
    </row>
    <row r="568">
      <c r="A568" s="149" t="s">
        <v>1351</v>
      </c>
      <c r="B568" s="20" t="s">
        <v>1457</v>
      </c>
      <c r="C568" s="20" t="s">
        <v>1044</v>
      </c>
      <c r="D568" s="20" t="s">
        <v>1088</v>
      </c>
      <c r="E568" s="20" t="s">
        <v>904</v>
      </c>
      <c r="F568" s="149" t="s">
        <v>917</v>
      </c>
      <c r="H568" s="185"/>
      <c r="I568" s="173"/>
      <c r="J568" s="149">
        <v>1.1</v>
      </c>
      <c r="K568" s="20" t="s">
        <v>1089</v>
      </c>
    </row>
    <row r="569">
      <c r="B569" s="20" t="s">
        <v>1457</v>
      </c>
      <c r="C569" s="20" t="s">
        <v>1046</v>
      </c>
      <c r="D569" s="20" t="s">
        <v>1047</v>
      </c>
      <c r="E569" s="20" t="s">
        <v>920</v>
      </c>
      <c r="H569" s="185"/>
      <c r="I569" s="173"/>
      <c r="K569" s="185"/>
    </row>
    <row r="570">
      <c r="A570" s="149" t="s">
        <v>1351</v>
      </c>
      <c r="B570" s="20" t="s">
        <v>1458</v>
      </c>
      <c r="C570" s="20" t="s">
        <v>933</v>
      </c>
      <c r="D570" s="20" t="s">
        <v>1048</v>
      </c>
      <c r="E570" s="20" t="s">
        <v>935</v>
      </c>
      <c r="F570" s="149" t="s">
        <v>895</v>
      </c>
      <c r="H570" s="185"/>
      <c r="I570" s="173"/>
      <c r="J570" s="149">
        <v>1.1</v>
      </c>
      <c r="K570" s="185"/>
    </row>
    <row r="571">
      <c r="A571" s="149" t="s">
        <v>1351</v>
      </c>
      <c r="B571" s="20" t="s">
        <v>1459</v>
      </c>
      <c r="C571" s="20" t="s">
        <v>1049</v>
      </c>
      <c r="D571" s="20" t="s">
        <v>1050</v>
      </c>
      <c r="E571" s="20" t="s">
        <v>90</v>
      </c>
      <c r="F571" s="149" t="s">
        <v>923</v>
      </c>
      <c r="H571" s="183" t="s">
        <v>1051</v>
      </c>
      <c r="I571" s="173" t="s">
        <v>1052</v>
      </c>
      <c r="J571" s="149">
        <v>1.1</v>
      </c>
      <c r="K571" s="185"/>
    </row>
    <row r="572">
      <c r="A572" s="149" t="s">
        <v>1351</v>
      </c>
      <c r="B572" s="20" t="s">
        <v>1460</v>
      </c>
      <c r="C572" s="20" t="s">
        <v>283</v>
      </c>
      <c r="D572" s="20" t="s">
        <v>1053</v>
      </c>
      <c r="E572" s="20" t="s">
        <v>90</v>
      </c>
      <c r="F572" s="149" t="s">
        <v>923</v>
      </c>
      <c r="H572" s="185"/>
      <c r="I572" s="173"/>
      <c r="J572" s="149">
        <v>1.1</v>
      </c>
      <c r="K572" s="185"/>
    </row>
    <row r="573">
      <c r="A573" s="149" t="s">
        <v>1351</v>
      </c>
      <c r="B573" s="20" t="s">
        <v>1461</v>
      </c>
      <c r="C573" s="20" t="s">
        <v>284</v>
      </c>
      <c r="D573" s="20" t="s">
        <v>1054</v>
      </c>
      <c r="E573" s="20" t="s">
        <v>90</v>
      </c>
      <c r="F573" s="149" t="s">
        <v>923</v>
      </c>
      <c r="H573" s="185"/>
      <c r="I573" s="184"/>
      <c r="J573" s="149">
        <v>1.1</v>
      </c>
      <c r="K573" s="185"/>
    </row>
    <row r="574">
      <c r="A574" s="149" t="s">
        <v>1351</v>
      </c>
      <c r="B574" s="20" t="s">
        <v>1462</v>
      </c>
      <c r="C574" s="20" t="s">
        <v>245</v>
      </c>
      <c r="D574" s="20" t="s">
        <v>1055</v>
      </c>
      <c r="E574" s="20" t="s">
        <v>90</v>
      </c>
      <c r="F574" s="149" t="s">
        <v>923</v>
      </c>
      <c r="G574" s="149" t="s">
        <v>940</v>
      </c>
      <c r="H574" s="185"/>
      <c r="I574" s="184"/>
      <c r="J574" s="149">
        <v>1.1</v>
      </c>
      <c r="K574" s="185"/>
    </row>
    <row r="575">
      <c r="A575" s="149" t="s">
        <v>1351</v>
      </c>
      <c r="B575" s="20" t="s">
        <v>1463</v>
      </c>
      <c r="C575" s="20" t="s">
        <v>1056</v>
      </c>
      <c r="D575" s="20" t="s">
        <v>1057</v>
      </c>
      <c r="E575" s="20" t="s">
        <v>90</v>
      </c>
      <c r="F575" s="149" t="s">
        <v>923</v>
      </c>
      <c r="G575" s="149" t="s">
        <v>901</v>
      </c>
      <c r="H575" s="185"/>
      <c r="I575" s="173"/>
      <c r="J575" s="149">
        <v>1.1</v>
      </c>
      <c r="K575" s="185"/>
    </row>
    <row r="576">
      <c r="A576" s="149" t="s">
        <v>1351</v>
      </c>
      <c r="B576" s="20" t="s">
        <v>1464</v>
      </c>
      <c r="C576" s="20" t="s">
        <v>1058</v>
      </c>
      <c r="D576" s="20" t="s">
        <v>1059</v>
      </c>
      <c r="E576" s="20" t="s">
        <v>90</v>
      </c>
      <c r="F576" s="149" t="s">
        <v>923</v>
      </c>
      <c r="G576" s="149" t="s">
        <v>901</v>
      </c>
      <c r="H576" s="185"/>
      <c r="I576" s="173"/>
      <c r="J576" s="149">
        <v>1.1</v>
      </c>
      <c r="K576" s="185"/>
    </row>
    <row r="577">
      <c r="A577" s="149" t="s">
        <v>1351</v>
      </c>
      <c r="B577" s="20" t="s">
        <v>1465</v>
      </c>
      <c r="C577" s="20" t="s">
        <v>1060</v>
      </c>
      <c r="D577" s="20" t="s">
        <v>1061</v>
      </c>
      <c r="E577" s="20" t="s">
        <v>90</v>
      </c>
      <c r="F577" s="149" t="s">
        <v>923</v>
      </c>
      <c r="H577" s="183" t="s">
        <v>1062</v>
      </c>
      <c r="I577" s="173"/>
      <c r="J577" s="149">
        <v>1.1</v>
      </c>
      <c r="K577" s="185"/>
    </row>
    <row r="578">
      <c r="A578" s="149" t="s">
        <v>1351</v>
      </c>
      <c r="B578" s="20" t="s">
        <v>1466</v>
      </c>
      <c r="C578" s="20" t="s">
        <v>1063</v>
      </c>
      <c r="D578" s="20" t="s">
        <v>1064</v>
      </c>
      <c r="E578" s="20" t="s">
        <v>90</v>
      </c>
      <c r="F578" s="149" t="s">
        <v>923</v>
      </c>
      <c r="H578" s="20" t="s">
        <v>1065</v>
      </c>
      <c r="I578" s="184"/>
      <c r="J578" s="149">
        <v>1.1</v>
      </c>
      <c r="K578" s="185"/>
    </row>
    <row r="579">
      <c r="A579" s="149" t="s">
        <v>1351</v>
      </c>
      <c r="B579" s="20" t="s">
        <v>867</v>
      </c>
      <c r="C579" s="20" t="s">
        <v>1044</v>
      </c>
      <c r="D579" s="20" t="s">
        <v>1467</v>
      </c>
      <c r="E579" s="20" t="s">
        <v>904</v>
      </c>
      <c r="F579" s="149" t="s">
        <v>917</v>
      </c>
      <c r="H579" s="185"/>
      <c r="I579" s="173"/>
      <c r="K579" s="185"/>
    </row>
    <row r="580">
      <c r="B580" s="20" t="s">
        <v>867</v>
      </c>
      <c r="C580" s="20" t="s">
        <v>1046</v>
      </c>
      <c r="D580" s="20" t="s">
        <v>1047</v>
      </c>
      <c r="E580" s="20" t="s">
        <v>920</v>
      </c>
      <c r="H580" s="185"/>
      <c r="I580" s="173"/>
      <c r="K580" s="185"/>
    </row>
    <row r="581">
      <c r="A581" s="149" t="s">
        <v>1351</v>
      </c>
      <c r="B581" s="20" t="s">
        <v>868</v>
      </c>
      <c r="C581" s="20" t="s">
        <v>933</v>
      </c>
      <c r="D581" s="20" t="s">
        <v>1048</v>
      </c>
      <c r="E581" s="20" t="s">
        <v>935</v>
      </c>
      <c r="F581" s="149" t="s">
        <v>895</v>
      </c>
      <c r="H581" s="185"/>
      <c r="I581" s="173"/>
      <c r="K581" s="185"/>
    </row>
    <row r="582">
      <c r="A582" s="149" t="s">
        <v>1351</v>
      </c>
      <c r="B582" s="20" t="s">
        <v>869</v>
      </c>
      <c r="C582" s="20" t="s">
        <v>1049</v>
      </c>
      <c r="D582" s="20" t="s">
        <v>1050</v>
      </c>
      <c r="E582" s="20" t="s">
        <v>90</v>
      </c>
      <c r="F582" s="149" t="s">
        <v>923</v>
      </c>
      <c r="H582" s="183" t="s">
        <v>1051</v>
      </c>
      <c r="I582" s="173" t="s">
        <v>1052</v>
      </c>
      <c r="K582" s="185"/>
    </row>
    <row r="583">
      <c r="A583" s="149" t="s">
        <v>1351</v>
      </c>
      <c r="B583" s="20" t="s">
        <v>870</v>
      </c>
      <c r="C583" s="20" t="s">
        <v>283</v>
      </c>
      <c r="D583" s="20" t="s">
        <v>1053</v>
      </c>
      <c r="E583" s="20" t="s">
        <v>90</v>
      </c>
      <c r="F583" s="149" t="s">
        <v>923</v>
      </c>
      <c r="H583" s="185"/>
      <c r="I583" s="173"/>
      <c r="K583" s="185"/>
    </row>
    <row r="584">
      <c r="A584" s="149" t="s">
        <v>1351</v>
      </c>
      <c r="B584" s="20" t="s">
        <v>871</v>
      </c>
      <c r="C584" s="20" t="s">
        <v>284</v>
      </c>
      <c r="D584" s="20" t="s">
        <v>1054</v>
      </c>
      <c r="E584" s="20" t="s">
        <v>90</v>
      </c>
      <c r="F584" s="149" t="s">
        <v>923</v>
      </c>
      <c r="H584" s="185"/>
      <c r="I584" s="184"/>
      <c r="K584" s="185"/>
    </row>
    <row r="585">
      <c r="A585" s="149" t="s">
        <v>1351</v>
      </c>
      <c r="B585" s="20" t="s">
        <v>872</v>
      </c>
      <c r="C585" s="20" t="s">
        <v>245</v>
      </c>
      <c r="D585" s="20" t="s">
        <v>1055</v>
      </c>
      <c r="E585" s="20" t="s">
        <v>90</v>
      </c>
      <c r="F585" s="149" t="s">
        <v>923</v>
      </c>
      <c r="G585" s="149" t="s">
        <v>940</v>
      </c>
      <c r="H585" s="185"/>
      <c r="I585" s="184"/>
      <c r="K585" s="185"/>
    </row>
    <row r="586">
      <c r="A586" s="149" t="s">
        <v>1351</v>
      </c>
      <c r="B586" s="20" t="s">
        <v>873</v>
      </c>
      <c r="C586" s="20" t="s">
        <v>1056</v>
      </c>
      <c r="D586" s="20" t="s">
        <v>1057</v>
      </c>
      <c r="E586" s="20" t="s">
        <v>90</v>
      </c>
      <c r="F586" s="149" t="s">
        <v>923</v>
      </c>
      <c r="G586" s="149" t="s">
        <v>901</v>
      </c>
      <c r="H586" s="185"/>
      <c r="I586" s="173"/>
      <c r="K586" s="185"/>
    </row>
    <row r="587">
      <c r="A587" s="149" t="s">
        <v>1351</v>
      </c>
      <c r="B587" s="20" t="s">
        <v>874</v>
      </c>
      <c r="C587" s="20" t="s">
        <v>1058</v>
      </c>
      <c r="D587" s="20" t="s">
        <v>1059</v>
      </c>
      <c r="E587" s="20" t="s">
        <v>90</v>
      </c>
      <c r="F587" s="149" t="s">
        <v>923</v>
      </c>
      <c r="G587" s="149" t="s">
        <v>901</v>
      </c>
      <c r="H587" s="185"/>
      <c r="I587" s="173"/>
      <c r="K587" s="185"/>
    </row>
    <row r="588">
      <c r="A588" s="149" t="s">
        <v>1351</v>
      </c>
      <c r="B588" s="20" t="s">
        <v>875</v>
      </c>
      <c r="C588" s="20" t="s">
        <v>1060</v>
      </c>
      <c r="D588" s="20" t="s">
        <v>1061</v>
      </c>
      <c r="E588" s="20" t="s">
        <v>90</v>
      </c>
      <c r="F588" s="149" t="s">
        <v>923</v>
      </c>
      <c r="H588" s="183" t="s">
        <v>1062</v>
      </c>
      <c r="I588" s="173"/>
      <c r="K588" s="185"/>
    </row>
    <row r="589">
      <c r="A589" s="149" t="s">
        <v>1351</v>
      </c>
      <c r="B589" s="20" t="s">
        <v>876</v>
      </c>
      <c r="C589" s="20" t="s">
        <v>1063</v>
      </c>
      <c r="D589" s="20" t="s">
        <v>1064</v>
      </c>
      <c r="E589" s="20" t="s">
        <v>90</v>
      </c>
      <c r="F589" s="149" t="s">
        <v>923</v>
      </c>
      <c r="H589" s="20" t="s">
        <v>1065</v>
      </c>
      <c r="I589" s="184"/>
      <c r="K589" s="185"/>
    </row>
    <row r="590">
      <c r="A590" s="149" t="s">
        <v>1351</v>
      </c>
      <c r="B590" s="20" t="s">
        <v>786</v>
      </c>
      <c r="C590" s="20" t="s">
        <v>1468</v>
      </c>
      <c r="D590" s="20" t="s">
        <v>1469</v>
      </c>
      <c r="E590" s="20" t="s">
        <v>904</v>
      </c>
      <c r="F590" s="149" t="s">
        <v>917</v>
      </c>
      <c r="H590" s="185"/>
      <c r="I590" s="173"/>
      <c r="K590" s="185"/>
    </row>
    <row r="591">
      <c r="B591" s="20" t="s">
        <v>786</v>
      </c>
      <c r="C591" s="20" t="s">
        <v>1470</v>
      </c>
      <c r="D591" s="20" t="s">
        <v>1471</v>
      </c>
      <c r="E591" s="20" t="s">
        <v>920</v>
      </c>
      <c r="H591" s="185"/>
      <c r="I591" s="184"/>
      <c r="K591" s="185"/>
    </row>
    <row r="592">
      <c r="A592" s="149" t="s">
        <v>1351</v>
      </c>
      <c r="B592" s="20" t="s">
        <v>787</v>
      </c>
      <c r="C592" s="20" t="s">
        <v>1472</v>
      </c>
      <c r="D592" s="20" t="s">
        <v>1473</v>
      </c>
      <c r="E592" s="20" t="s">
        <v>90</v>
      </c>
      <c r="F592" s="149" t="s">
        <v>923</v>
      </c>
      <c r="H592" s="185"/>
      <c r="I592" s="173"/>
      <c r="K592" s="185"/>
    </row>
    <row r="593">
      <c r="A593" s="149" t="s">
        <v>1351</v>
      </c>
      <c r="B593" s="20" t="s">
        <v>788</v>
      </c>
      <c r="C593" s="20" t="s">
        <v>1474</v>
      </c>
      <c r="D593" s="20" t="s">
        <v>1475</v>
      </c>
      <c r="E593" s="20" t="s">
        <v>904</v>
      </c>
      <c r="F593" s="149" t="s">
        <v>917</v>
      </c>
      <c r="H593" s="183" t="s">
        <v>1476</v>
      </c>
      <c r="I593" s="173"/>
      <c r="K593" s="185"/>
    </row>
    <row r="594">
      <c r="A594" s="149" t="s">
        <v>1351</v>
      </c>
      <c r="B594" s="20" t="s">
        <v>789</v>
      </c>
      <c r="C594" s="20" t="s">
        <v>1477</v>
      </c>
      <c r="D594" s="20" t="s">
        <v>1478</v>
      </c>
      <c r="E594" s="20" t="s">
        <v>90</v>
      </c>
      <c r="F594" s="149" t="s">
        <v>923</v>
      </c>
      <c r="H594" s="185"/>
      <c r="I594" s="173"/>
      <c r="K594" s="185"/>
    </row>
    <row r="595">
      <c r="A595" s="149" t="s">
        <v>1351</v>
      </c>
      <c r="B595" s="20" t="s">
        <v>790</v>
      </c>
      <c r="C595" s="20" t="s">
        <v>930</v>
      </c>
      <c r="D595" s="20" t="s">
        <v>1479</v>
      </c>
      <c r="E595" s="20" t="s">
        <v>90</v>
      </c>
      <c r="F595" s="149" t="s">
        <v>923</v>
      </c>
      <c r="H595" s="183" t="s">
        <v>1480</v>
      </c>
      <c r="I595" s="173"/>
      <c r="K595" s="185"/>
    </row>
    <row r="596">
      <c r="A596" s="149" t="s">
        <v>1351</v>
      </c>
      <c r="B596" s="20" t="s">
        <v>791</v>
      </c>
      <c r="C596" s="20" t="s">
        <v>928</v>
      </c>
      <c r="D596" s="20" t="s">
        <v>1481</v>
      </c>
      <c r="E596" s="20" t="s">
        <v>90</v>
      </c>
      <c r="F596" s="149" t="s">
        <v>923</v>
      </c>
      <c r="H596" s="185"/>
      <c r="I596" s="173"/>
      <c r="K596" s="185"/>
    </row>
    <row r="597">
      <c r="A597" s="149" t="s">
        <v>1351</v>
      </c>
      <c r="B597" s="20" t="s">
        <v>792</v>
      </c>
      <c r="C597" s="20" t="s">
        <v>1482</v>
      </c>
      <c r="D597" s="20" t="s">
        <v>1483</v>
      </c>
      <c r="E597" s="20" t="s">
        <v>90</v>
      </c>
      <c r="F597" s="149" t="s">
        <v>923</v>
      </c>
      <c r="G597" s="149" t="s">
        <v>940</v>
      </c>
      <c r="H597" s="185"/>
      <c r="I597" s="173"/>
      <c r="K597" s="185"/>
    </row>
    <row r="598">
      <c r="A598" s="149" t="s">
        <v>1351</v>
      </c>
      <c r="B598" s="20" t="s">
        <v>793</v>
      </c>
      <c r="C598" s="20" t="s">
        <v>1484</v>
      </c>
      <c r="D598" s="20" t="s">
        <v>1485</v>
      </c>
      <c r="E598" s="20" t="s">
        <v>904</v>
      </c>
      <c r="F598" s="149" t="s">
        <v>917</v>
      </c>
      <c r="H598" s="185"/>
      <c r="I598" s="184"/>
      <c r="K598" s="185"/>
    </row>
    <row r="599">
      <c r="B599" s="20" t="s">
        <v>793</v>
      </c>
      <c r="C599" s="20" t="s">
        <v>1068</v>
      </c>
      <c r="D599" s="20" t="s">
        <v>1069</v>
      </c>
      <c r="E599" s="20" t="s">
        <v>920</v>
      </c>
      <c r="H599" s="185"/>
      <c r="I599" s="173"/>
      <c r="K599" s="185"/>
    </row>
    <row r="600">
      <c r="A600" s="149" t="s">
        <v>1351</v>
      </c>
      <c r="B600" s="20" t="s">
        <v>794</v>
      </c>
      <c r="C600" s="20" t="s">
        <v>933</v>
      </c>
      <c r="D600" s="20" t="s">
        <v>1070</v>
      </c>
      <c r="E600" s="20" t="s">
        <v>935</v>
      </c>
      <c r="F600" s="149" t="s">
        <v>895</v>
      </c>
      <c r="H600" s="185"/>
      <c r="I600" s="173"/>
      <c r="K600" s="185"/>
    </row>
    <row r="601">
      <c r="A601" s="149" t="s">
        <v>1351</v>
      </c>
      <c r="B601" s="20" t="s">
        <v>795</v>
      </c>
      <c r="C601" s="20" t="s">
        <v>283</v>
      </c>
      <c r="D601" s="20" t="s">
        <v>1071</v>
      </c>
      <c r="E601" s="20" t="s">
        <v>90</v>
      </c>
      <c r="F601" s="149" t="s">
        <v>923</v>
      </c>
      <c r="H601" s="185"/>
      <c r="I601" s="173"/>
      <c r="K601" s="185"/>
    </row>
    <row r="602">
      <c r="A602" s="149" t="s">
        <v>1351</v>
      </c>
      <c r="B602" s="20" t="s">
        <v>796</v>
      </c>
      <c r="C602" s="20" t="s">
        <v>1072</v>
      </c>
      <c r="D602" s="20" t="s">
        <v>1073</v>
      </c>
      <c r="E602" s="20" t="s">
        <v>90</v>
      </c>
      <c r="F602" s="149" t="s">
        <v>923</v>
      </c>
      <c r="H602" s="183" t="s">
        <v>1074</v>
      </c>
      <c r="I602" s="173"/>
      <c r="K602" s="185"/>
    </row>
    <row r="603">
      <c r="A603" s="149" t="s">
        <v>1351</v>
      </c>
      <c r="B603" s="20" t="s">
        <v>797</v>
      </c>
      <c r="C603" s="20" t="s">
        <v>284</v>
      </c>
      <c r="D603" s="20" t="s">
        <v>1075</v>
      </c>
      <c r="E603" s="20" t="s">
        <v>90</v>
      </c>
      <c r="F603" s="149" t="s">
        <v>923</v>
      </c>
      <c r="H603" s="185"/>
      <c r="I603" s="173"/>
      <c r="K603" s="185"/>
    </row>
    <row r="604">
      <c r="A604" s="149" t="s">
        <v>1351</v>
      </c>
      <c r="B604" s="20" t="s">
        <v>798</v>
      </c>
      <c r="C604" s="20" t="s">
        <v>1076</v>
      </c>
      <c r="D604" s="20" t="s">
        <v>1077</v>
      </c>
      <c r="E604" s="20" t="s">
        <v>90</v>
      </c>
      <c r="F604" s="149" t="s">
        <v>923</v>
      </c>
      <c r="H604" s="185"/>
      <c r="I604" s="184"/>
      <c r="K604" s="185"/>
    </row>
    <row r="605">
      <c r="A605" s="149" t="s">
        <v>1351</v>
      </c>
      <c r="B605" s="20" t="s">
        <v>799</v>
      </c>
      <c r="C605" s="20" t="s">
        <v>1078</v>
      </c>
      <c r="D605" s="20" t="s">
        <v>1079</v>
      </c>
      <c r="E605" s="20" t="s">
        <v>90</v>
      </c>
      <c r="F605" s="149" t="s">
        <v>923</v>
      </c>
      <c r="G605" s="149" t="s">
        <v>901</v>
      </c>
      <c r="H605" s="185"/>
      <c r="I605" s="173"/>
      <c r="K605" s="185"/>
    </row>
    <row r="606">
      <c r="A606" s="149" t="s">
        <v>1351</v>
      </c>
      <c r="B606" s="20" t="s">
        <v>800</v>
      </c>
      <c r="C606" s="20" t="s">
        <v>1080</v>
      </c>
      <c r="D606" s="20" t="s">
        <v>1081</v>
      </c>
      <c r="E606" s="20" t="s">
        <v>90</v>
      </c>
      <c r="F606" s="149" t="s">
        <v>923</v>
      </c>
      <c r="G606" s="149" t="s">
        <v>901</v>
      </c>
      <c r="H606" s="185"/>
      <c r="I606" s="173"/>
      <c r="K606" s="185"/>
    </row>
    <row r="607">
      <c r="A607" s="149" t="s">
        <v>1351</v>
      </c>
      <c r="B607" s="20" t="s">
        <v>801</v>
      </c>
      <c r="C607" s="20" t="s">
        <v>1058</v>
      </c>
      <c r="D607" s="20" t="s">
        <v>1082</v>
      </c>
      <c r="E607" s="20" t="s">
        <v>90</v>
      </c>
      <c r="F607" s="149" t="s">
        <v>923</v>
      </c>
      <c r="G607" s="149" t="s">
        <v>901</v>
      </c>
      <c r="H607" s="185"/>
      <c r="I607" s="173"/>
      <c r="K607" s="185"/>
    </row>
    <row r="608">
      <c r="A608" s="149" t="s">
        <v>1351</v>
      </c>
      <c r="B608" s="20" t="s">
        <v>802</v>
      </c>
      <c r="C608" s="20" t="s">
        <v>1083</v>
      </c>
      <c r="D608" s="20" t="s">
        <v>1084</v>
      </c>
      <c r="E608" s="20" t="s">
        <v>90</v>
      </c>
      <c r="F608" s="149" t="s">
        <v>923</v>
      </c>
      <c r="G608" s="149" t="s">
        <v>1085</v>
      </c>
      <c r="H608" s="183" t="s">
        <v>1086</v>
      </c>
      <c r="I608" s="184"/>
      <c r="K608" s="185"/>
    </row>
    <row r="609">
      <c r="A609" s="149" t="s">
        <v>1351</v>
      </c>
      <c r="B609" s="20" t="s">
        <v>1486</v>
      </c>
      <c r="C609" s="20" t="s">
        <v>1044</v>
      </c>
      <c r="D609" s="20" t="s">
        <v>1088</v>
      </c>
      <c r="E609" s="20" t="s">
        <v>904</v>
      </c>
      <c r="F609" s="149" t="s">
        <v>917</v>
      </c>
      <c r="H609" s="185"/>
      <c r="I609" s="173"/>
      <c r="J609" s="149">
        <v>1.1</v>
      </c>
      <c r="K609" s="20" t="s">
        <v>1089</v>
      </c>
    </row>
    <row r="610">
      <c r="B610" s="20" t="s">
        <v>1486</v>
      </c>
      <c r="C610" s="20" t="s">
        <v>1046</v>
      </c>
      <c r="D610" s="20" t="s">
        <v>1047</v>
      </c>
      <c r="E610" s="20" t="s">
        <v>920</v>
      </c>
      <c r="H610" s="185"/>
      <c r="I610" s="173"/>
      <c r="K610" s="185"/>
    </row>
    <row r="611">
      <c r="A611" s="149" t="s">
        <v>1351</v>
      </c>
      <c r="B611" s="20" t="s">
        <v>1487</v>
      </c>
      <c r="C611" s="20" t="s">
        <v>933</v>
      </c>
      <c r="D611" s="20" t="s">
        <v>1048</v>
      </c>
      <c r="E611" s="20" t="s">
        <v>935</v>
      </c>
      <c r="F611" s="149" t="s">
        <v>895</v>
      </c>
      <c r="H611" s="185"/>
      <c r="I611" s="173"/>
      <c r="J611" s="149">
        <v>1.1</v>
      </c>
      <c r="K611" s="185"/>
    </row>
    <row r="612">
      <c r="A612" s="149" t="s">
        <v>1351</v>
      </c>
      <c r="B612" s="20" t="s">
        <v>1488</v>
      </c>
      <c r="C612" s="20" t="s">
        <v>1049</v>
      </c>
      <c r="D612" s="20" t="s">
        <v>1050</v>
      </c>
      <c r="E612" s="20" t="s">
        <v>90</v>
      </c>
      <c r="F612" s="149" t="s">
        <v>923</v>
      </c>
      <c r="H612" s="183" t="s">
        <v>1051</v>
      </c>
      <c r="I612" s="173" t="s">
        <v>1052</v>
      </c>
      <c r="J612" s="149">
        <v>1.1</v>
      </c>
      <c r="K612" s="185"/>
    </row>
    <row r="613">
      <c r="A613" s="149" t="s">
        <v>1351</v>
      </c>
      <c r="B613" s="20" t="s">
        <v>1489</v>
      </c>
      <c r="C613" s="20" t="s">
        <v>283</v>
      </c>
      <c r="D613" s="20" t="s">
        <v>1053</v>
      </c>
      <c r="E613" s="20" t="s">
        <v>90</v>
      </c>
      <c r="F613" s="149" t="s">
        <v>923</v>
      </c>
      <c r="H613" s="185"/>
      <c r="J613" s="149">
        <v>1.1</v>
      </c>
      <c r="K613" s="185"/>
    </row>
    <row r="614">
      <c r="A614" s="149" t="s">
        <v>1351</v>
      </c>
      <c r="B614" s="20" t="s">
        <v>1490</v>
      </c>
      <c r="C614" s="20" t="s">
        <v>284</v>
      </c>
      <c r="D614" s="20" t="s">
        <v>1054</v>
      </c>
      <c r="E614" s="20" t="s">
        <v>90</v>
      </c>
      <c r="F614" s="149" t="s">
        <v>923</v>
      </c>
      <c r="H614" s="185"/>
      <c r="J614" s="149">
        <v>1.1</v>
      </c>
      <c r="K614" s="185"/>
    </row>
    <row r="615">
      <c r="A615" s="149" t="s">
        <v>1351</v>
      </c>
      <c r="B615" s="20" t="s">
        <v>1491</v>
      </c>
      <c r="C615" s="20" t="s">
        <v>245</v>
      </c>
      <c r="D615" s="20" t="s">
        <v>1055</v>
      </c>
      <c r="E615" s="20" t="s">
        <v>90</v>
      </c>
      <c r="F615" s="149" t="s">
        <v>923</v>
      </c>
      <c r="G615" s="149" t="s">
        <v>940</v>
      </c>
      <c r="H615" s="185"/>
      <c r="J615" s="149">
        <v>1.1</v>
      </c>
      <c r="K615" s="185"/>
    </row>
    <row r="616">
      <c r="A616" s="149" t="s">
        <v>1351</v>
      </c>
      <c r="B616" s="20" t="s">
        <v>1492</v>
      </c>
      <c r="C616" s="20" t="s">
        <v>1056</v>
      </c>
      <c r="D616" s="20" t="s">
        <v>1057</v>
      </c>
      <c r="E616" s="20" t="s">
        <v>90</v>
      </c>
      <c r="F616" s="149" t="s">
        <v>923</v>
      </c>
      <c r="G616" s="149" t="s">
        <v>901</v>
      </c>
      <c r="H616" s="185"/>
      <c r="J616" s="149">
        <v>1.1</v>
      </c>
      <c r="K616" s="185"/>
    </row>
    <row r="617">
      <c r="A617" s="149" t="s">
        <v>1351</v>
      </c>
      <c r="B617" s="20" t="s">
        <v>1493</v>
      </c>
      <c r="C617" s="20" t="s">
        <v>1058</v>
      </c>
      <c r="D617" s="20" t="s">
        <v>1059</v>
      </c>
      <c r="E617" s="20" t="s">
        <v>90</v>
      </c>
      <c r="F617" s="149" t="s">
        <v>923</v>
      </c>
      <c r="G617" s="149" t="s">
        <v>901</v>
      </c>
      <c r="H617" s="185"/>
      <c r="I617" s="173"/>
      <c r="J617" s="149">
        <v>1.1</v>
      </c>
      <c r="K617" s="185"/>
    </row>
    <row r="618">
      <c r="A618" s="149" t="s">
        <v>1351</v>
      </c>
      <c r="B618" s="20" t="s">
        <v>1494</v>
      </c>
      <c r="C618" s="20" t="s">
        <v>1060</v>
      </c>
      <c r="D618" s="20" t="s">
        <v>1061</v>
      </c>
      <c r="E618" s="20" t="s">
        <v>90</v>
      </c>
      <c r="F618" s="149" t="s">
        <v>923</v>
      </c>
      <c r="H618" s="183" t="s">
        <v>1062</v>
      </c>
      <c r="I618" s="184"/>
      <c r="J618" s="149">
        <v>1.1</v>
      </c>
      <c r="K618" s="185"/>
    </row>
    <row r="619">
      <c r="A619" s="149" t="s">
        <v>1351</v>
      </c>
      <c r="B619" s="20" t="s">
        <v>1495</v>
      </c>
      <c r="C619" s="20" t="s">
        <v>1063</v>
      </c>
      <c r="D619" s="20" t="s">
        <v>1064</v>
      </c>
      <c r="E619" s="20" t="s">
        <v>90</v>
      </c>
      <c r="F619" s="149" t="s">
        <v>923</v>
      </c>
      <c r="H619" s="20" t="s">
        <v>1065</v>
      </c>
      <c r="I619" s="184"/>
      <c r="J619" s="149">
        <v>1.1</v>
      </c>
      <c r="K619" s="185"/>
    </row>
    <row r="620">
      <c r="A620" s="149" t="s">
        <v>1351</v>
      </c>
      <c r="B620" s="20" t="s">
        <v>803</v>
      </c>
      <c r="C620" s="20" t="s">
        <v>1258</v>
      </c>
      <c r="D620" s="20" t="s">
        <v>1496</v>
      </c>
      <c r="E620" s="20" t="s">
        <v>904</v>
      </c>
      <c r="F620" s="149" t="s">
        <v>917</v>
      </c>
      <c r="H620" s="185"/>
      <c r="I620" s="173"/>
      <c r="K620" s="185"/>
    </row>
    <row r="621">
      <c r="B621" s="20" t="s">
        <v>803</v>
      </c>
      <c r="C621" s="20" t="s">
        <v>1260</v>
      </c>
      <c r="D621" s="20" t="s">
        <v>1261</v>
      </c>
      <c r="E621" s="20" t="s">
        <v>920</v>
      </c>
      <c r="H621" s="185"/>
      <c r="I621" s="173"/>
      <c r="K621" s="185"/>
    </row>
    <row r="622">
      <c r="A622" s="149" t="s">
        <v>1351</v>
      </c>
      <c r="B622" s="20" t="s">
        <v>804</v>
      </c>
      <c r="C622" s="20" t="s">
        <v>1262</v>
      </c>
      <c r="D622" s="20" t="s">
        <v>1263</v>
      </c>
      <c r="E622" s="20" t="s">
        <v>90</v>
      </c>
      <c r="F622" s="149" t="s">
        <v>923</v>
      </c>
      <c r="G622" s="149" t="s">
        <v>901</v>
      </c>
      <c r="H622" s="185"/>
      <c r="I622" s="173"/>
      <c r="K622" s="185"/>
    </row>
    <row r="623">
      <c r="A623" s="149" t="s">
        <v>1351</v>
      </c>
      <c r="B623" s="20" t="s">
        <v>805</v>
      </c>
      <c r="C623" s="20" t="s">
        <v>1014</v>
      </c>
      <c r="D623" s="20" t="s">
        <v>1264</v>
      </c>
      <c r="E623" s="20" t="s">
        <v>90</v>
      </c>
      <c r="F623" s="149" t="s">
        <v>923</v>
      </c>
      <c r="H623" s="185"/>
      <c r="I623" s="173"/>
      <c r="K623" s="185"/>
    </row>
    <row r="624">
      <c r="A624" s="149" t="s">
        <v>1351</v>
      </c>
      <c r="B624" s="20" t="s">
        <v>806</v>
      </c>
      <c r="C624" s="20" t="s">
        <v>933</v>
      </c>
      <c r="D624" s="20" t="s">
        <v>1265</v>
      </c>
      <c r="E624" s="20" t="s">
        <v>90</v>
      </c>
      <c r="F624" s="149" t="s">
        <v>923</v>
      </c>
      <c r="H624" s="185"/>
      <c r="I624" s="173"/>
      <c r="K624" s="185"/>
    </row>
    <row r="625">
      <c r="A625" s="149" t="s">
        <v>1351</v>
      </c>
      <c r="B625" s="20" t="s">
        <v>807</v>
      </c>
      <c r="C625" s="20" t="s">
        <v>284</v>
      </c>
      <c r="D625" s="20" t="s">
        <v>1266</v>
      </c>
      <c r="E625" s="20" t="s">
        <v>90</v>
      </c>
      <c r="F625" s="149" t="s">
        <v>923</v>
      </c>
      <c r="H625" s="185"/>
      <c r="I625" s="173"/>
      <c r="K625" s="185"/>
    </row>
    <row r="626">
      <c r="A626" s="149" t="s">
        <v>1351</v>
      </c>
      <c r="B626" s="20" t="s">
        <v>808</v>
      </c>
      <c r="C626" s="20" t="s">
        <v>1267</v>
      </c>
      <c r="D626" s="20" t="s">
        <v>1268</v>
      </c>
      <c r="E626" s="20" t="s">
        <v>90</v>
      </c>
      <c r="F626" s="149" t="s">
        <v>923</v>
      </c>
      <c r="H626" s="185"/>
      <c r="I626" s="173"/>
      <c r="K626" s="185"/>
    </row>
    <row r="627">
      <c r="A627" s="149" t="s">
        <v>1351</v>
      </c>
      <c r="B627" s="20" t="s">
        <v>809</v>
      </c>
      <c r="C627" s="20" t="s">
        <v>1269</v>
      </c>
      <c r="D627" s="20" t="s">
        <v>1270</v>
      </c>
      <c r="E627" s="20" t="s">
        <v>90</v>
      </c>
      <c r="F627" s="149" t="s">
        <v>923</v>
      </c>
      <c r="H627" s="185"/>
      <c r="I627" s="173"/>
      <c r="K627" s="185"/>
    </row>
    <row r="628">
      <c r="A628" s="149" t="s">
        <v>1351</v>
      </c>
      <c r="B628" s="20" t="s">
        <v>1497</v>
      </c>
      <c r="C628" s="20" t="s">
        <v>1272</v>
      </c>
      <c r="D628" s="20" t="s">
        <v>1273</v>
      </c>
      <c r="E628" s="20" t="s">
        <v>904</v>
      </c>
      <c r="F628" s="149" t="s">
        <v>917</v>
      </c>
      <c r="H628" s="185"/>
      <c r="I628" s="173"/>
      <c r="J628" s="149">
        <v>1.1</v>
      </c>
      <c r="K628" s="20" t="s">
        <v>1274</v>
      </c>
    </row>
    <row r="629">
      <c r="A629" s="149" t="s">
        <v>1351</v>
      </c>
      <c r="B629" s="20" t="s">
        <v>1498</v>
      </c>
      <c r="C629" s="20" t="s">
        <v>1276</v>
      </c>
      <c r="D629" s="20" t="s">
        <v>1277</v>
      </c>
      <c r="E629" s="20" t="s">
        <v>90</v>
      </c>
      <c r="F629" s="149" t="s">
        <v>923</v>
      </c>
      <c r="H629" s="185"/>
      <c r="I629" s="173"/>
      <c r="J629" s="149">
        <v>1.1</v>
      </c>
      <c r="K629" s="185"/>
    </row>
    <row r="630">
      <c r="A630" s="149" t="s">
        <v>1351</v>
      </c>
      <c r="B630" s="20" t="s">
        <v>1499</v>
      </c>
      <c r="C630" s="20" t="s">
        <v>1279</v>
      </c>
      <c r="D630" s="20" t="s">
        <v>1280</v>
      </c>
      <c r="E630" s="20" t="s">
        <v>1281</v>
      </c>
      <c r="F630" s="149" t="s">
        <v>923</v>
      </c>
      <c r="H630" s="185"/>
      <c r="I630" s="173"/>
      <c r="J630" s="149">
        <v>1.1</v>
      </c>
      <c r="K630" s="185"/>
    </row>
    <row r="631">
      <c r="A631" s="149" t="s">
        <v>1351</v>
      </c>
      <c r="B631" s="20" t="s">
        <v>1500</v>
      </c>
      <c r="C631" s="20" t="s">
        <v>1260</v>
      </c>
      <c r="D631" s="20" t="s">
        <v>1283</v>
      </c>
      <c r="E631" s="20" t="s">
        <v>920</v>
      </c>
      <c r="F631" s="149" t="s">
        <v>923</v>
      </c>
      <c r="H631" s="185"/>
      <c r="I631" s="173"/>
      <c r="J631" s="149">
        <v>1.1</v>
      </c>
      <c r="K631" s="20" t="s">
        <v>1284</v>
      </c>
    </row>
    <row r="632">
      <c r="A632" s="149" t="s">
        <v>1351</v>
      </c>
      <c r="B632" s="20" t="s">
        <v>1500</v>
      </c>
      <c r="C632" s="20" t="s">
        <v>1260</v>
      </c>
      <c r="D632" s="20" t="s">
        <v>1261</v>
      </c>
      <c r="E632" s="20" t="s">
        <v>920</v>
      </c>
      <c r="F632" s="149" t="s">
        <v>923</v>
      </c>
      <c r="H632" s="185"/>
      <c r="I632" s="173"/>
      <c r="J632" s="149">
        <v>1.1</v>
      </c>
      <c r="K632" s="185"/>
    </row>
    <row r="633">
      <c r="A633" s="149" t="s">
        <v>1351</v>
      </c>
      <c r="B633" s="20" t="s">
        <v>1501</v>
      </c>
      <c r="C633" s="20" t="s">
        <v>1262</v>
      </c>
      <c r="D633" s="20" t="s">
        <v>1263</v>
      </c>
      <c r="E633" s="20" t="s">
        <v>90</v>
      </c>
      <c r="F633" s="149" t="s">
        <v>923</v>
      </c>
      <c r="G633" s="149" t="s">
        <v>901</v>
      </c>
      <c r="H633" s="185"/>
      <c r="I633" s="173"/>
      <c r="J633" s="149">
        <v>1.1</v>
      </c>
      <c r="K633" s="185"/>
    </row>
    <row r="634">
      <c r="A634" s="149" t="s">
        <v>1351</v>
      </c>
      <c r="B634" s="20" t="s">
        <v>1502</v>
      </c>
      <c r="C634" s="20" t="s">
        <v>1014</v>
      </c>
      <c r="D634" s="20" t="s">
        <v>1264</v>
      </c>
      <c r="E634" s="20" t="s">
        <v>90</v>
      </c>
      <c r="F634" s="149" t="s">
        <v>923</v>
      </c>
      <c r="H634" s="185"/>
      <c r="I634" s="173"/>
      <c r="J634" s="149">
        <v>1.1</v>
      </c>
      <c r="K634" s="185"/>
    </row>
    <row r="635">
      <c r="A635" s="149" t="s">
        <v>1351</v>
      </c>
      <c r="B635" s="20" t="s">
        <v>1503</v>
      </c>
      <c r="C635" s="20" t="s">
        <v>933</v>
      </c>
      <c r="D635" s="20" t="s">
        <v>1265</v>
      </c>
      <c r="E635" s="20" t="s">
        <v>90</v>
      </c>
      <c r="F635" s="149" t="s">
        <v>923</v>
      </c>
      <c r="H635" s="185"/>
      <c r="I635" s="173"/>
      <c r="J635" s="149">
        <v>1.1</v>
      </c>
      <c r="K635" s="185"/>
    </row>
    <row r="636">
      <c r="A636" s="149" t="s">
        <v>1351</v>
      </c>
      <c r="B636" s="20" t="s">
        <v>1504</v>
      </c>
      <c r="C636" s="20" t="s">
        <v>284</v>
      </c>
      <c r="D636" s="20" t="s">
        <v>1266</v>
      </c>
      <c r="E636" s="20" t="s">
        <v>90</v>
      </c>
      <c r="F636" s="149" t="s">
        <v>923</v>
      </c>
      <c r="H636" s="185"/>
      <c r="I636" s="173"/>
      <c r="J636" s="149">
        <v>1.1</v>
      </c>
      <c r="K636" s="185"/>
    </row>
    <row r="637">
      <c r="A637" s="149" t="s">
        <v>1351</v>
      </c>
      <c r="B637" s="20" t="s">
        <v>1505</v>
      </c>
      <c r="C637" s="20" t="s">
        <v>1267</v>
      </c>
      <c r="D637" s="20" t="s">
        <v>1268</v>
      </c>
      <c r="E637" s="20" t="s">
        <v>90</v>
      </c>
      <c r="F637" s="149" t="s">
        <v>923</v>
      </c>
      <c r="H637" s="185"/>
      <c r="I637" s="173"/>
      <c r="J637" s="149">
        <v>1.1</v>
      </c>
      <c r="K637" s="185"/>
    </row>
    <row r="638">
      <c r="A638" s="149" t="s">
        <v>1351</v>
      </c>
      <c r="B638" s="20" t="s">
        <v>1506</v>
      </c>
      <c r="C638" s="20" t="s">
        <v>1269</v>
      </c>
      <c r="D638" s="20" t="s">
        <v>1270</v>
      </c>
      <c r="E638" s="20" t="s">
        <v>90</v>
      </c>
      <c r="F638" s="149" t="s">
        <v>923</v>
      </c>
      <c r="H638" s="185"/>
      <c r="I638" s="173"/>
      <c r="J638" s="149">
        <v>1.1</v>
      </c>
      <c r="K638" s="185"/>
    </row>
    <row r="639">
      <c r="A639" s="149" t="s">
        <v>1351</v>
      </c>
      <c r="B639" s="20" t="s">
        <v>1507</v>
      </c>
      <c r="C639" s="20" t="s">
        <v>1272</v>
      </c>
      <c r="D639" s="20" t="s">
        <v>1273</v>
      </c>
      <c r="E639" s="20" t="s">
        <v>904</v>
      </c>
      <c r="F639" s="149" t="s">
        <v>917</v>
      </c>
      <c r="H639" s="185"/>
      <c r="I639" s="173"/>
      <c r="J639" s="149">
        <v>1.1</v>
      </c>
      <c r="K639" s="20" t="s">
        <v>1274</v>
      </c>
    </row>
    <row r="640">
      <c r="A640" s="149" t="s">
        <v>1351</v>
      </c>
      <c r="B640" s="20" t="s">
        <v>1508</v>
      </c>
      <c r="C640" s="20" t="s">
        <v>1276</v>
      </c>
      <c r="D640" s="20" t="s">
        <v>1277</v>
      </c>
      <c r="E640" s="20" t="s">
        <v>90</v>
      </c>
      <c r="F640" s="149" t="s">
        <v>923</v>
      </c>
      <c r="H640" s="185"/>
      <c r="I640" s="173"/>
      <c r="J640" s="149">
        <v>1.1</v>
      </c>
      <c r="K640" s="185"/>
    </row>
    <row r="641">
      <c r="A641" s="149" t="s">
        <v>1351</v>
      </c>
      <c r="B641" s="20" t="s">
        <v>1509</v>
      </c>
      <c r="C641" s="20" t="s">
        <v>1279</v>
      </c>
      <c r="D641" s="20" t="s">
        <v>1280</v>
      </c>
      <c r="E641" s="20" t="s">
        <v>1281</v>
      </c>
      <c r="F641" s="149" t="s">
        <v>923</v>
      </c>
      <c r="H641" s="185"/>
      <c r="I641" s="173"/>
      <c r="J641" s="149">
        <v>1.1</v>
      </c>
      <c r="K641" s="185"/>
    </row>
    <row r="642">
      <c r="B642" s="20" t="s">
        <v>308</v>
      </c>
      <c r="C642" s="20" t="s">
        <v>1510</v>
      </c>
      <c r="D642" s="20" t="s">
        <v>1511</v>
      </c>
      <c r="E642" s="20" t="s">
        <v>90</v>
      </c>
      <c r="F642" s="149" t="s">
        <v>923</v>
      </c>
      <c r="H642" s="20" t="s">
        <v>1065</v>
      </c>
      <c r="I642" s="184"/>
      <c r="K642" s="185"/>
    </row>
    <row r="643">
      <c r="B643" s="20" t="s">
        <v>310</v>
      </c>
      <c r="C643" s="20" t="s">
        <v>1468</v>
      </c>
      <c r="D643" s="20" t="s">
        <v>1512</v>
      </c>
      <c r="E643" s="20" t="s">
        <v>904</v>
      </c>
      <c r="F643" s="149" t="s">
        <v>917</v>
      </c>
      <c r="H643" s="185"/>
      <c r="I643" s="173"/>
      <c r="K643" s="185"/>
    </row>
    <row r="644">
      <c r="B644" s="20" t="s">
        <v>310</v>
      </c>
      <c r="C644" s="20" t="s">
        <v>1470</v>
      </c>
      <c r="D644" s="20" t="s">
        <v>1471</v>
      </c>
      <c r="E644" s="20" t="s">
        <v>920</v>
      </c>
      <c r="H644" s="185"/>
      <c r="I644" s="173"/>
      <c r="K644" s="185"/>
    </row>
    <row r="645">
      <c r="A645" s="149" t="s">
        <v>310</v>
      </c>
      <c r="B645" s="20" t="s">
        <v>311</v>
      </c>
      <c r="C645" s="20" t="s">
        <v>1472</v>
      </c>
      <c r="D645" s="20" t="s">
        <v>1473</v>
      </c>
      <c r="E645" s="20" t="s">
        <v>90</v>
      </c>
      <c r="F645" s="149" t="s">
        <v>923</v>
      </c>
      <c r="H645" s="185"/>
      <c r="I645" s="173"/>
      <c r="K645" s="185"/>
    </row>
    <row r="646">
      <c r="A646" s="149" t="s">
        <v>310</v>
      </c>
      <c r="B646" s="20" t="s">
        <v>312</v>
      </c>
      <c r="C646" s="20" t="s">
        <v>1474</v>
      </c>
      <c r="D646" s="20" t="s">
        <v>1475</v>
      </c>
      <c r="E646" s="20" t="s">
        <v>904</v>
      </c>
      <c r="F646" s="149" t="s">
        <v>917</v>
      </c>
      <c r="H646" s="183" t="s">
        <v>1476</v>
      </c>
      <c r="I646" s="184"/>
      <c r="K646" s="185"/>
    </row>
    <row r="647">
      <c r="A647" s="149" t="s">
        <v>310</v>
      </c>
      <c r="B647" s="20" t="s">
        <v>313</v>
      </c>
      <c r="C647" s="20" t="s">
        <v>1477</v>
      </c>
      <c r="D647" s="20" t="s">
        <v>1478</v>
      </c>
      <c r="E647" s="20" t="s">
        <v>90</v>
      </c>
      <c r="F647" s="149" t="s">
        <v>923</v>
      </c>
      <c r="H647" s="185"/>
      <c r="I647" s="173"/>
      <c r="K647" s="185"/>
    </row>
    <row r="648">
      <c r="A648" s="149" t="s">
        <v>310</v>
      </c>
      <c r="B648" s="20" t="s">
        <v>314</v>
      </c>
      <c r="C648" s="20" t="s">
        <v>930</v>
      </c>
      <c r="D648" s="20" t="s">
        <v>1479</v>
      </c>
      <c r="E648" s="20" t="s">
        <v>90</v>
      </c>
      <c r="F648" s="149" t="s">
        <v>923</v>
      </c>
      <c r="H648" s="183" t="s">
        <v>1480</v>
      </c>
      <c r="I648" s="184"/>
      <c r="K648" s="185"/>
    </row>
    <row r="649">
      <c r="A649" s="149" t="s">
        <v>310</v>
      </c>
      <c r="B649" s="20" t="s">
        <v>315</v>
      </c>
      <c r="C649" s="20" t="s">
        <v>928</v>
      </c>
      <c r="D649" s="20" t="s">
        <v>1481</v>
      </c>
      <c r="E649" s="20" t="s">
        <v>90</v>
      </c>
      <c r="F649" s="149" t="s">
        <v>923</v>
      </c>
      <c r="H649" s="185"/>
      <c r="I649" s="173"/>
      <c r="K649" s="185"/>
    </row>
    <row r="650">
      <c r="A650" s="149" t="s">
        <v>310</v>
      </c>
      <c r="B650" s="20" t="s">
        <v>316</v>
      </c>
      <c r="C650" s="20" t="s">
        <v>1482</v>
      </c>
      <c r="D650" s="20" t="s">
        <v>1483</v>
      </c>
      <c r="E650" s="20" t="s">
        <v>90</v>
      </c>
      <c r="F650" s="149" t="s">
        <v>923</v>
      </c>
      <c r="G650" s="149" t="s">
        <v>940</v>
      </c>
      <c r="H650" s="185"/>
      <c r="I650" s="173"/>
      <c r="K650" s="185"/>
    </row>
    <row r="651">
      <c r="B651" s="185"/>
      <c r="C651" s="185"/>
      <c r="D651" s="185"/>
      <c r="E651" s="185"/>
      <c r="H651" s="185"/>
      <c r="I651" s="173"/>
      <c r="K651" s="185"/>
    </row>
    <row r="652">
      <c r="B652" s="185"/>
      <c r="C652" s="185"/>
      <c r="D652" s="185"/>
      <c r="E652" s="185"/>
      <c r="H652" s="185"/>
      <c r="I652" s="173"/>
      <c r="K652" s="185"/>
    </row>
    <row r="653">
      <c r="B653" s="185"/>
      <c r="C653" s="185"/>
      <c r="D653" s="185"/>
      <c r="E653" s="185"/>
      <c r="H653" s="185"/>
      <c r="I653" s="173"/>
      <c r="K653" s="185"/>
    </row>
    <row r="654">
      <c r="B654" s="185"/>
      <c r="C654" s="185"/>
      <c r="D654" s="185"/>
      <c r="E654" s="185"/>
      <c r="H654" s="185"/>
      <c r="I654" s="173"/>
      <c r="K654" s="185"/>
    </row>
    <row r="655">
      <c r="B655" s="185"/>
      <c r="C655" s="185"/>
      <c r="D655" s="185"/>
      <c r="E655" s="185"/>
      <c r="H655" s="185"/>
      <c r="I655" s="173"/>
      <c r="K655" s="185"/>
    </row>
    <row r="656">
      <c r="B656" s="185"/>
      <c r="C656" s="185"/>
      <c r="D656" s="185"/>
      <c r="E656" s="185"/>
      <c r="H656" s="185"/>
      <c r="I656" s="173"/>
      <c r="K656" s="185"/>
    </row>
    <row r="657">
      <c r="B657" s="185"/>
      <c r="C657" s="185"/>
      <c r="D657" s="185"/>
      <c r="E657" s="185"/>
      <c r="H657" s="185"/>
      <c r="I657" s="173"/>
      <c r="K657" s="185"/>
    </row>
    <row r="658">
      <c r="B658" s="185"/>
      <c r="C658" s="185"/>
      <c r="D658" s="185"/>
      <c r="E658" s="185"/>
      <c r="H658" s="185"/>
      <c r="I658" s="173"/>
      <c r="K658" s="185"/>
    </row>
    <row r="659">
      <c r="B659" s="185"/>
      <c r="C659" s="185"/>
      <c r="D659" s="185"/>
      <c r="E659" s="185"/>
      <c r="H659" s="185"/>
      <c r="I659" s="173"/>
      <c r="K659" s="185"/>
    </row>
    <row r="660">
      <c r="B660" s="185"/>
      <c r="C660" s="185"/>
      <c r="D660" s="185"/>
      <c r="E660" s="185"/>
      <c r="H660" s="185"/>
      <c r="I660" s="173"/>
      <c r="K660" s="185"/>
    </row>
    <row r="661">
      <c r="I661" s="173"/>
    </row>
    <row r="662">
      <c r="I662" s="173"/>
    </row>
    <row r="663">
      <c r="I663" s="173"/>
    </row>
    <row r="664">
      <c r="I664" s="173"/>
    </row>
    <row r="665">
      <c r="I665" s="173"/>
    </row>
    <row r="666">
      <c r="I666" s="173"/>
    </row>
    <row r="667">
      <c r="I667" s="173"/>
    </row>
    <row r="668">
      <c r="I668" s="173"/>
    </row>
    <row r="669">
      <c r="I669" s="173"/>
    </row>
    <row r="670">
      <c r="I670" s="173"/>
    </row>
    <row r="671">
      <c r="I671" s="173"/>
    </row>
    <row r="672">
      <c r="I672" s="173"/>
    </row>
    <row r="673">
      <c r="I673" s="173"/>
    </row>
    <row r="674">
      <c r="I674" s="173"/>
    </row>
    <row r="675">
      <c r="I675" s="173"/>
    </row>
    <row r="676">
      <c r="I676" s="173"/>
    </row>
    <row r="677">
      <c r="I677" s="173"/>
    </row>
    <row r="678">
      <c r="I678" s="173"/>
    </row>
    <row r="679">
      <c r="I679" s="173"/>
    </row>
    <row r="680">
      <c r="I680" s="173"/>
    </row>
    <row r="681">
      <c r="I681" s="173"/>
    </row>
    <row r="682">
      <c r="I682" s="173"/>
    </row>
    <row r="683">
      <c r="I683" s="173"/>
    </row>
    <row r="684">
      <c r="I684" s="173"/>
    </row>
    <row r="685">
      <c r="I685" s="173"/>
    </row>
    <row r="686">
      <c r="I686" s="173"/>
    </row>
    <row r="687">
      <c r="I687" s="173"/>
    </row>
    <row r="688">
      <c r="I688" s="173"/>
    </row>
    <row r="689">
      <c r="I689" s="173"/>
    </row>
    <row r="690">
      <c r="I690" s="173"/>
    </row>
    <row r="691">
      <c r="I691" s="173"/>
    </row>
    <row r="692">
      <c r="I692" s="173"/>
    </row>
    <row r="693">
      <c r="I693" s="173"/>
    </row>
    <row r="694">
      <c r="I694" s="173"/>
    </row>
    <row r="695">
      <c r="I695" s="173"/>
    </row>
    <row r="696">
      <c r="I696" s="173"/>
    </row>
    <row r="697">
      <c r="I697" s="173"/>
    </row>
    <row r="698">
      <c r="I698" s="173"/>
    </row>
    <row r="699">
      <c r="I699" s="173"/>
    </row>
    <row r="700">
      <c r="I700" s="173"/>
    </row>
    <row r="701">
      <c r="I701" s="173"/>
    </row>
    <row r="702">
      <c r="I702" s="173"/>
    </row>
    <row r="703">
      <c r="I703" s="173"/>
    </row>
    <row r="704">
      <c r="I704" s="173"/>
    </row>
    <row r="705">
      <c r="I705" s="173"/>
    </row>
    <row r="706">
      <c r="I706" s="173"/>
    </row>
    <row r="707">
      <c r="I707" s="173"/>
    </row>
    <row r="708">
      <c r="I708" s="173"/>
    </row>
    <row r="709">
      <c r="I709" s="173"/>
    </row>
    <row r="710">
      <c r="I710" s="173"/>
    </row>
    <row r="711">
      <c r="I711" s="173"/>
    </row>
    <row r="712">
      <c r="I712" s="173"/>
    </row>
    <row r="713">
      <c r="I713" s="173"/>
    </row>
    <row r="714">
      <c r="I714" s="173"/>
    </row>
    <row r="715">
      <c r="I715" s="173"/>
    </row>
    <row r="716">
      <c r="I716" s="173"/>
    </row>
    <row r="717">
      <c r="I717" s="173"/>
    </row>
    <row r="718">
      <c r="I718" s="173"/>
    </row>
    <row r="719">
      <c r="I719" s="173"/>
    </row>
    <row r="720">
      <c r="I720" s="173"/>
    </row>
    <row r="721">
      <c r="I721" s="173"/>
    </row>
    <row r="722">
      <c r="I722" s="173"/>
    </row>
    <row r="723">
      <c r="I723" s="173"/>
    </row>
    <row r="724">
      <c r="I724" s="173"/>
    </row>
    <row r="725">
      <c r="I725" s="173"/>
    </row>
    <row r="726">
      <c r="I726" s="173"/>
    </row>
    <row r="727">
      <c r="I727" s="173"/>
    </row>
    <row r="728">
      <c r="I728" s="173"/>
    </row>
    <row r="729">
      <c r="I729" s="173"/>
    </row>
    <row r="730">
      <c r="I730" s="173"/>
    </row>
    <row r="731">
      <c r="I731" s="173"/>
    </row>
    <row r="732">
      <c r="I732" s="173"/>
    </row>
    <row r="733">
      <c r="I733" s="173"/>
    </row>
    <row r="734">
      <c r="I734" s="173"/>
    </row>
    <row r="735">
      <c r="I735" s="173"/>
    </row>
    <row r="736">
      <c r="I736" s="173"/>
    </row>
    <row r="737">
      <c r="I737" s="173"/>
    </row>
    <row r="738">
      <c r="I738" s="173"/>
    </row>
    <row r="739">
      <c r="I739" s="173"/>
    </row>
    <row r="740">
      <c r="I740" s="173"/>
    </row>
    <row r="741">
      <c r="I741" s="173"/>
    </row>
    <row r="742">
      <c r="I742" s="173"/>
    </row>
    <row r="743">
      <c r="I743" s="173"/>
    </row>
    <row r="744">
      <c r="I744" s="173"/>
    </row>
    <row r="745">
      <c r="I745" s="173"/>
    </row>
    <row r="746">
      <c r="I746" s="173"/>
    </row>
    <row r="747">
      <c r="I747" s="173"/>
    </row>
    <row r="748">
      <c r="I748" s="173"/>
    </row>
    <row r="749">
      <c r="I749" s="173"/>
    </row>
    <row r="750">
      <c r="I750" s="173"/>
    </row>
    <row r="751">
      <c r="I751" s="173"/>
    </row>
    <row r="752">
      <c r="I752" s="173"/>
    </row>
    <row r="753">
      <c r="I753" s="173"/>
    </row>
    <row r="754">
      <c r="I754" s="173"/>
    </row>
    <row r="755">
      <c r="I755" s="173"/>
    </row>
    <row r="756">
      <c r="I756" s="173"/>
    </row>
    <row r="757">
      <c r="I757" s="173"/>
    </row>
    <row r="758">
      <c r="I758" s="173"/>
    </row>
    <row r="759">
      <c r="I759" s="173"/>
    </row>
    <row r="760">
      <c r="I760" s="173"/>
    </row>
    <row r="761">
      <c r="I761" s="173"/>
    </row>
    <row r="762">
      <c r="I762" s="173"/>
    </row>
    <row r="763">
      <c r="I763" s="173"/>
    </row>
    <row r="764">
      <c r="I764" s="173"/>
    </row>
    <row r="765">
      <c r="I765" s="173"/>
    </row>
    <row r="766">
      <c r="I766" s="173"/>
    </row>
    <row r="767">
      <c r="I767" s="173"/>
    </row>
    <row r="768">
      <c r="I768" s="173"/>
    </row>
    <row r="769">
      <c r="I769" s="173"/>
    </row>
    <row r="770">
      <c r="I770" s="173"/>
    </row>
    <row r="771">
      <c r="I771" s="173"/>
    </row>
    <row r="772">
      <c r="I772" s="173"/>
    </row>
    <row r="773">
      <c r="I773" s="173"/>
    </row>
    <row r="774">
      <c r="I774" s="173"/>
    </row>
    <row r="775">
      <c r="I775" s="173"/>
    </row>
    <row r="776">
      <c r="I776" s="173"/>
    </row>
    <row r="777">
      <c r="I777" s="173"/>
    </row>
    <row r="778">
      <c r="I778" s="173"/>
    </row>
    <row r="779">
      <c r="I779" s="173"/>
    </row>
    <row r="780">
      <c r="I780" s="173"/>
    </row>
    <row r="781">
      <c r="I781" s="173"/>
    </row>
    <row r="782">
      <c r="I782" s="173"/>
    </row>
    <row r="783">
      <c r="I783" s="173"/>
    </row>
    <row r="784">
      <c r="I784" s="173"/>
    </row>
    <row r="785">
      <c r="I785" s="173"/>
    </row>
    <row r="786">
      <c r="I786" s="173"/>
    </row>
    <row r="787">
      <c r="I787" s="173"/>
    </row>
    <row r="788">
      <c r="I788" s="173"/>
    </row>
    <row r="789">
      <c r="I789" s="173"/>
    </row>
    <row r="790">
      <c r="I790" s="173"/>
    </row>
    <row r="791">
      <c r="I791" s="173"/>
    </row>
    <row r="792">
      <c r="I792" s="173"/>
    </row>
    <row r="793">
      <c r="I793" s="173"/>
    </row>
    <row r="794">
      <c r="I794" s="173"/>
    </row>
    <row r="795">
      <c r="I795" s="173"/>
    </row>
    <row r="796">
      <c r="I796" s="173"/>
    </row>
    <row r="797">
      <c r="I797" s="173"/>
    </row>
    <row r="798">
      <c r="I798" s="173"/>
    </row>
    <row r="799">
      <c r="I799" s="173"/>
    </row>
    <row r="800">
      <c r="I800" s="173"/>
    </row>
    <row r="801">
      <c r="I801" s="173"/>
    </row>
    <row r="802">
      <c r="I802" s="173"/>
    </row>
    <row r="803">
      <c r="I803" s="173"/>
    </row>
    <row r="804">
      <c r="I804" s="173"/>
    </row>
    <row r="805">
      <c r="I805" s="173"/>
    </row>
    <row r="806">
      <c r="I806" s="173"/>
    </row>
    <row r="807">
      <c r="I807" s="173"/>
    </row>
    <row r="808">
      <c r="I808" s="173"/>
    </row>
    <row r="809">
      <c r="I809" s="173"/>
    </row>
    <row r="810">
      <c r="I810" s="173"/>
    </row>
    <row r="811">
      <c r="I811" s="173"/>
    </row>
    <row r="812">
      <c r="I812" s="173"/>
    </row>
    <row r="813">
      <c r="I813" s="173"/>
    </row>
    <row r="814">
      <c r="I814" s="173"/>
    </row>
    <row r="815">
      <c r="I815" s="173"/>
    </row>
    <row r="816">
      <c r="I816" s="173"/>
    </row>
    <row r="817">
      <c r="I817" s="173"/>
    </row>
    <row r="818">
      <c r="I818" s="173"/>
    </row>
    <row r="819">
      <c r="I819" s="173"/>
    </row>
    <row r="820">
      <c r="I820" s="173"/>
    </row>
    <row r="821">
      <c r="I821" s="173"/>
    </row>
    <row r="822">
      <c r="I822" s="173"/>
    </row>
    <row r="823">
      <c r="I823" s="173"/>
    </row>
    <row r="824">
      <c r="I824" s="173"/>
    </row>
    <row r="825">
      <c r="I825" s="173"/>
    </row>
    <row r="826">
      <c r="I826" s="173"/>
    </row>
    <row r="827">
      <c r="I827" s="173"/>
    </row>
    <row r="828">
      <c r="I828" s="173"/>
    </row>
    <row r="829">
      <c r="I829" s="173"/>
    </row>
    <row r="830">
      <c r="I830" s="173"/>
    </row>
    <row r="831">
      <c r="I831" s="173"/>
    </row>
    <row r="832">
      <c r="I832" s="173"/>
    </row>
    <row r="833">
      <c r="I833" s="173"/>
    </row>
    <row r="834">
      <c r="I834" s="173"/>
    </row>
    <row r="835">
      <c r="I835" s="173"/>
    </row>
    <row r="836">
      <c r="I836" s="173"/>
    </row>
    <row r="837">
      <c r="I837" s="173"/>
    </row>
    <row r="838">
      <c r="I838" s="173"/>
    </row>
    <row r="839">
      <c r="I839" s="173"/>
    </row>
    <row r="840">
      <c r="I840" s="173"/>
    </row>
    <row r="841">
      <c r="I841" s="173"/>
    </row>
    <row r="842">
      <c r="I842" s="173"/>
    </row>
    <row r="843">
      <c r="I843" s="173"/>
    </row>
    <row r="844">
      <c r="I844" s="173"/>
    </row>
    <row r="845">
      <c r="I845" s="173"/>
    </row>
    <row r="846">
      <c r="I846" s="173"/>
    </row>
    <row r="847">
      <c r="I847" s="173"/>
    </row>
    <row r="848">
      <c r="I848" s="173"/>
    </row>
    <row r="849">
      <c r="I849" s="173"/>
    </row>
    <row r="850">
      <c r="I850" s="173"/>
    </row>
    <row r="851">
      <c r="I851" s="173"/>
    </row>
    <row r="852">
      <c r="I852" s="173"/>
    </row>
    <row r="853">
      <c r="I853" s="173"/>
    </row>
    <row r="854">
      <c r="I854" s="173"/>
    </row>
    <row r="855">
      <c r="I855" s="173"/>
    </row>
    <row r="856">
      <c r="I856" s="173"/>
    </row>
    <row r="857">
      <c r="I857" s="173"/>
    </row>
    <row r="858">
      <c r="I858" s="173"/>
    </row>
    <row r="859">
      <c r="I859" s="173"/>
    </row>
    <row r="860">
      <c r="I860" s="173"/>
    </row>
    <row r="861">
      <c r="I861" s="173"/>
    </row>
    <row r="862">
      <c r="I862" s="173"/>
    </row>
    <row r="863">
      <c r="I863" s="173"/>
    </row>
    <row r="864">
      <c r="I864" s="173"/>
    </row>
    <row r="865">
      <c r="I865" s="173"/>
    </row>
    <row r="866">
      <c r="I866" s="173"/>
    </row>
    <row r="867">
      <c r="I867" s="173"/>
    </row>
    <row r="868">
      <c r="I868" s="173"/>
    </row>
    <row r="869">
      <c r="I869" s="173"/>
    </row>
    <row r="870">
      <c r="I870" s="173"/>
    </row>
    <row r="871">
      <c r="I871" s="173"/>
    </row>
    <row r="872">
      <c r="I872" s="173"/>
    </row>
    <row r="873">
      <c r="I873" s="173"/>
    </row>
    <row r="874">
      <c r="I874" s="173"/>
    </row>
    <row r="875">
      <c r="I875" s="173"/>
    </row>
    <row r="876">
      <c r="I876" s="173"/>
    </row>
    <row r="877">
      <c r="I877" s="173"/>
    </row>
    <row r="878">
      <c r="I878" s="173"/>
    </row>
    <row r="879">
      <c r="I879" s="173"/>
    </row>
    <row r="880">
      <c r="I880" s="173"/>
    </row>
    <row r="881">
      <c r="I881" s="173"/>
    </row>
    <row r="882">
      <c r="I882" s="173"/>
    </row>
    <row r="883">
      <c r="I883" s="173"/>
    </row>
    <row r="884">
      <c r="I884" s="173"/>
    </row>
    <row r="885">
      <c r="I885" s="173"/>
    </row>
    <row r="886">
      <c r="I886" s="173"/>
    </row>
    <row r="887">
      <c r="I887" s="173"/>
    </row>
    <row r="888">
      <c r="I888" s="173"/>
    </row>
    <row r="889">
      <c r="I889" s="173"/>
    </row>
    <row r="890">
      <c r="I890" s="173"/>
    </row>
    <row r="891">
      <c r="I891" s="173"/>
    </row>
    <row r="892">
      <c r="I892" s="173"/>
    </row>
    <row r="893">
      <c r="I893" s="173"/>
    </row>
    <row r="894">
      <c r="I894" s="173"/>
    </row>
    <row r="895">
      <c r="I895" s="173"/>
    </row>
    <row r="896">
      <c r="I896" s="173"/>
    </row>
    <row r="897">
      <c r="I897" s="173"/>
    </row>
    <row r="898">
      <c r="I898" s="173"/>
    </row>
    <row r="899">
      <c r="I899" s="173"/>
    </row>
    <row r="900">
      <c r="I900" s="173"/>
    </row>
    <row r="901">
      <c r="I901" s="173"/>
    </row>
    <row r="902">
      <c r="I902" s="173"/>
    </row>
    <row r="903">
      <c r="I903" s="173"/>
    </row>
    <row r="904">
      <c r="I904" s="173"/>
    </row>
    <row r="905">
      <c r="I905" s="173"/>
    </row>
    <row r="906">
      <c r="I906" s="173"/>
    </row>
    <row r="907">
      <c r="I907" s="173"/>
    </row>
    <row r="908">
      <c r="I908" s="173"/>
    </row>
    <row r="909">
      <c r="I909" s="173"/>
    </row>
    <row r="910">
      <c r="I910" s="173"/>
    </row>
    <row r="911">
      <c r="I911" s="173"/>
    </row>
    <row r="912">
      <c r="I912" s="173"/>
    </row>
    <row r="913">
      <c r="I913" s="173"/>
    </row>
    <row r="914">
      <c r="I914" s="173"/>
    </row>
    <row r="915">
      <c r="I915" s="173"/>
    </row>
    <row r="916">
      <c r="I916" s="173"/>
    </row>
    <row r="917">
      <c r="I917" s="173"/>
    </row>
    <row r="918">
      <c r="I918" s="173"/>
    </row>
    <row r="919">
      <c r="I919" s="173"/>
    </row>
    <row r="920">
      <c r="I920" s="173"/>
    </row>
    <row r="921">
      <c r="I921" s="173"/>
    </row>
    <row r="922">
      <c r="I922" s="173"/>
    </row>
    <row r="923">
      <c r="I923" s="173"/>
    </row>
    <row r="924">
      <c r="I924" s="173"/>
    </row>
    <row r="925">
      <c r="I925" s="173"/>
    </row>
    <row r="926">
      <c r="I926" s="173"/>
    </row>
    <row r="927">
      <c r="I927" s="173"/>
    </row>
    <row r="928">
      <c r="I928" s="173"/>
    </row>
    <row r="929">
      <c r="I929" s="173"/>
    </row>
    <row r="930">
      <c r="I930" s="173"/>
    </row>
    <row r="931">
      <c r="I931" s="173"/>
    </row>
    <row r="932">
      <c r="I932" s="173"/>
    </row>
    <row r="933">
      <c r="I933" s="173"/>
    </row>
    <row r="934">
      <c r="I934" s="173"/>
    </row>
    <row r="935">
      <c r="I935" s="173"/>
    </row>
    <row r="936">
      <c r="I936" s="173"/>
    </row>
    <row r="937">
      <c r="I937" s="173"/>
    </row>
    <row r="938">
      <c r="I938" s="173"/>
    </row>
    <row r="939">
      <c r="I939" s="173"/>
    </row>
    <row r="940">
      <c r="I940" s="173"/>
    </row>
    <row r="941">
      <c r="I941" s="173"/>
    </row>
    <row r="942">
      <c r="I942" s="173"/>
    </row>
    <row r="943">
      <c r="I943" s="173"/>
    </row>
    <row r="944">
      <c r="I944" s="173"/>
    </row>
    <row r="945">
      <c r="I945" s="173"/>
    </row>
    <row r="946">
      <c r="I946" s="173"/>
    </row>
    <row r="947">
      <c r="I947" s="173"/>
    </row>
    <row r="948">
      <c r="I948" s="173"/>
    </row>
    <row r="949">
      <c r="I949" s="173"/>
    </row>
    <row r="950">
      <c r="I950" s="173"/>
    </row>
    <row r="951">
      <c r="I951" s="173"/>
    </row>
    <row r="952">
      <c r="I952" s="173"/>
    </row>
    <row r="953">
      <c r="I953" s="173"/>
    </row>
    <row r="954">
      <c r="I954" s="173"/>
    </row>
    <row r="955">
      <c r="I955" s="173"/>
    </row>
    <row r="956">
      <c r="I956" s="173"/>
    </row>
    <row r="957">
      <c r="I957" s="173"/>
    </row>
    <row r="958">
      <c r="I958" s="173"/>
    </row>
    <row r="959">
      <c r="I959" s="173"/>
    </row>
    <row r="960">
      <c r="I960" s="173"/>
    </row>
    <row r="961">
      <c r="I961" s="173"/>
    </row>
    <row r="962">
      <c r="I962" s="173"/>
    </row>
    <row r="963">
      <c r="I963" s="173"/>
    </row>
    <row r="964">
      <c r="I964" s="173"/>
    </row>
    <row r="965">
      <c r="I965" s="173"/>
    </row>
    <row r="966">
      <c r="I966" s="173"/>
    </row>
    <row r="967">
      <c r="I967" s="173"/>
    </row>
    <row r="968">
      <c r="I968" s="173"/>
    </row>
    <row r="969">
      <c r="I969" s="173"/>
    </row>
    <row r="970">
      <c r="I970" s="173"/>
    </row>
    <row r="971">
      <c r="I971" s="173"/>
    </row>
    <row r="972">
      <c r="I972" s="173"/>
    </row>
    <row r="973">
      <c r="I973" s="173"/>
    </row>
    <row r="974">
      <c r="I974" s="173"/>
    </row>
    <row r="975">
      <c r="I975" s="173"/>
    </row>
    <row r="976">
      <c r="I976" s="173"/>
    </row>
    <row r="977">
      <c r="I977" s="173"/>
    </row>
    <row r="978">
      <c r="I978" s="173"/>
    </row>
    <row r="979">
      <c r="I979" s="173"/>
    </row>
    <row r="980">
      <c r="I980" s="173"/>
    </row>
    <row r="981">
      <c r="I981" s="173"/>
    </row>
    <row r="982">
      <c r="I982" s="173"/>
    </row>
    <row r="983">
      <c r="I983" s="173"/>
    </row>
    <row r="984">
      <c r="I984" s="173"/>
    </row>
    <row r="985">
      <c r="I985" s="173"/>
    </row>
    <row r="986">
      <c r="I986" s="173"/>
    </row>
    <row r="987">
      <c r="I987" s="173"/>
    </row>
    <row r="988">
      <c r="I988" s="173"/>
    </row>
    <row r="989">
      <c r="I989" s="173"/>
    </row>
    <row r="990">
      <c r="I990" s="173"/>
    </row>
    <row r="991">
      <c r="I991" s="173"/>
    </row>
    <row r="992">
      <c r="I992" s="173"/>
    </row>
    <row r="993">
      <c r="I993" s="173"/>
    </row>
    <row r="994">
      <c r="I994" s="173"/>
    </row>
    <row r="995">
      <c r="I995" s="173"/>
    </row>
    <row r="996">
      <c r="I996" s="173"/>
    </row>
    <row r="997">
      <c r="I997" s="173"/>
    </row>
    <row r="998">
      <c r="I998" s="173"/>
    </row>
    <row r="999">
      <c r="I999" s="173"/>
    </row>
    <row r="1000">
      <c r="I1000" s="173"/>
    </row>
    <row r="1001">
      <c r="I1001" s="173"/>
    </row>
    <row r="1002">
      <c r="I1002" s="173"/>
    </row>
    <row r="1003">
      <c r="I1003" s="173"/>
    </row>
    <row r="1004">
      <c r="I1004" s="173"/>
    </row>
  </sheetData>
  <hyperlinks>
    <hyperlink r:id="rId1" ref="H2"/>
    <hyperlink r:id="rId2" location="release-tag" ref="H5"/>
    <hyperlink r:id="rId3" location="initiation-type" ref="H6"/>
    <hyperlink r:id="rId4" ref="H11"/>
    <hyperlink r:id="rId5" location="organization-identifier-scheme" ref="H13"/>
    <hyperlink r:id="rId6" ref="H16"/>
    <hyperlink r:id="rId7" ref="H17"/>
    <hyperlink r:id="rId8" location="organization-identifier-scheme" ref="H19"/>
    <hyperlink r:id="rId9" ref="H22"/>
    <hyperlink r:id="rId10" location="party-role" ref="H37"/>
    <hyperlink r:id="rId11" ref="H43"/>
    <hyperlink r:id="rId12" location="organization-identifier-scheme" ref="H45"/>
    <hyperlink r:id="rId13" ref="H48"/>
    <hyperlink r:id="rId14" ref="H56"/>
    <hyperlink r:id="rId15" location="organization-identifier-scheme" ref="H58"/>
    <hyperlink r:id="rId16" ref="H61"/>
    <hyperlink r:id="rId17" ref="H73"/>
    <hyperlink r:id="rId18" location="currency" ref="H79"/>
    <hyperlink r:id="rId19" location="document-type" ref="H87"/>
    <hyperlink r:id="rId20" ref="H93"/>
    <hyperlink r:id="rId21" location="milestone-type" ref="H99"/>
    <hyperlink r:id="rId22" location="milestone-status" ref="H105"/>
    <hyperlink r:id="rId23" location="document-type" ref="H109"/>
    <hyperlink r:id="rId24" ref="H115"/>
    <hyperlink r:id="rId25" location="tender-status" ref="H122"/>
    <hyperlink r:id="rId26" ref="H127"/>
    <hyperlink r:id="rId27" location="organization-identifier-scheme" ref="H129"/>
    <hyperlink r:id="rId28" ref="H132"/>
    <hyperlink r:id="rId29" ref="H140"/>
    <hyperlink r:id="rId30" location="organization-identifier-scheme" ref="H142"/>
    <hyperlink r:id="rId31" ref="H145"/>
    <hyperlink r:id="rId32" location="item-classification-scheme" ref="H159"/>
    <hyperlink r:id="rId33" location="item-classification-scheme" ref="H165"/>
    <hyperlink r:id="rId34" location="unit-classification-scheme" ref="H171"/>
    <hyperlink r:id="rId35" location="unit-classification-scheme" ref="H172"/>
    <hyperlink r:id="rId36" location="currency" ref="H177"/>
    <hyperlink r:id="rId37" location="currency" ref="H182"/>
    <hyperlink r:id="rId38" location="currency" ref="H186"/>
    <hyperlink r:id="rId39" location="method" ref="H187"/>
    <hyperlink r:id="rId40" location="procurement-category" ref="H190"/>
    <hyperlink r:id="rId41" location="extended-procurement-category" ref="H191"/>
    <hyperlink r:id="rId42" location="award-criteria" ref="H192"/>
    <hyperlink r:id="rId43" location="submission-method" ref="H194"/>
    <hyperlink r:id="rId44" ref="H227"/>
    <hyperlink r:id="rId45" location="organization-identifier-scheme" ref="H229"/>
    <hyperlink r:id="rId46" ref="H232"/>
    <hyperlink r:id="rId47" ref="H240"/>
    <hyperlink r:id="rId48" location="organization-identifier-scheme" ref="H242"/>
    <hyperlink r:id="rId49" ref="H245"/>
    <hyperlink r:id="rId50" location="document-type" ref="H253"/>
    <hyperlink r:id="rId51" location="document-type" ref="H256"/>
    <hyperlink r:id="rId52" ref="H262"/>
    <hyperlink r:id="rId53" location="milestone-type" ref="H268"/>
    <hyperlink r:id="rId54" location="milestone-status" ref="H274"/>
    <hyperlink r:id="rId55" location="document-type" ref="H278"/>
    <hyperlink r:id="rId56" ref="H284"/>
    <hyperlink r:id="rId57" ref="H310"/>
    <hyperlink r:id="rId58" location="award-status" ref="H313"/>
    <hyperlink r:id="rId59" location="currency" ref="H318"/>
    <hyperlink r:id="rId60" ref="H323"/>
    <hyperlink r:id="rId61" location="organization-identifier-scheme" ref="H325"/>
    <hyperlink r:id="rId62" ref="H328"/>
    <hyperlink r:id="rId63" ref="H336"/>
    <hyperlink r:id="rId64" location="organization-identifier-scheme" ref="H338"/>
    <hyperlink r:id="rId65" ref="H341"/>
    <hyperlink r:id="rId66" location="item-classification-scheme" ref="H355"/>
    <hyperlink r:id="rId67" location="item-classification-scheme" ref="H361"/>
    <hyperlink r:id="rId68" location="unit-classification-scheme" ref="H367"/>
    <hyperlink r:id="rId69" location="unit-classification-scheme" ref="H368"/>
    <hyperlink r:id="rId70" location="currency" ref="H373"/>
    <hyperlink r:id="rId71" location="document-type" ref="H384"/>
    <hyperlink r:id="rId72" ref="H390"/>
    <hyperlink r:id="rId73" ref="H416"/>
    <hyperlink r:id="rId74" location="contract-status" ref="H420"/>
    <hyperlink r:id="rId75" location="currency" ref="H430"/>
    <hyperlink r:id="rId76" location="item-classification-scheme" ref="H437"/>
    <hyperlink r:id="rId77" location="item-classification-scheme" ref="H443"/>
    <hyperlink r:id="rId78" location="unit-classification-scheme" ref="H449"/>
    <hyperlink r:id="rId79" location="unit-classification-scheme" ref="H450"/>
    <hyperlink r:id="rId80" location="currency" ref="H455"/>
    <hyperlink r:id="rId81" location="document-type" ref="H461"/>
    <hyperlink r:id="rId82" ref="H467"/>
    <hyperlink r:id="rId83" location="currency" ref="H479"/>
    <hyperlink r:id="rId84" ref="H484"/>
    <hyperlink r:id="rId85" location="organization-identifier-scheme" ref="H486"/>
    <hyperlink r:id="rId86" ref="H489"/>
    <hyperlink r:id="rId87" ref="H497"/>
    <hyperlink r:id="rId88" location="organization-identifier-scheme" ref="H499"/>
    <hyperlink r:id="rId89" ref="H502"/>
    <hyperlink r:id="rId90" ref="H514"/>
    <hyperlink r:id="rId91" location="organization-identifier-scheme" ref="H516"/>
    <hyperlink r:id="rId92" ref="H519"/>
    <hyperlink r:id="rId93" ref="H527"/>
    <hyperlink r:id="rId94" location="organization-identifier-scheme" ref="H529"/>
    <hyperlink r:id="rId95" ref="H532"/>
    <hyperlink r:id="rId96" location="currency" ref="H544"/>
    <hyperlink r:id="rId97" location="organization-identifier-scheme" ref="H547"/>
    <hyperlink r:id="rId98" ref="H550"/>
    <hyperlink r:id="rId99" location="organization-identifier-scheme" ref="H553"/>
    <hyperlink r:id="rId100" ref="H556"/>
    <hyperlink r:id="rId101" location="milestone-type" ref="H561"/>
    <hyperlink r:id="rId102" location="milestone-status" ref="H567"/>
    <hyperlink r:id="rId103" location="document-type" ref="H571"/>
    <hyperlink r:id="rId104" ref="H577"/>
    <hyperlink r:id="rId105" location="document-type" ref="H582"/>
    <hyperlink r:id="rId106" ref="H588"/>
    <hyperlink r:id="rId107" location="related-process" ref="H593"/>
    <hyperlink r:id="rId108" location="related-process-scheme" ref="H595"/>
    <hyperlink r:id="rId109" location="milestone-type" ref="H602"/>
    <hyperlink r:id="rId110" location="milestone-status" ref="H608"/>
    <hyperlink r:id="rId111" location="document-type" ref="H612"/>
    <hyperlink r:id="rId112" ref="H618"/>
    <hyperlink r:id="rId113" location="related-process" ref="H646"/>
    <hyperlink r:id="rId114" location="related-process-scheme" ref="H648"/>
  </hyperlinks>
  <drawing r:id="rId1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37.63"/>
    <col customWidth="1" min="3" max="3" width="25.13"/>
    <col customWidth="1" min="4" max="4" width="62.63"/>
    <col customWidth="1" min="5" max="5" width="12.63"/>
    <col customWidth="1" min="6" max="6" width="6.38"/>
    <col customWidth="1" min="7" max="7" width="12.63"/>
    <col customWidth="1" min="8" max="8" width="31.38"/>
    <col customWidth="1" min="9" max="9" width="12.63"/>
    <col customWidth="1" min="10" max="10" width="37.63"/>
  </cols>
  <sheetData>
    <row r="1">
      <c r="A1" s="180" t="s">
        <v>375</v>
      </c>
      <c r="B1" s="181" t="s">
        <v>885</v>
      </c>
      <c r="C1" s="181" t="s">
        <v>236</v>
      </c>
      <c r="D1" s="181" t="s">
        <v>238</v>
      </c>
      <c r="E1" s="181" t="s">
        <v>886</v>
      </c>
      <c r="F1" s="180" t="s">
        <v>887</v>
      </c>
      <c r="G1" s="180" t="s">
        <v>888</v>
      </c>
      <c r="H1" s="181" t="s">
        <v>889</v>
      </c>
      <c r="I1" s="180" t="s">
        <v>891</v>
      </c>
      <c r="J1" s="181" t="s">
        <v>892</v>
      </c>
    </row>
    <row r="2">
      <c r="A2" s="149" t="s">
        <v>1513</v>
      </c>
      <c r="B2" s="20" t="s">
        <v>709</v>
      </c>
      <c r="C2" s="20" t="s">
        <v>1514</v>
      </c>
      <c r="D2" s="20" t="s">
        <v>1515</v>
      </c>
      <c r="E2" s="20" t="s">
        <v>90</v>
      </c>
      <c r="F2" s="149" t="s">
        <v>923</v>
      </c>
      <c r="H2" s="185"/>
      <c r="J2" s="185"/>
    </row>
    <row r="3">
      <c r="A3" s="149" t="s">
        <v>1513</v>
      </c>
      <c r="B3" s="20" t="s">
        <v>256</v>
      </c>
      <c r="C3" s="20" t="s">
        <v>1516</v>
      </c>
      <c r="D3" s="20" t="s">
        <v>1517</v>
      </c>
      <c r="E3" s="20" t="s">
        <v>920</v>
      </c>
      <c r="F3" s="149" t="s">
        <v>923</v>
      </c>
      <c r="H3" s="185"/>
      <c r="J3" s="185"/>
    </row>
    <row r="4">
      <c r="A4" s="149" t="s">
        <v>1513</v>
      </c>
      <c r="B4" s="20" t="s">
        <v>256</v>
      </c>
      <c r="C4" s="20" t="s">
        <v>1516</v>
      </c>
      <c r="D4" s="20" t="s">
        <v>1518</v>
      </c>
      <c r="E4" s="20" t="s">
        <v>920</v>
      </c>
      <c r="F4" s="149" t="s">
        <v>923</v>
      </c>
      <c r="H4" s="185"/>
      <c r="J4" s="185"/>
    </row>
    <row r="5">
      <c r="A5" s="149" t="s">
        <v>1513</v>
      </c>
      <c r="B5" s="20" t="s">
        <v>388</v>
      </c>
      <c r="C5" s="20" t="s">
        <v>1519</v>
      </c>
      <c r="D5" s="20" t="s">
        <v>1520</v>
      </c>
      <c r="E5" s="20" t="s">
        <v>904</v>
      </c>
      <c r="F5" s="149" t="s">
        <v>917</v>
      </c>
      <c r="H5" s="185"/>
      <c r="J5" s="185"/>
    </row>
    <row r="6">
      <c r="A6" s="149" t="s">
        <v>1513</v>
      </c>
      <c r="B6" s="20" t="s">
        <v>388</v>
      </c>
      <c r="C6" s="20" t="s">
        <v>1521</v>
      </c>
      <c r="D6" s="20" t="s">
        <v>1522</v>
      </c>
      <c r="E6" s="20" t="s">
        <v>920</v>
      </c>
      <c r="H6" s="185"/>
      <c r="J6" s="185"/>
    </row>
    <row r="7">
      <c r="A7" s="149" t="s">
        <v>1513</v>
      </c>
      <c r="B7" s="20" t="s">
        <v>390</v>
      </c>
      <c r="C7" s="20" t="s">
        <v>1380</v>
      </c>
      <c r="D7" s="20" t="s">
        <v>1523</v>
      </c>
      <c r="E7" s="20" t="s">
        <v>90</v>
      </c>
      <c r="F7" s="149" t="s">
        <v>923</v>
      </c>
      <c r="G7" s="149" t="s">
        <v>901</v>
      </c>
      <c r="H7" s="185"/>
      <c r="J7" s="185"/>
    </row>
    <row r="8">
      <c r="A8" s="149" t="s">
        <v>1513</v>
      </c>
      <c r="B8" s="20" t="s">
        <v>398</v>
      </c>
      <c r="C8" s="20" t="s">
        <v>1044</v>
      </c>
      <c r="D8" s="20" t="s">
        <v>1524</v>
      </c>
      <c r="E8" s="20" t="s">
        <v>904</v>
      </c>
      <c r="F8" s="149" t="s">
        <v>917</v>
      </c>
      <c r="H8" s="185"/>
      <c r="J8" s="185"/>
    </row>
    <row r="9">
      <c r="A9" s="149" t="s">
        <v>1513</v>
      </c>
      <c r="B9" s="20" t="s">
        <v>398</v>
      </c>
      <c r="C9" s="20" t="s">
        <v>1046</v>
      </c>
      <c r="D9" s="20" t="s">
        <v>1047</v>
      </c>
      <c r="E9" s="20" t="s">
        <v>920</v>
      </c>
      <c r="H9" s="185"/>
      <c r="J9" s="185"/>
    </row>
    <row r="10">
      <c r="A10" s="149" t="s">
        <v>1513</v>
      </c>
      <c r="B10" s="20" t="s">
        <v>405</v>
      </c>
      <c r="C10" s="20" t="s">
        <v>1058</v>
      </c>
      <c r="D10" s="20" t="s">
        <v>1059</v>
      </c>
      <c r="E10" s="20" t="s">
        <v>90</v>
      </c>
      <c r="F10" s="149" t="s">
        <v>923</v>
      </c>
      <c r="G10" s="149" t="s">
        <v>901</v>
      </c>
      <c r="H10" s="185"/>
      <c r="J10" s="185"/>
    </row>
    <row r="11">
      <c r="A11" s="149" t="s">
        <v>1513</v>
      </c>
      <c r="B11" s="20" t="s">
        <v>404</v>
      </c>
      <c r="C11" s="20" t="s">
        <v>1056</v>
      </c>
      <c r="D11" s="20" t="s">
        <v>1057</v>
      </c>
      <c r="E11" s="20" t="s">
        <v>90</v>
      </c>
      <c r="F11" s="149" t="s">
        <v>923</v>
      </c>
      <c r="G11" s="149" t="s">
        <v>901</v>
      </c>
      <c r="H11" s="185"/>
      <c r="J11" s="185"/>
    </row>
    <row r="12">
      <c r="A12" s="149" t="s">
        <v>1513</v>
      </c>
      <c r="B12" s="20" t="s">
        <v>402</v>
      </c>
      <c r="C12" s="20" t="s">
        <v>284</v>
      </c>
      <c r="D12" s="20" t="s">
        <v>1054</v>
      </c>
      <c r="E12" s="20" t="s">
        <v>90</v>
      </c>
      <c r="F12" s="149" t="s">
        <v>923</v>
      </c>
      <c r="H12" s="185"/>
      <c r="J12" s="185"/>
    </row>
    <row r="13">
      <c r="A13" s="149" t="s">
        <v>1513</v>
      </c>
      <c r="B13" s="20" t="s">
        <v>400</v>
      </c>
      <c r="C13" s="20" t="s">
        <v>1049</v>
      </c>
      <c r="D13" s="20" t="s">
        <v>1050</v>
      </c>
      <c r="E13" s="20" t="s">
        <v>90</v>
      </c>
      <c r="F13" s="149" t="s">
        <v>923</v>
      </c>
      <c r="H13" s="183" t="s">
        <v>1051</v>
      </c>
      <c r="J13" s="185"/>
    </row>
    <row r="14">
      <c r="A14" s="149" t="s">
        <v>1513</v>
      </c>
      <c r="B14" s="20" t="s">
        <v>406</v>
      </c>
      <c r="C14" s="20" t="s">
        <v>1060</v>
      </c>
      <c r="D14" s="20" t="s">
        <v>1061</v>
      </c>
      <c r="E14" s="20" t="s">
        <v>90</v>
      </c>
      <c r="F14" s="149" t="s">
        <v>923</v>
      </c>
      <c r="H14" s="183" t="s">
        <v>1062</v>
      </c>
      <c r="J14" s="185"/>
    </row>
    <row r="15">
      <c r="A15" s="149" t="s">
        <v>1513</v>
      </c>
      <c r="B15" s="20" t="s">
        <v>399</v>
      </c>
      <c r="C15" s="20" t="s">
        <v>933</v>
      </c>
      <c r="D15" s="20" t="s">
        <v>1048</v>
      </c>
      <c r="E15" s="20" t="s">
        <v>935</v>
      </c>
      <c r="F15" s="149" t="s">
        <v>895</v>
      </c>
      <c r="H15" s="185"/>
      <c r="J15" s="185"/>
    </row>
    <row r="16">
      <c r="A16" s="149" t="s">
        <v>1513</v>
      </c>
      <c r="B16" s="20" t="s">
        <v>407</v>
      </c>
      <c r="C16" s="20" t="s">
        <v>1063</v>
      </c>
      <c r="D16" s="20" t="s">
        <v>1064</v>
      </c>
      <c r="E16" s="20" t="s">
        <v>90</v>
      </c>
      <c r="F16" s="149" t="s">
        <v>923</v>
      </c>
      <c r="H16" s="20" t="s">
        <v>1065</v>
      </c>
      <c r="J16" s="185"/>
    </row>
    <row r="17">
      <c r="A17" s="149" t="s">
        <v>1513</v>
      </c>
      <c r="B17" s="20" t="s">
        <v>401</v>
      </c>
      <c r="C17" s="20" t="s">
        <v>283</v>
      </c>
      <c r="D17" s="20" t="s">
        <v>1053</v>
      </c>
      <c r="E17" s="20" t="s">
        <v>90</v>
      </c>
      <c r="F17" s="149" t="s">
        <v>923</v>
      </c>
      <c r="H17" s="185"/>
      <c r="J17" s="185"/>
    </row>
    <row r="18">
      <c r="A18" s="149" t="s">
        <v>1513</v>
      </c>
      <c r="B18" s="20" t="s">
        <v>403</v>
      </c>
      <c r="C18" s="20" t="s">
        <v>245</v>
      </c>
      <c r="D18" s="20" t="s">
        <v>1055</v>
      </c>
      <c r="E18" s="20" t="s">
        <v>90</v>
      </c>
      <c r="F18" s="149" t="s">
        <v>923</v>
      </c>
      <c r="G18" s="149" t="s">
        <v>940</v>
      </c>
      <c r="H18" s="185"/>
      <c r="J18" s="185"/>
    </row>
    <row r="19">
      <c r="A19" s="149" t="s">
        <v>1513</v>
      </c>
      <c r="B19" s="20" t="s">
        <v>389</v>
      </c>
      <c r="C19" s="20" t="s">
        <v>933</v>
      </c>
      <c r="D19" s="20" t="s">
        <v>1525</v>
      </c>
      <c r="E19" s="20" t="s">
        <v>90</v>
      </c>
      <c r="F19" s="149" t="s">
        <v>895</v>
      </c>
      <c r="H19" s="185"/>
      <c r="J19" s="185"/>
    </row>
    <row r="20">
      <c r="A20" s="149" t="s">
        <v>1513</v>
      </c>
      <c r="B20" s="20" t="s">
        <v>391</v>
      </c>
      <c r="C20" s="20" t="s">
        <v>1083</v>
      </c>
      <c r="D20" s="20" t="s">
        <v>1526</v>
      </c>
      <c r="E20" s="20" t="s">
        <v>90</v>
      </c>
      <c r="F20" s="149" t="s">
        <v>923</v>
      </c>
      <c r="G20" s="149" t="s">
        <v>1527</v>
      </c>
      <c r="H20" s="185"/>
      <c r="J20" s="185"/>
    </row>
    <row r="21">
      <c r="A21" s="149" t="s">
        <v>1513</v>
      </c>
      <c r="B21" s="20" t="s">
        <v>392</v>
      </c>
      <c r="C21" s="20" t="s">
        <v>1528</v>
      </c>
      <c r="D21" s="20" t="s">
        <v>1529</v>
      </c>
      <c r="E21" s="20" t="s">
        <v>904</v>
      </c>
      <c r="F21" s="149" t="s">
        <v>917</v>
      </c>
      <c r="H21" s="185"/>
      <c r="J21" s="185"/>
    </row>
    <row r="22">
      <c r="A22" s="149" t="s">
        <v>1513</v>
      </c>
      <c r="B22" s="20" t="s">
        <v>392</v>
      </c>
      <c r="C22" s="20" t="s">
        <v>977</v>
      </c>
      <c r="D22" s="20" t="s">
        <v>978</v>
      </c>
      <c r="E22" s="20" t="s">
        <v>920</v>
      </c>
      <c r="H22" s="185"/>
      <c r="J22" s="185"/>
    </row>
    <row r="23">
      <c r="A23" s="149" t="s">
        <v>1513</v>
      </c>
      <c r="B23" s="20" t="s">
        <v>1530</v>
      </c>
      <c r="C23" s="20" t="s">
        <v>942</v>
      </c>
      <c r="D23" s="20" t="s">
        <v>999</v>
      </c>
      <c r="E23" s="20" t="s">
        <v>904</v>
      </c>
      <c r="F23" s="149" t="s">
        <v>917</v>
      </c>
      <c r="H23" s="183" t="s">
        <v>896</v>
      </c>
      <c r="I23" s="149">
        <v>1.1</v>
      </c>
      <c r="J23" s="20" t="s">
        <v>1000</v>
      </c>
    </row>
    <row r="24">
      <c r="A24" s="149" t="s">
        <v>1513</v>
      </c>
      <c r="B24" s="20" t="s">
        <v>1530</v>
      </c>
      <c r="C24" s="20" t="s">
        <v>928</v>
      </c>
      <c r="D24" s="20" t="s">
        <v>929</v>
      </c>
      <c r="E24" s="20" t="s">
        <v>920</v>
      </c>
      <c r="H24" s="185"/>
      <c r="J24" s="185"/>
    </row>
    <row r="25">
      <c r="A25" s="149" t="s">
        <v>1513</v>
      </c>
      <c r="B25" s="20" t="s">
        <v>1531</v>
      </c>
      <c r="C25" s="20" t="s">
        <v>933</v>
      </c>
      <c r="D25" s="20" t="s">
        <v>934</v>
      </c>
      <c r="E25" s="20" t="s">
        <v>935</v>
      </c>
      <c r="F25" s="149" t="s">
        <v>923</v>
      </c>
      <c r="H25" s="185"/>
      <c r="I25" s="149">
        <v>1.1</v>
      </c>
      <c r="J25" s="185"/>
    </row>
    <row r="26">
      <c r="A26" s="149" t="s">
        <v>1513</v>
      </c>
      <c r="B26" s="20" t="s">
        <v>1532</v>
      </c>
      <c r="C26" s="20" t="s">
        <v>936</v>
      </c>
      <c r="D26" s="20" t="s">
        <v>937</v>
      </c>
      <c r="E26" s="20" t="s">
        <v>90</v>
      </c>
      <c r="F26" s="149" t="s">
        <v>923</v>
      </c>
      <c r="H26" s="185"/>
      <c r="I26" s="149">
        <v>1.1</v>
      </c>
      <c r="J26" s="185"/>
    </row>
    <row r="27">
      <c r="A27" s="149" t="s">
        <v>1513</v>
      </c>
      <c r="B27" s="20" t="s">
        <v>1533</v>
      </c>
      <c r="C27" s="20" t="s">
        <v>930</v>
      </c>
      <c r="D27" s="20" t="s">
        <v>931</v>
      </c>
      <c r="E27" s="20" t="s">
        <v>90</v>
      </c>
      <c r="F27" s="149" t="s">
        <v>923</v>
      </c>
      <c r="H27" s="183" t="s">
        <v>932</v>
      </c>
      <c r="I27" s="149">
        <v>1.1</v>
      </c>
      <c r="J27" s="185"/>
    </row>
    <row r="28">
      <c r="A28" s="149" t="s">
        <v>1513</v>
      </c>
      <c r="B28" s="20" t="s">
        <v>1534</v>
      </c>
      <c r="C28" s="20" t="s">
        <v>938</v>
      </c>
      <c r="D28" s="20" t="s">
        <v>939</v>
      </c>
      <c r="E28" s="20" t="s">
        <v>90</v>
      </c>
      <c r="F28" s="149" t="s">
        <v>923</v>
      </c>
      <c r="G28" s="149" t="s">
        <v>940</v>
      </c>
      <c r="H28" s="183" t="s">
        <v>941</v>
      </c>
      <c r="I28" s="149">
        <v>1.1</v>
      </c>
      <c r="J28" s="185"/>
    </row>
    <row r="29">
      <c r="A29" s="149" t="s">
        <v>1513</v>
      </c>
      <c r="B29" s="20" t="s">
        <v>1535</v>
      </c>
      <c r="C29" s="20" t="s">
        <v>944</v>
      </c>
      <c r="D29" s="20" t="s">
        <v>991</v>
      </c>
      <c r="E29" s="20" t="s">
        <v>920</v>
      </c>
      <c r="F29" s="149" t="s">
        <v>923</v>
      </c>
      <c r="H29" s="185"/>
      <c r="I29" s="149">
        <v>1.1</v>
      </c>
      <c r="J29" s="20" t="s">
        <v>992</v>
      </c>
    </row>
    <row r="30">
      <c r="A30" s="149" t="s">
        <v>1513</v>
      </c>
      <c r="B30" s="20" t="s">
        <v>1535</v>
      </c>
      <c r="C30" s="20" t="s">
        <v>944</v>
      </c>
      <c r="D30" s="20" t="s">
        <v>946</v>
      </c>
      <c r="E30" s="20" t="s">
        <v>920</v>
      </c>
      <c r="F30" s="149" t="s">
        <v>923</v>
      </c>
      <c r="H30" s="185"/>
      <c r="I30" s="149">
        <v>1.1</v>
      </c>
      <c r="J30" s="185"/>
    </row>
    <row r="31">
      <c r="A31" s="149" t="s">
        <v>1513</v>
      </c>
      <c r="B31" s="20" t="s">
        <v>1536</v>
      </c>
      <c r="C31" s="20" t="s">
        <v>955</v>
      </c>
      <c r="D31" s="20" t="s">
        <v>956</v>
      </c>
      <c r="E31" s="20" t="s">
        <v>90</v>
      </c>
      <c r="F31" s="149" t="s">
        <v>923</v>
      </c>
      <c r="H31" s="185"/>
      <c r="I31" s="149">
        <v>1.1</v>
      </c>
      <c r="J31" s="185"/>
    </row>
    <row r="32">
      <c r="A32" s="149" t="s">
        <v>1513</v>
      </c>
      <c r="B32" s="20" t="s">
        <v>1537</v>
      </c>
      <c r="C32" s="20" t="s">
        <v>949</v>
      </c>
      <c r="D32" s="20" t="s">
        <v>950</v>
      </c>
      <c r="E32" s="20" t="s">
        <v>90</v>
      </c>
      <c r="F32" s="149" t="s">
        <v>923</v>
      </c>
      <c r="H32" s="185"/>
      <c r="I32" s="149">
        <v>1.1</v>
      </c>
      <c r="J32" s="185"/>
    </row>
    <row r="33">
      <c r="A33" s="149" t="s">
        <v>1513</v>
      </c>
      <c r="B33" s="20" t="s">
        <v>1538</v>
      </c>
      <c r="C33" s="20" t="s">
        <v>953</v>
      </c>
      <c r="D33" s="20" t="s">
        <v>954</v>
      </c>
      <c r="E33" s="20" t="s">
        <v>90</v>
      </c>
      <c r="F33" s="149" t="s">
        <v>923</v>
      </c>
      <c r="H33" s="185"/>
      <c r="I33" s="149">
        <v>1.1</v>
      </c>
      <c r="J33" s="185"/>
    </row>
    <row r="34">
      <c r="A34" s="149" t="s">
        <v>1513</v>
      </c>
      <c r="B34" s="20" t="s">
        <v>1539</v>
      </c>
      <c r="C34" s="20" t="s">
        <v>951</v>
      </c>
      <c r="D34" s="20" t="s">
        <v>952</v>
      </c>
      <c r="E34" s="20" t="s">
        <v>90</v>
      </c>
      <c r="F34" s="149" t="s">
        <v>923</v>
      </c>
      <c r="H34" s="185"/>
      <c r="I34" s="149">
        <v>1.1</v>
      </c>
      <c r="J34" s="185"/>
    </row>
    <row r="35">
      <c r="A35" s="149" t="s">
        <v>1513</v>
      </c>
      <c r="B35" s="20" t="s">
        <v>1540</v>
      </c>
      <c r="C35" s="20" t="s">
        <v>947</v>
      </c>
      <c r="D35" s="20" t="s">
        <v>948</v>
      </c>
      <c r="E35" s="20" t="s">
        <v>90</v>
      </c>
      <c r="F35" s="149" t="s">
        <v>923</v>
      </c>
      <c r="H35" s="185"/>
      <c r="I35" s="149">
        <v>1.1</v>
      </c>
      <c r="J35" s="185"/>
    </row>
    <row r="36">
      <c r="A36" s="149" t="s">
        <v>1513</v>
      </c>
      <c r="B36" s="20" t="s">
        <v>1541</v>
      </c>
      <c r="C36" s="20" t="s">
        <v>957</v>
      </c>
      <c r="D36" s="20" t="s">
        <v>991</v>
      </c>
      <c r="E36" s="20" t="s">
        <v>920</v>
      </c>
      <c r="F36" s="149" t="s">
        <v>923</v>
      </c>
      <c r="H36" s="185"/>
      <c r="I36" s="149">
        <v>1.1</v>
      </c>
      <c r="J36" s="20" t="s">
        <v>1006</v>
      </c>
    </row>
    <row r="37">
      <c r="A37" s="149" t="s">
        <v>1513</v>
      </c>
      <c r="B37" s="20" t="s">
        <v>1541</v>
      </c>
      <c r="C37" s="20" t="s">
        <v>957</v>
      </c>
      <c r="D37" s="20" t="s">
        <v>959</v>
      </c>
      <c r="E37" s="20" t="s">
        <v>920</v>
      </c>
      <c r="F37" s="149" t="s">
        <v>923</v>
      </c>
      <c r="H37" s="185"/>
      <c r="I37" s="149">
        <v>1.1</v>
      </c>
      <c r="J37" s="185"/>
    </row>
    <row r="38">
      <c r="A38" s="149" t="s">
        <v>1513</v>
      </c>
      <c r="B38" s="20" t="s">
        <v>1542</v>
      </c>
      <c r="C38" s="20" t="s">
        <v>962</v>
      </c>
      <c r="D38" s="20" t="s">
        <v>963</v>
      </c>
      <c r="E38" s="20" t="s">
        <v>90</v>
      </c>
      <c r="F38" s="149" t="s">
        <v>923</v>
      </c>
      <c r="H38" s="185"/>
      <c r="I38" s="149">
        <v>1.1</v>
      </c>
      <c r="J38" s="185"/>
    </row>
    <row r="39">
      <c r="A39" s="149" t="s">
        <v>1513</v>
      </c>
      <c r="B39" s="20" t="s">
        <v>1543</v>
      </c>
      <c r="C39" s="20" t="s">
        <v>966</v>
      </c>
      <c r="D39" s="20" t="s">
        <v>967</v>
      </c>
      <c r="E39" s="20" t="s">
        <v>90</v>
      </c>
      <c r="F39" s="149" t="s">
        <v>923</v>
      </c>
      <c r="H39" s="185"/>
      <c r="I39" s="149">
        <v>1.1</v>
      </c>
      <c r="J39" s="185"/>
    </row>
    <row r="40">
      <c r="A40" s="149" t="s">
        <v>1513</v>
      </c>
      <c r="B40" s="20" t="s">
        <v>1544</v>
      </c>
      <c r="C40" s="20" t="s">
        <v>960</v>
      </c>
      <c r="D40" s="20" t="s">
        <v>961</v>
      </c>
      <c r="E40" s="20" t="s">
        <v>90</v>
      </c>
      <c r="F40" s="149" t="s">
        <v>923</v>
      </c>
      <c r="H40" s="185"/>
      <c r="I40" s="149">
        <v>1.1</v>
      </c>
      <c r="J40" s="185"/>
    </row>
    <row r="41">
      <c r="A41" s="149" t="s">
        <v>1513</v>
      </c>
      <c r="B41" s="20" t="s">
        <v>1545</v>
      </c>
      <c r="C41" s="20" t="s">
        <v>964</v>
      </c>
      <c r="D41" s="20" t="s">
        <v>965</v>
      </c>
      <c r="E41" s="20" t="s">
        <v>90</v>
      </c>
      <c r="F41" s="149" t="s">
        <v>923</v>
      </c>
      <c r="H41" s="185"/>
      <c r="I41" s="149">
        <v>1.1</v>
      </c>
      <c r="J41" s="185"/>
    </row>
    <row r="42">
      <c r="A42" s="149" t="s">
        <v>1513</v>
      </c>
      <c r="B42" s="20" t="s">
        <v>1546</v>
      </c>
      <c r="C42" s="20" t="s">
        <v>245</v>
      </c>
      <c r="D42" s="20" t="s">
        <v>968</v>
      </c>
      <c r="E42" s="20" t="s">
        <v>90</v>
      </c>
      <c r="F42" s="149" t="s">
        <v>923</v>
      </c>
      <c r="G42" s="149" t="s">
        <v>940</v>
      </c>
      <c r="H42" s="185"/>
      <c r="I42" s="149">
        <v>1.1</v>
      </c>
      <c r="J42" s="185"/>
    </row>
    <row r="43">
      <c r="A43" s="149" t="s">
        <v>1513</v>
      </c>
      <c r="B43" s="20" t="s">
        <v>394</v>
      </c>
      <c r="C43" s="20" t="s">
        <v>981</v>
      </c>
      <c r="D43" s="20" t="s">
        <v>982</v>
      </c>
      <c r="E43" s="20" t="s">
        <v>935</v>
      </c>
      <c r="F43" s="149" t="s">
        <v>923</v>
      </c>
      <c r="H43" s="185"/>
      <c r="J43" s="185"/>
    </row>
    <row r="44">
      <c r="A44" s="149" t="s">
        <v>1513</v>
      </c>
      <c r="B44" s="20" t="s">
        <v>1547</v>
      </c>
      <c r="C44" s="20" t="s">
        <v>926</v>
      </c>
      <c r="D44" s="20" t="s">
        <v>984</v>
      </c>
      <c r="E44" s="20" t="s">
        <v>920</v>
      </c>
      <c r="F44" s="149" t="s">
        <v>923</v>
      </c>
      <c r="H44" s="183" t="s">
        <v>896</v>
      </c>
      <c r="I44" s="149">
        <v>1.1</v>
      </c>
      <c r="J44" s="20" t="s">
        <v>985</v>
      </c>
    </row>
    <row r="45">
      <c r="A45" s="149" t="s">
        <v>1513</v>
      </c>
      <c r="B45" s="20" t="s">
        <v>1547</v>
      </c>
      <c r="C45" s="20" t="s">
        <v>928</v>
      </c>
      <c r="D45" s="20" t="s">
        <v>929</v>
      </c>
      <c r="E45" s="20" t="s">
        <v>920</v>
      </c>
      <c r="F45" s="149" t="s">
        <v>923</v>
      </c>
      <c r="H45" s="185"/>
      <c r="I45" s="149">
        <v>1.1</v>
      </c>
      <c r="J45" s="185"/>
    </row>
    <row r="46">
      <c r="A46" s="149" t="s">
        <v>1513</v>
      </c>
      <c r="B46" s="20" t="s">
        <v>1548</v>
      </c>
      <c r="C46" s="20" t="s">
        <v>933</v>
      </c>
      <c r="D46" s="20" t="s">
        <v>934</v>
      </c>
      <c r="E46" s="20" t="s">
        <v>935</v>
      </c>
      <c r="F46" s="149" t="s">
        <v>923</v>
      </c>
      <c r="H46" s="185"/>
      <c r="I46" s="149">
        <v>1.1</v>
      </c>
      <c r="J46" s="185"/>
    </row>
    <row r="47">
      <c r="A47" s="149" t="s">
        <v>1513</v>
      </c>
      <c r="B47" s="20" t="s">
        <v>1549</v>
      </c>
      <c r="C47" s="20" t="s">
        <v>936</v>
      </c>
      <c r="D47" s="20" t="s">
        <v>937</v>
      </c>
      <c r="E47" s="20" t="s">
        <v>90</v>
      </c>
      <c r="F47" s="149" t="s">
        <v>923</v>
      </c>
      <c r="H47" s="185"/>
      <c r="I47" s="149">
        <v>1.1</v>
      </c>
      <c r="J47" s="185"/>
    </row>
    <row r="48">
      <c r="A48" s="149" t="s">
        <v>1513</v>
      </c>
      <c r="B48" s="20" t="s">
        <v>1550</v>
      </c>
      <c r="C48" s="20" t="s">
        <v>930</v>
      </c>
      <c r="D48" s="20" t="s">
        <v>931</v>
      </c>
      <c r="E48" s="20" t="s">
        <v>90</v>
      </c>
      <c r="F48" s="149" t="s">
        <v>923</v>
      </c>
      <c r="H48" s="183" t="s">
        <v>932</v>
      </c>
      <c r="I48" s="149">
        <v>1.1</v>
      </c>
      <c r="J48" s="185"/>
    </row>
    <row r="49">
      <c r="A49" s="149" t="s">
        <v>1513</v>
      </c>
      <c r="B49" s="20" t="s">
        <v>1551</v>
      </c>
      <c r="C49" s="20" t="s">
        <v>938</v>
      </c>
      <c r="D49" s="20" t="s">
        <v>939</v>
      </c>
      <c r="E49" s="20" t="s">
        <v>90</v>
      </c>
      <c r="F49" s="149" t="s">
        <v>923</v>
      </c>
      <c r="G49" s="149" t="s">
        <v>940</v>
      </c>
      <c r="H49" s="183" t="s">
        <v>941</v>
      </c>
      <c r="I49" s="149">
        <v>1.1</v>
      </c>
      <c r="J49" s="185"/>
    </row>
    <row r="50">
      <c r="A50" s="149" t="s">
        <v>1513</v>
      </c>
      <c r="B50" s="20" t="s">
        <v>393</v>
      </c>
      <c r="C50" s="20" t="s">
        <v>979</v>
      </c>
      <c r="D50" s="20" t="s">
        <v>980</v>
      </c>
      <c r="E50" s="20" t="s">
        <v>90</v>
      </c>
      <c r="F50" s="149" t="s">
        <v>923</v>
      </c>
      <c r="H50" s="185"/>
      <c r="J50" s="185"/>
    </row>
    <row r="51">
      <c r="A51" s="149" t="s">
        <v>1513</v>
      </c>
      <c r="B51" s="20" t="s">
        <v>395</v>
      </c>
      <c r="C51" s="20" t="s">
        <v>1026</v>
      </c>
      <c r="D51" s="20" t="s">
        <v>1552</v>
      </c>
      <c r="E51" s="20" t="s">
        <v>920</v>
      </c>
      <c r="F51" s="149" t="s">
        <v>923</v>
      </c>
      <c r="H51" s="185"/>
      <c r="J51" s="185"/>
    </row>
    <row r="52">
      <c r="A52" s="149" t="s">
        <v>1513</v>
      </c>
      <c r="B52" s="20" t="s">
        <v>395</v>
      </c>
      <c r="C52" s="20" t="s">
        <v>1026</v>
      </c>
      <c r="D52" s="20" t="s">
        <v>1027</v>
      </c>
      <c r="E52" s="20" t="s">
        <v>920</v>
      </c>
      <c r="F52" s="149" t="s">
        <v>923</v>
      </c>
      <c r="H52" s="185"/>
      <c r="J52" s="185"/>
    </row>
    <row r="53">
      <c r="A53" s="149" t="s">
        <v>1513</v>
      </c>
      <c r="B53" s="20" t="s">
        <v>396</v>
      </c>
      <c r="C53" s="20" t="s">
        <v>1024</v>
      </c>
      <c r="D53" s="20" t="s">
        <v>1028</v>
      </c>
      <c r="E53" s="20" t="s">
        <v>1029</v>
      </c>
      <c r="F53" s="149" t="s">
        <v>923</v>
      </c>
      <c r="H53" s="185"/>
      <c r="J53" s="185"/>
    </row>
    <row r="54">
      <c r="A54" s="149" t="s">
        <v>1513</v>
      </c>
      <c r="B54" s="20" t="s">
        <v>397</v>
      </c>
      <c r="C54" s="20" t="s">
        <v>1030</v>
      </c>
      <c r="D54" s="20" t="s">
        <v>1031</v>
      </c>
      <c r="E54" s="20" t="s">
        <v>90</v>
      </c>
      <c r="F54" s="149" t="s">
        <v>923</v>
      </c>
      <c r="G54" s="149" t="s">
        <v>1032</v>
      </c>
      <c r="H54" s="183" t="s">
        <v>1033</v>
      </c>
      <c r="J54" s="185"/>
    </row>
    <row r="55">
      <c r="A55" s="149" t="s">
        <v>1513</v>
      </c>
      <c r="B55" s="20" t="s">
        <v>380</v>
      </c>
      <c r="C55" s="20" t="s">
        <v>1553</v>
      </c>
      <c r="D55" s="20" t="s">
        <v>1554</v>
      </c>
      <c r="E55" s="20" t="s">
        <v>904</v>
      </c>
      <c r="F55" s="149" t="s">
        <v>917</v>
      </c>
      <c r="H55" s="185"/>
      <c r="J55" s="185"/>
    </row>
    <row r="56">
      <c r="A56" s="149" t="s">
        <v>1513</v>
      </c>
      <c r="B56" s="20" t="s">
        <v>380</v>
      </c>
      <c r="C56" s="20" t="s">
        <v>1555</v>
      </c>
      <c r="D56" s="20" t="s">
        <v>1556</v>
      </c>
      <c r="E56" s="20" t="s">
        <v>920</v>
      </c>
      <c r="H56" s="185"/>
      <c r="J56" s="185"/>
    </row>
    <row r="57">
      <c r="A57" s="149" t="s">
        <v>1513</v>
      </c>
      <c r="B57" s="20" t="s">
        <v>385</v>
      </c>
      <c r="C57" s="20" t="s">
        <v>1030</v>
      </c>
      <c r="D57" s="20" t="s">
        <v>1557</v>
      </c>
      <c r="E57" s="20" t="s">
        <v>90</v>
      </c>
      <c r="F57" s="149" t="s">
        <v>923</v>
      </c>
      <c r="G57" s="149" t="s">
        <v>1032</v>
      </c>
      <c r="H57" s="185"/>
      <c r="J57" s="185"/>
    </row>
    <row r="58">
      <c r="A58" s="149" t="s">
        <v>1513</v>
      </c>
      <c r="B58" s="20" t="s">
        <v>383</v>
      </c>
      <c r="C58" s="20" t="s">
        <v>1380</v>
      </c>
      <c r="D58" s="20" t="s">
        <v>1558</v>
      </c>
      <c r="E58" s="20" t="s">
        <v>90</v>
      </c>
      <c r="F58" s="149" t="s">
        <v>923</v>
      </c>
      <c r="G58" s="149" t="s">
        <v>901</v>
      </c>
      <c r="H58" s="185"/>
      <c r="J58" s="185"/>
    </row>
    <row r="59">
      <c r="A59" s="149" t="s">
        <v>1513</v>
      </c>
      <c r="B59" s="20" t="s">
        <v>381</v>
      </c>
      <c r="C59" s="20" t="s">
        <v>933</v>
      </c>
      <c r="D59" s="20" t="s">
        <v>1559</v>
      </c>
      <c r="E59" s="20" t="s">
        <v>90</v>
      </c>
      <c r="F59" s="149" t="s">
        <v>895</v>
      </c>
      <c r="H59" s="185"/>
      <c r="J59" s="185"/>
    </row>
    <row r="60">
      <c r="A60" s="149" t="s">
        <v>1513</v>
      </c>
      <c r="B60" s="20" t="s">
        <v>382</v>
      </c>
      <c r="C60" s="20" t="s">
        <v>1560</v>
      </c>
      <c r="D60" s="20" t="s">
        <v>1561</v>
      </c>
      <c r="E60" s="20" t="s">
        <v>90</v>
      </c>
      <c r="F60" s="149" t="s">
        <v>895</v>
      </c>
      <c r="H60" s="185"/>
      <c r="J60" s="185"/>
    </row>
    <row r="61">
      <c r="A61" s="149" t="s">
        <v>1513</v>
      </c>
      <c r="B61" s="20" t="s">
        <v>386</v>
      </c>
      <c r="C61" s="20" t="s">
        <v>286</v>
      </c>
      <c r="D61" s="20" t="s">
        <v>1562</v>
      </c>
      <c r="E61" s="20" t="s">
        <v>90</v>
      </c>
      <c r="F61" s="149" t="s">
        <v>923</v>
      </c>
      <c r="H61" s="185"/>
      <c r="J61" s="185"/>
    </row>
    <row r="62">
      <c r="A62" s="149" t="s">
        <v>1513</v>
      </c>
      <c r="B62" s="20" t="s">
        <v>387</v>
      </c>
      <c r="C62" s="20" t="s">
        <v>1563</v>
      </c>
      <c r="D62" s="20" t="s">
        <v>1564</v>
      </c>
      <c r="E62" s="20" t="s">
        <v>90</v>
      </c>
      <c r="F62" s="149" t="s">
        <v>923</v>
      </c>
      <c r="H62" s="185"/>
      <c r="J62" s="185"/>
    </row>
    <row r="63">
      <c r="A63" s="149" t="s">
        <v>1513</v>
      </c>
      <c r="B63" s="20" t="s">
        <v>384</v>
      </c>
      <c r="C63" s="20" t="s">
        <v>1026</v>
      </c>
      <c r="D63" s="20" t="s">
        <v>1565</v>
      </c>
      <c r="E63" s="20" t="s">
        <v>1029</v>
      </c>
      <c r="F63" s="149" t="s">
        <v>895</v>
      </c>
      <c r="H63" s="185"/>
      <c r="J63" s="185"/>
    </row>
    <row r="64">
      <c r="A64" s="149" t="s">
        <v>1566</v>
      </c>
      <c r="B64" s="20" t="s">
        <v>613</v>
      </c>
      <c r="C64" s="20" t="s">
        <v>1566</v>
      </c>
      <c r="D64" s="20" t="s">
        <v>1567</v>
      </c>
      <c r="E64" s="20" t="s">
        <v>904</v>
      </c>
      <c r="F64" s="149" t="s">
        <v>917</v>
      </c>
      <c r="H64" s="185"/>
      <c r="J64" s="185"/>
    </row>
    <row r="65">
      <c r="A65" s="149" t="s">
        <v>1566</v>
      </c>
      <c r="B65" s="20" t="s">
        <v>613</v>
      </c>
      <c r="C65" s="20" t="s">
        <v>1568</v>
      </c>
      <c r="D65" s="20" t="s">
        <v>1569</v>
      </c>
      <c r="E65" s="20" t="s">
        <v>920</v>
      </c>
      <c r="H65" s="185"/>
      <c r="J65" s="185"/>
    </row>
    <row r="66">
      <c r="A66" s="149" t="s">
        <v>1566</v>
      </c>
      <c r="B66" s="20" t="s">
        <v>620</v>
      </c>
      <c r="C66" s="20" t="s">
        <v>1570</v>
      </c>
      <c r="D66" s="20" t="s">
        <v>1571</v>
      </c>
      <c r="E66" s="20" t="s">
        <v>90</v>
      </c>
      <c r="F66" s="149" t="s">
        <v>923</v>
      </c>
      <c r="H66" s="185"/>
      <c r="J66" s="185"/>
    </row>
    <row r="67">
      <c r="A67" s="149" t="s">
        <v>1566</v>
      </c>
      <c r="B67" s="20" t="s">
        <v>412</v>
      </c>
      <c r="C67" s="20" t="s">
        <v>1572</v>
      </c>
      <c r="D67" s="20" t="s">
        <v>1573</v>
      </c>
      <c r="E67" s="20" t="s">
        <v>920</v>
      </c>
      <c r="F67" s="149" t="s">
        <v>923</v>
      </c>
      <c r="H67" s="185"/>
      <c r="J67" s="185"/>
    </row>
    <row r="68">
      <c r="A68" s="149" t="s">
        <v>1566</v>
      </c>
      <c r="B68" s="20" t="s">
        <v>412</v>
      </c>
      <c r="C68" s="20" t="s">
        <v>977</v>
      </c>
      <c r="D68" s="20" t="s">
        <v>978</v>
      </c>
      <c r="E68" s="20" t="s">
        <v>920</v>
      </c>
      <c r="F68" s="149" t="s">
        <v>923</v>
      </c>
      <c r="H68" s="185"/>
      <c r="J68" s="185"/>
    </row>
    <row r="69">
      <c r="A69" s="149" t="s">
        <v>1566</v>
      </c>
      <c r="B69" s="20" t="s">
        <v>1574</v>
      </c>
      <c r="C69" s="20" t="s">
        <v>942</v>
      </c>
      <c r="D69" s="20" t="s">
        <v>999</v>
      </c>
      <c r="E69" s="20" t="s">
        <v>904</v>
      </c>
      <c r="F69" s="149" t="s">
        <v>917</v>
      </c>
      <c r="H69" s="183" t="s">
        <v>896</v>
      </c>
      <c r="I69" s="149">
        <v>1.1</v>
      </c>
      <c r="J69" s="20" t="s">
        <v>1000</v>
      </c>
    </row>
    <row r="70">
      <c r="A70" s="149" t="s">
        <v>1566</v>
      </c>
      <c r="B70" s="20" t="s">
        <v>1574</v>
      </c>
      <c r="C70" s="20" t="s">
        <v>928</v>
      </c>
      <c r="D70" s="20" t="s">
        <v>929</v>
      </c>
      <c r="E70" s="20" t="s">
        <v>920</v>
      </c>
      <c r="H70" s="185"/>
      <c r="J70" s="185"/>
    </row>
    <row r="71">
      <c r="A71" s="149" t="s">
        <v>1566</v>
      </c>
      <c r="B71" s="20" t="s">
        <v>1575</v>
      </c>
      <c r="C71" s="20" t="s">
        <v>933</v>
      </c>
      <c r="D71" s="20" t="s">
        <v>934</v>
      </c>
      <c r="E71" s="20" t="s">
        <v>935</v>
      </c>
      <c r="F71" s="149" t="s">
        <v>923</v>
      </c>
      <c r="H71" s="185"/>
      <c r="I71" s="149">
        <v>1.1</v>
      </c>
      <c r="J71" s="185"/>
    </row>
    <row r="72">
      <c r="A72" s="149" t="s">
        <v>1566</v>
      </c>
      <c r="B72" s="20" t="s">
        <v>1576</v>
      </c>
      <c r="C72" s="20" t="s">
        <v>936</v>
      </c>
      <c r="D72" s="20" t="s">
        <v>937</v>
      </c>
      <c r="E72" s="20" t="s">
        <v>90</v>
      </c>
      <c r="F72" s="149" t="s">
        <v>923</v>
      </c>
      <c r="H72" s="185"/>
      <c r="I72" s="149">
        <v>1.1</v>
      </c>
      <c r="J72" s="185"/>
    </row>
    <row r="73">
      <c r="A73" s="149" t="s">
        <v>1566</v>
      </c>
      <c r="B73" s="20" t="s">
        <v>1577</v>
      </c>
      <c r="C73" s="20" t="s">
        <v>930</v>
      </c>
      <c r="D73" s="20" t="s">
        <v>931</v>
      </c>
      <c r="E73" s="20" t="s">
        <v>90</v>
      </c>
      <c r="F73" s="149" t="s">
        <v>923</v>
      </c>
      <c r="H73" s="183" t="s">
        <v>932</v>
      </c>
      <c r="I73" s="149">
        <v>1.1</v>
      </c>
      <c r="J73" s="185"/>
    </row>
    <row r="74">
      <c r="A74" s="149" t="s">
        <v>1566</v>
      </c>
      <c r="B74" s="20" t="s">
        <v>1578</v>
      </c>
      <c r="C74" s="20" t="s">
        <v>938</v>
      </c>
      <c r="D74" s="20" t="s">
        <v>939</v>
      </c>
      <c r="E74" s="20" t="s">
        <v>90</v>
      </c>
      <c r="F74" s="149" t="s">
        <v>923</v>
      </c>
      <c r="G74" s="149" t="s">
        <v>940</v>
      </c>
      <c r="H74" s="183" t="s">
        <v>941</v>
      </c>
      <c r="I74" s="149">
        <v>1.1</v>
      </c>
      <c r="J74" s="185"/>
    </row>
    <row r="75">
      <c r="A75" s="149" t="s">
        <v>1566</v>
      </c>
      <c r="B75" s="20" t="s">
        <v>1579</v>
      </c>
      <c r="C75" s="20" t="s">
        <v>944</v>
      </c>
      <c r="D75" s="20" t="s">
        <v>991</v>
      </c>
      <c r="E75" s="20" t="s">
        <v>920</v>
      </c>
      <c r="F75" s="149" t="s">
        <v>923</v>
      </c>
      <c r="H75" s="185"/>
      <c r="I75" s="149">
        <v>1.1</v>
      </c>
      <c r="J75" s="20" t="s">
        <v>992</v>
      </c>
    </row>
    <row r="76">
      <c r="A76" s="149" t="s">
        <v>1566</v>
      </c>
      <c r="B76" s="20" t="s">
        <v>1579</v>
      </c>
      <c r="C76" s="20" t="s">
        <v>944</v>
      </c>
      <c r="D76" s="20" t="s">
        <v>946</v>
      </c>
      <c r="E76" s="20" t="s">
        <v>920</v>
      </c>
      <c r="F76" s="149" t="s">
        <v>923</v>
      </c>
      <c r="H76" s="185"/>
      <c r="I76" s="149">
        <v>1.1</v>
      </c>
      <c r="J76" s="185"/>
    </row>
    <row r="77">
      <c r="A77" s="149" t="s">
        <v>1566</v>
      </c>
      <c r="B77" s="20" t="s">
        <v>1580</v>
      </c>
      <c r="C77" s="20" t="s">
        <v>955</v>
      </c>
      <c r="D77" s="20" t="s">
        <v>956</v>
      </c>
      <c r="E77" s="20" t="s">
        <v>90</v>
      </c>
      <c r="F77" s="149" t="s">
        <v>923</v>
      </c>
      <c r="H77" s="185"/>
      <c r="I77" s="149">
        <v>1.1</v>
      </c>
      <c r="J77" s="185"/>
    </row>
    <row r="78">
      <c r="A78" s="149" t="s">
        <v>1566</v>
      </c>
      <c r="B78" s="20" t="s">
        <v>1581</v>
      </c>
      <c r="C78" s="20" t="s">
        <v>949</v>
      </c>
      <c r="D78" s="20" t="s">
        <v>950</v>
      </c>
      <c r="E78" s="20" t="s">
        <v>90</v>
      </c>
      <c r="F78" s="149" t="s">
        <v>923</v>
      </c>
      <c r="H78" s="185"/>
      <c r="I78" s="149">
        <v>1.1</v>
      </c>
      <c r="J78" s="185"/>
    </row>
    <row r="79">
      <c r="A79" s="149" t="s">
        <v>1566</v>
      </c>
      <c r="B79" s="20" t="s">
        <v>1582</v>
      </c>
      <c r="C79" s="20" t="s">
        <v>953</v>
      </c>
      <c r="D79" s="20" t="s">
        <v>954</v>
      </c>
      <c r="E79" s="20" t="s">
        <v>90</v>
      </c>
      <c r="F79" s="149" t="s">
        <v>923</v>
      </c>
      <c r="H79" s="185"/>
      <c r="I79" s="149">
        <v>1.1</v>
      </c>
      <c r="J79" s="185"/>
    </row>
    <row r="80">
      <c r="A80" s="149" t="s">
        <v>1566</v>
      </c>
      <c r="B80" s="20" t="s">
        <v>1583</v>
      </c>
      <c r="C80" s="20" t="s">
        <v>951</v>
      </c>
      <c r="D80" s="20" t="s">
        <v>952</v>
      </c>
      <c r="E80" s="20" t="s">
        <v>90</v>
      </c>
      <c r="F80" s="149" t="s">
        <v>923</v>
      </c>
      <c r="H80" s="185"/>
      <c r="I80" s="149">
        <v>1.1</v>
      </c>
      <c r="J80" s="185"/>
    </row>
    <row r="81">
      <c r="A81" s="149" t="s">
        <v>1566</v>
      </c>
      <c r="B81" s="20" t="s">
        <v>1584</v>
      </c>
      <c r="C81" s="20" t="s">
        <v>947</v>
      </c>
      <c r="D81" s="20" t="s">
        <v>948</v>
      </c>
      <c r="E81" s="20" t="s">
        <v>90</v>
      </c>
      <c r="F81" s="149" t="s">
        <v>923</v>
      </c>
      <c r="H81" s="185"/>
      <c r="I81" s="149">
        <v>1.1</v>
      </c>
      <c r="J81" s="185"/>
    </row>
    <row r="82">
      <c r="A82" s="149" t="s">
        <v>1566</v>
      </c>
      <c r="B82" s="20" t="s">
        <v>1585</v>
      </c>
      <c r="C82" s="20" t="s">
        <v>957</v>
      </c>
      <c r="D82" s="20" t="s">
        <v>991</v>
      </c>
      <c r="E82" s="20" t="s">
        <v>920</v>
      </c>
      <c r="F82" s="149" t="s">
        <v>923</v>
      </c>
      <c r="H82" s="185"/>
      <c r="I82" s="149">
        <v>1.1</v>
      </c>
      <c r="J82" s="20" t="s">
        <v>1006</v>
      </c>
    </row>
    <row r="83">
      <c r="A83" s="149" t="s">
        <v>1566</v>
      </c>
      <c r="B83" s="20" t="s">
        <v>1585</v>
      </c>
      <c r="C83" s="20" t="s">
        <v>957</v>
      </c>
      <c r="D83" s="20" t="s">
        <v>959</v>
      </c>
      <c r="E83" s="20" t="s">
        <v>920</v>
      </c>
      <c r="F83" s="149" t="s">
        <v>923</v>
      </c>
      <c r="H83" s="185"/>
      <c r="I83" s="149">
        <v>1.1</v>
      </c>
      <c r="J83" s="185"/>
    </row>
    <row r="84">
      <c r="A84" s="149" t="s">
        <v>1566</v>
      </c>
      <c r="B84" s="20" t="s">
        <v>1586</v>
      </c>
      <c r="C84" s="20" t="s">
        <v>962</v>
      </c>
      <c r="D84" s="20" t="s">
        <v>963</v>
      </c>
      <c r="E84" s="20" t="s">
        <v>90</v>
      </c>
      <c r="F84" s="149" t="s">
        <v>923</v>
      </c>
      <c r="H84" s="185"/>
      <c r="I84" s="149">
        <v>1.1</v>
      </c>
      <c r="J84" s="185"/>
    </row>
    <row r="85">
      <c r="A85" s="149" t="s">
        <v>1566</v>
      </c>
      <c r="B85" s="20" t="s">
        <v>1587</v>
      </c>
      <c r="C85" s="20" t="s">
        <v>966</v>
      </c>
      <c r="D85" s="20" t="s">
        <v>967</v>
      </c>
      <c r="E85" s="20" t="s">
        <v>90</v>
      </c>
      <c r="F85" s="149" t="s">
        <v>923</v>
      </c>
      <c r="H85" s="185"/>
      <c r="I85" s="149">
        <v>1.1</v>
      </c>
      <c r="J85" s="185"/>
    </row>
    <row r="86">
      <c r="A86" s="149" t="s">
        <v>1566</v>
      </c>
      <c r="B86" s="20" t="s">
        <v>1588</v>
      </c>
      <c r="C86" s="20" t="s">
        <v>960</v>
      </c>
      <c r="D86" s="20" t="s">
        <v>961</v>
      </c>
      <c r="E86" s="20" t="s">
        <v>90</v>
      </c>
      <c r="F86" s="149" t="s">
        <v>923</v>
      </c>
      <c r="H86" s="185"/>
      <c r="I86" s="149">
        <v>1.1</v>
      </c>
      <c r="J86" s="185"/>
    </row>
    <row r="87">
      <c r="A87" s="149" t="s">
        <v>1566</v>
      </c>
      <c r="B87" s="20" t="s">
        <v>1589</v>
      </c>
      <c r="C87" s="20" t="s">
        <v>964</v>
      </c>
      <c r="D87" s="20" t="s">
        <v>965</v>
      </c>
      <c r="E87" s="20" t="s">
        <v>90</v>
      </c>
      <c r="F87" s="149" t="s">
        <v>923</v>
      </c>
      <c r="H87" s="185"/>
      <c r="I87" s="149">
        <v>1.1</v>
      </c>
      <c r="J87" s="185"/>
    </row>
    <row r="88">
      <c r="A88" s="149" t="s">
        <v>1566</v>
      </c>
      <c r="B88" s="20" t="s">
        <v>1590</v>
      </c>
      <c r="C88" s="20" t="s">
        <v>245</v>
      </c>
      <c r="D88" s="20" t="s">
        <v>968</v>
      </c>
      <c r="E88" s="20" t="s">
        <v>90</v>
      </c>
      <c r="F88" s="149" t="s">
        <v>923</v>
      </c>
      <c r="G88" s="149" t="s">
        <v>940</v>
      </c>
      <c r="H88" s="185"/>
      <c r="I88" s="149">
        <v>1.1</v>
      </c>
      <c r="J88" s="185"/>
    </row>
    <row r="89">
      <c r="A89" s="149" t="s">
        <v>1566</v>
      </c>
      <c r="B89" s="20" t="s">
        <v>617</v>
      </c>
      <c r="C89" s="20" t="s">
        <v>981</v>
      </c>
      <c r="D89" s="20" t="s">
        <v>982</v>
      </c>
      <c r="E89" s="20" t="s">
        <v>935</v>
      </c>
      <c r="F89" s="149" t="s">
        <v>923</v>
      </c>
      <c r="H89" s="185"/>
      <c r="J89" s="185"/>
    </row>
    <row r="90">
      <c r="A90" s="149" t="s">
        <v>1566</v>
      </c>
      <c r="B90" s="20" t="s">
        <v>1591</v>
      </c>
      <c r="C90" s="20" t="s">
        <v>926</v>
      </c>
      <c r="D90" s="20" t="s">
        <v>984</v>
      </c>
      <c r="E90" s="20" t="s">
        <v>920</v>
      </c>
      <c r="F90" s="149" t="s">
        <v>923</v>
      </c>
      <c r="H90" s="183" t="s">
        <v>896</v>
      </c>
      <c r="I90" s="149">
        <v>1.1</v>
      </c>
      <c r="J90" s="20" t="s">
        <v>985</v>
      </c>
    </row>
    <row r="91">
      <c r="A91" s="149" t="s">
        <v>1566</v>
      </c>
      <c r="B91" s="20" t="s">
        <v>1591</v>
      </c>
      <c r="C91" s="20" t="s">
        <v>928</v>
      </c>
      <c r="D91" s="20" t="s">
        <v>929</v>
      </c>
      <c r="E91" s="20" t="s">
        <v>920</v>
      </c>
      <c r="F91" s="149" t="s">
        <v>923</v>
      </c>
      <c r="H91" s="185"/>
      <c r="I91" s="149">
        <v>1.1</v>
      </c>
      <c r="J91" s="185"/>
    </row>
    <row r="92">
      <c r="A92" s="149" t="s">
        <v>1566</v>
      </c>
      <c r="B92" s="20" t="s">
        <v>1592</v>
      </c>
      <c r="C92" s="20" t="s">
        <v>933</v>
      </c>
      <c r="D92" s="20" t="s">
        <v>934</v>
      </c>
      <c r="E92" s="20" t="s">
        <v>935</v>
      </c>
      <c r="F92" s="149" t="s">
        <v>923</v>
      </c>
      <c r="H92" s="185"/>
      <c r="I92" s="149">
        <v>1.1</v>
      </c>
      <c r="J92" s="185"/>
    </row>
    <row r="93">
      <c r="A93" s="149" t="s">
        <v>1566</v>
      </c>
      <c r="B93" s="20" t="s">
        <v>1593</v>
      </c>
      <c r="C93" s="20" t="s">
        <v>936</v>
      </c>
      <c r="D93" s="20" t="s">
        <v>937</v>
      </c>
      <c r="E93" s="20" t="s">
        <v>90</v>
      </c>
      <c r="F93" s="149" t="s">
        <v>923</v>
      </c>
      <c r="H93" s="185"/>
      <c r="I93" s="149">
        <v>1.1</v>
      </c>
      <c r="J93" s="185"/>
    </row>
    <row r="94">
      <c r="A94" s="149" t="s">
        <v>1566</v>
      </c>
      <c r="B94" s="20" t="s">
        <v>1594</v>
      </c>
      <c r="C94" s="20" t="s">
        <v>930</v>
      </c>
      <c r="D94" s="20" t="s">
        <v>931</v>
      </c>
      <c r="E94" s="20" t="s">
        <v>90</v>
      </c>
      <c r="F94" s="149" t="s">
        <v>923</v>
      </c>
      <c r="H94" s="183" t="s">
        <v>932</v>
      </c>
      <c r="I94" s="149">
        <v>1.1</v>
      </c>
      <c r="J94" s="185"/>
    </row>
    <row r="95">
      <c r="A95" s="149" t="s">
        <v>1566</v>
      </c>
      <c r="B95" s="20" t="s">
        <v>1595</v>
      </c>
      <c r="C95" s="20" t="s">
        <v>938</v>
      </c>
      <c r="D95" s="20" t="s">
        <v>939</v>
      </c>
      <c r="E95" s="20" t="s">
        <v>90</v>
      </c>
      <c r="F95" s="149" t="s">
        <v>923</v>
      </c>
      <c r="G95" s="149" t="s">
        <v>940</v>
      </c>
      <c r="H95" s="183" t="s">
        <v>941</v>
      </c>
      <c r="I95" s="149">
        <v>1.1</v>
      </c>
      <c r="J95" s="185"/>
    </row>
    <row r="96">
      <c r="A96" s="149" t="s">
        <v>1566</v>
      </c>
      <c r="B96" s="20" t="s">
        <v>616</v>
      </c>
      <c r="C96" s="20" t="s">
        <v>979</v>
      </c>
      <c r="D96" s="20" t="s">
        <v>980</v>
      </c>
      <c r="E96" s="20" t="s">
        <v>90</v>
      </c>
      <c r="F96" s="149" t="s">
        <v>923</v>
      </c>
      <c r="H96" s="185"/>
      <c r="J96" s="185"/>
    </row>
    <row r="97">
      <c r="A97" s="149" t="s">
        <v>1566</v>
      </c>
      <c r="B97" s="20" t="s">
        <v>615</v>
      </c>
      <c r="C97" s="20" t="s">
        <v>1380</v>
      </c>
      <c r="D97" s="20" t="s">
        <v>1596</v>
      </c>
      <c r="E97" s="20" t="s">
        <v>90</v>
      </c>
      <c r="F97" s="149" t="s">
        <v>923</v>
      </c>
      <c r="G97" s="149" t="s">
        <v>901</v>
      </c>
      <c r="H97" s="185"/>
      <c r="J97" s="185"/>
    </row>
    <row r="98">
      <c r="A98" s="149" t="s">
        <v>1566</v>
      </c>
      <c r="B98" s="20" t="s">
        <v>621</v>
      </c>
      <c r="C98" s="20" t="s">
        <v>1597</v>
      </c>
      <c r="D98" s="20" t="s">
        <v>1598</v>
      </c>
      <c r="E98" s="20" t="s">
        <v>90</v>
      </c>
      <c r="F98" s="149" t="s">
        <v>923</v>
      </c>
      <c r="G98" s="149" t="s">
        <v>901</v>
      </c>
      <c r="H98" s="185"/>
      <c r="J98" s="185"/>
    </row>
    <row r="99">
      <c r="A99" s="149" t="s">
        <v>1566</v>
      </c>
      <c r="B99" s="20" t="s">
        <v>619</v>
      </c>
      <c r="C99" s="20" t="s">
        <v>284</v>
      </c>
      <c r="D99" s="20" t="s">
        <v>1599</v>
      </c>
      <c r="E99" s="20" t="s">
        <v>90</v>
      </c>
      <c r="F99" s="149" t="s">
        <v>923</v>
      </c>
      <c r="H99" s="185"/>
      <c r="J99" s="185"/>
    </row>
    <row r="100">
      <c r="A100" s="149" t="s">
        <v>1566</v>
      </c>
      <c r="B100" s="20" t="s">
        <v>614</v>
      </c>
      <c r="C100" s="20" t="s">
        <v>928</v>
      </c>
      <c r="D100" s="20" t="s">
        <v>1600</v>
      </c>
      <c r="E100" s="20" t="s">
        <v>90</v>
      </c>
      <c r="F100" s="149" t="s">
        <v>923</v>
      </c>
      <c r="H100" s="185"/>
      <c r="J100" s="185"/>
    </row>
    <row r="101">
      <c r="A101" s="149" t="s">
        <v>1566</v>
      </c>
      <c r="B101" s="20" t="s">
        <v>622</v>
      </c>
      <c r="C101" s="20" t="s">
        <v>1601</v>
      </c>
      <c r="D101" s="20" t="s">
        <v>1602</v>
      </c>
      <c r="E101" s="20" t="s">
        <v>90</v>
      </c>
      <c r="F101" s="149" t="s">
        <v>923</v>
      </c>
      <c r="H101" s="185"/>
      <c r="J101" s="185"/>
    </row>
    <row r="102">
      <c r="A102" s="149" t="s">
        <v>1566</v>
      </c>
      <c r="B102" s="20" t="s">
        <v>623</v>
      </c>
      <c r="C102" s="20" t="s">
        <v>1603</v>
      </c>
      <c r="D102" s="20" t="s">
        <v>1604</v>
      </c>
      <c r="E102" s="20" t="s">
        <v>90</v>
      </c>
      <c r="F102" s="149" t="s">
        <v>923</v>
      </c>
      <c r="H102" s="185"/>
      <c r="J102" s="185"/>
    </row>
    <row r="103">
      <c r="A103" s="149" t="s">
        <v>1566</v>
      </c>
      <c r="B103" s="20" t="s">
        <v>624</v>
      </c>
      <c r="C103" s="20" t="s">
        <v>1605</v>
      </c>
      <c r="D103" s="20" t="s">
        <v>1606</v>
      </c>
      <c r="E103" s="20" t="s">
        <v>90</v>
      </c>
      <c r="F103" s="149" t="s">
        <v>923</v>
      </c>
      <c r="H103" s="185"/>
      <c r="J103" s="185"/>
    </row>
    <row r="104">
      <c r="A104" s="149" t="s">
        <v>1566</v>
      </c>
      <c r="B104" s="20" t="s">
        <v>618</v>
      </c>
      <c r="C104" s="20" t="s">
        <v>1607</v>
      </c>
      <c r="D104" s="20" t="s">
        <v>1608</v>
      </c>
      <c r="E104" s="20" t="s">
        <v>90</v>
      </c>
      <c r="F104" s="149" t="s">
        <v>923</v>
      </c>
      <c r="H104" s="185"/>
      <c r="J104" s="185"/>
    </row>
    <row r="105">
      <c r="A105" s="149" t="s">
        <v>1609</v>
      </c>
      <c r="B105" s="20" t="s">
        <v>703</v>
      </c>
      <c r="C105" s="20" t="s">
        <v>1610</v>
      </c>
      <c r="D105" s="20" t="s">
        <v>1611</v>
      </c>
      <c r="E105" s="20" t="s">
        <v>920</v>
      </c>
      <c r="F105" s="149" t="s">
        <v>923</v>
      </c>
      <c r="H105" s="185"/>
      <c r="J105" s="185"/>
    </row>
    <row r="106">
      <c r="A106" s="149" t="s">
        <v>1609</v>
      </c>
      <c r="B106" s="20" t="s">
        <v>703</v>
      </c>
      <c r="C106" s="20" t="s">
        <v>944</v>
      </c>
      <c r="D106" s="20" t="s">
        <v>946</v>
      </c>
      <c r="E106" s="20" t="s">
        <v>920</v>
      </c>
      <c r="F106" s="149" t="s">
        <v>923</v>
      </c>
      <c r="H106" s="185"/>
      <c r="J106" s="185"/>
    </row>
    <row r="107">
      <c r="A107" s="149" t="s">
        <v>1609</v>
      </c>
      <c r="B107" s="20" t="s">
        <v>708</v>
      </c>
      <c r="C107" s="20" t="s">
        <v>955</v>
      </c>
      <c r="D107" s="20" t="s">
        <v>956</v>
      </c>
      <c r="E107" s="20" t="s">
        <v>90</v>
      </c>
      <c r="F107" s="149" t="s">
        <v>923</v>
      </c>
      <c r="H107" s="185"/>
      <c r="J107" s="185"/>
    </row>
    <row r="108">
      <c r="A108" s="149" t="s">
        <v>1609</v>
      </c>
      <c r="B108" s="20" t="s">
        <v>705</v>
      </c>
      <c r="C108" s="20" t="s">
        <v>949</v>
      </c>
      <c r="D108" s="20" t="s">
        <v>950</v>
      </c>
      <c r="E108" s="20" t="s">
        <v>90</v>
      </c>
      <c r="F108" s="149" t="s">
        <v>923</v>
      </c>
      <c r="H108" s="185"/>
      <c r="J108" s="185"/>
    </row>
    <row r="109">
      <c r="A109" s="149" t="s">
        <v>1609</v>
      </c>
      <c r="B109" s="20" t="s">
        <v>707</v>
      </c>
      <c r="C109" s="20" t="s">
        <v>953</v>
      </c>
      <c r="D109" s="20" t="s">
        <v>954</v>
      </c>
      <c r="E109" s="20" t="s">
        <v>90</v>
      </c>
      <c r="F109" s="149" t="s">
        <v>923</v>
      </c>
      <c r="H109" s="185"/>
      <c r="J109" s="185"/>
    </row>
    <row r="110">
      <c r="A110" s="149" t="s">
        <v>1609</v>
      </c>
      <c r="B110" s="20" t="s">
        <v>706</v>
      </c>
      <c r="C110" s="20" t="s">
        <v>951</v>
      </c>
      <c r="D110" s="20" t="s">
        <v>952</v>
      </c>
      <c r="E110" s="20" t="s">
        <v>90</v>
      </c>
      <c r="F110" s="149" t="s">
        <v>923</v>
      </c>
      <c r="H110" s="185"/>
      <c r="J110" s="185"/>
    </row>
    <row r="111">
      <c r="A111" s="149" t="s">
        <v>1609</v>
      </c>
      <c r="B111" s="20" t="s">
        <v>704</v>
      </c>
      <c r="C111" s="20" t="s">
        <v>947</v>
      </c>
      <c r="D111" s="20" t="s">
        <v>948</v>
      </c>
      <c r="E111" s="20" t="s">
        <v>90</v>
      </c>
      <c r="F111" s="149" t="s">
        <v>923</v>
      </c>
      <c r="H111" s="185"/>
      <c r="J111" s="185"/>
    </row>
    <row r="112">
      <c r="A112" s="149" t="s">
        <v>1609</v>
      </c>
      <c r="B112" s="20" t="s">
        <v>694</v>
      </c>
      <c r="C112" s="20" t="s">
        <v>1612</v>
      </c>
      <c r="D112" s="20" t="s">
        <v>1613</v>
      </c>
      <c r="E112" s="20" t="s">
        <v>920</v>
      </c>
      <c r="F112" s="149" t="s">
        <v>923</v>
      </c>
      <c r="H112" s="185"/>
      <c r="J112" s="185"/>
    </row>
    <row r="113">
      <c r="A113" s="149" t="s">
        <v>1609</v>
      </c>
      <c r="B113" s="20" t="s">
        <v>694</v>
      </c>
      <c r="C113" s="20" t="s">
        <v>1612</v>
      </c>
      <c r="D113" s="20" t="s">
        <v>1614</v>
      </c>
      <c r="E113" s="20" t="s">
        <v>920</v>
      </c>
      <c r="F113" s="149" t="s">
        <v>923</v>
      </c>
      <c r="H113" s="185"/>
      <c r="J113" s="185"/>
    </row>
    <row r="114">
      <c r="A114" s="149" t="s">
        <v>1609</v>
      </c>
      <c r="B114" s="20" t="s">
        <v>695</v>
      </c>
      <c r="C114" s="20" t="s">
        <v>284</v>
      </c>
      <c r="D114" s="20" t="s">
        <v>1615</v>
      </c>
      <c r="E114" s="20" t="s">
        <v>90</v>
      </c>
      <c r="F114" s="149" t="s">
        <v>923</v>
      </c>
      <c r="H114" s="185"/>
      <c r="J114" s="185"/>
    </row>
    <row r="115">
      <c r="A115" s="149" t="s">
        <v>1609</v>
      </c>
      <c r="B115" s="20" t="s">
        <v>699</v>
      </c>
      <c r="C115" s="20" t="s">
        <v>1616</v>
      </c>
      <c r="D115" s="20" t="s">
        <v>1617</v>
      </c>
      <c r="E115" s="20" t="s">
        <v>920</v>
      </c>
      <c r="F115" s="149" t="s">
        <v>923</v>
      </c>
      <c r="H115" s="185"/>
      <c r="J115" s="185"/>
    </row>
    <row r="116">
      <c r="A116" s="149" t="s">
        <v>1609</v>
      </c>
      <c r="B116" s="20" t="s">
        <v>701</v>
      </c>
      <c r="C116" s="20" t="s">
        <v>1618</v>
      </c>
      <c r="D116" s="20" t="s">
        <v>1619</v>
      </c>
      <c r="E116" s="20" t="s">
        <v>904</v>
      </c>
      <c r="F116" s="149" t="s">
        <v>917</v>
      </c>
      <c r="H116" s="185"/>
      <c r="J116" s="185"/>
    </row>
    <row r="117">
      <c r="A117" s="149" t="s">
        <v>1609</v>
      </c>
      <c r="B117" s="20" t="s">
        <v>700</v>
      </c>
      <c r="C117" s="20" t="s">
        <v>1620</v>
      </c>
      <c r="D117" s="20" t="s">
        <v>1621</v>
      </c>
      <c r="E117" s="20" t="s">
        <v>90</v>
      </c>
      <c r="F117" s="149" t="s">
        <v>923</v>
      </c>
      <c r="H117" s="185"/>
      <c r="J117" s="185"/>
    </row>
    <row r="118">
      <c r="A118" s="149" t="s">
        <v>1609</v>
      </c>
      <c r="B118" s="20" t="s">
        <v>696</v>
      </c>
      <c r="C118" s="20" t="s">
        <v>1622</v>
      </c>
      <c r="D118" s="20" t="s">
        <v>1623</v>
      </c>
      <c r="E118" s="20" t="s">
        <v>920</v>
      </c>
      <c r="F118" s="149" t="s">
        <v>923</v>
      </c>
      <c r="H118" s="20" t="s">
        <v>1624</v>
      </c>
      <c r="J118" s="185"/>
    </row>
    <row r="119">
      <c r="A119" s="149" t="s">
        <v>1609</v>
      </c>
      <c r="B119" s="20" t="s">
        <v>698</v>
      </c>
      <c r="C119" s="20" t="s">
        <v>1625</v>
      </c>
      <c r="D119" s="20" t="s">
        <v>1626</v>
      </c>
      <c r="E119" s="20" t="s">
        <v>904</v>
      </c>
      <c r="F119" s="149" t="s">
        <v>917</v>
      </c>
      <c r="H119" s="185"/>
      <c r="J119" s="185"/>
    </row>
    <row r="120">
      <c r="A120" s="149" t="s">
        <v>1609</v>
      </c>
      <c r="B120" s="20" t="s">
        <v>697</v>
      </c>
      <c r="C120" s="20" t="s">
        <v>1627</v>
      </c>
      <c r="D120" s="20" t="s">
        <v>1628</v>
      </c>
      <c r="E120" s="20" t="s">
        <v>90</v>
      </c>
      <c r="F120" s="149" t="s">
        <v>923</v>
      </c>
      <c r="G120" s="149" t="s">
        <v>1629</v>
      </c>
      <c r="H120" s="183" t="s">
        <v>1630</v>
      </c>
      <c r="J120" s="185"/>
    </row>
    <row r="121">
      <c r="A121" s="149" t="s">
        <v>1609</v>
      </c>
      <c r="B121" s="20" t="s">
        <v>702</v>
      </c>
      <c r="C121" s="20" t="s">
        <v>938</v>
      </c>
      <c r="D121" s="20" t="s">
        <v>1631</v>
      </c>
      <c r="E121" s="20" t="s">
        <v>90</v>
      </c>
      <c r="F121" s="149" t="s">
        <v>923</v>
      </c>
      <c r="H121" s="185"/>
      <c r="J121" s="185"/>
    </row>
    <row r="122">
      <c r="A122" s="149" t="s">
        <v>1609</v>
      </c>
      <c r="B122" s="20" t="s">
        <v>822</v>
      </c>
      <c r="C122" s="20" t="s">
        <v>1610</v>
      </c>
      <c r="D122" s="20" t="s">
        <v>1611</v>
      </c>
      <c r="E122" s="20" t="s">
        <v>920</v>
      </c>
      <c r="F122" s="149" t="s">
        <v>923</v>
      </c>
      <c r="H122" s="185"/>
      <c r="J122" s="185"/>
    </row>
    <row r="123">
      <c r="A123" s="149" t="s">
        <v>1609</v>
      </c>
      <c r="B123" s="20" t="s">
        <v>822</v>
      </c>
      <c r="C123" s="20" t="s">
        <v>944</v>
      </c>
      <c r="D123" s="20" t="s">
        <v>946</v>
      </c>
      <c r="E123" s="20" t="s">
        <v>920</v>
      </c>
      <c r="F123" s="149" t="s">
        <v>923</v>
      </c>
      <c r="H123" s="185"/>
      <c r="J123" s="185"/>
    </row>
    <row r="124">
      <c r="A124" s="149" t="s">
        <v>1609</v>
      </c>
      <c r="B124" s="20" t="s">
        <v>827</v>
      </c>
      <c r="C124" s="20" t="s">
        <v>955</v>
      </c>
      <c r="D124" s="20" t="s">
        <v>956</v>
      </c>
      <c r="E124" s="20" t="s">
        <v>90</v>
      </c>
      <c r="F124" s="149" t="s">
        <v>923</v>
      </c>
      <c r="H124" s="185"/>
      <c r="J124" s="185"/>
    </row>
    <row r="125">
      <c r="A125" s="149" t="s">
        <v>1609</v>
      </c>
      <c r="B125" s="20" t="s">
        <v>824</v>
      </c>
      <c r="C125" s="20" t="s">
        <v>949</v>
      </c>
      <c r="D125" s="20" t="s">
        <v>950</v>
      </c>
      <c r="E125" s="20" t="s">
        <v>90</v>
      </c>
      <c r="F125" s="149" t="s">
        <v>923</v>
      </c>
      <c r="H125" s="185"/>
      <c r="J125" s="185"/>
    </row>
    <row r="126">
      <c r="A126" s="149" t="s">
        <v>1609</v>
      </c>
      <c r="B126" s="20" t="s">
        <v>826</v>
      </c>
      <c r="C126" s="20" t="s">
        <v>953</v>
      </c>
      <c r="D126" s="20" t="s">
        <v>954</v>
      </c>
      <c r="E126" s="20" t="s">
        <v>90</v>
      </c>
      <c r="F126" s="149" t="s">
        <v>923</v>
      </c>
      <c r="H126" s="185"/>
      <c r="J126" s="185"/>
    </row>
    <row r="127">
      <c r="A127" s="149" t="s">
        <v>1609</v>
      </c>
      <c r="B127" s="20" t="s">
        <v>825</v>
      </c>
      <c r="C127" s="20" t="s">
        <v>951</v>
      </c>
      <c r="D127" s="20" t="s">
        <v>952</v>
      </c>
      <c r="E127" s="20" t="s">
        <v>90</v>
      </c>
      <c r="F127" s="149" t="s">
        <v>923</v>
      </c>
      <c r="H127" s="185"/>
      <c r="J127" s="185"/>
    </row>
    <row r="128">
      <c r="A128" s="149" t="s">
        <v>1609</v>
      </c>
      <c r="B128" s="20" t="s">
        <v>823</v>
      </c>
      <c r="C128" s="20" t="s">
        <v>947</v>
      </c>
      <c r="D128" s="20" t="s">
        <v>948</v>
      </c>
      <c r="E128" s="20" t="s">
        <v>90</v>
      </c>
      <c r="F128" s="149" t="s">
        <v>923</v>
      </c>
      <c r="H128" s="185"/>
      <c r="J128" s="185"/>
    </row>
    <row r="129">
      <c r="A129" s="149" t="s">
        <v>1609</v>
      </c>
      <c r="B129" s="20" t="s">
        <v>813</v>
      </c>
      <c r="C129" s="20" t="s">
        <v>1612</v>
      </c>
      <c r="D129" s="20" t="s">
        <v>1613</v>
      </c>
      <c r="E129" s="20" t="s">
        <v>920</v>
      </c>
      <c r="F129" s="149" t="s">
        <v>923</v>
      </c>
      <c r="H129" s="185"/>
      <c r="J129" s="185"/>
    </row>
    <row r="130">
      <c r="A130" s="149" t="s">
        <v>1609</v>
      </c>
      <c r="B130" s="20" t="s">
        <v>813</v>
      </c>
      <c r="C130" s="20" t="s">
        <v>1612</v>
      </c>
      <c r="D130" s="20" t="s">
        <v>1614</v>
      </c>
      <c r="E130" s="20" t="s">
        <v>920</v>
      </c>
      <c r="F130" s="149" t="s">
        <v>923</v>
      </c>
      <c r="H130" s="185"/>
      <c r="J130" s="185"/>
    </row>
    <row r="131">
      <c r="A131" s="149" t="s">
        <v>1609</v>
      </c>
      <c r="B131" s="20" t="s">
        <v>814</v>
      </c>
      <c r="C131" s="20" t="s">
        <v>284</v>
      </c>
      <c r="D131" s="20" t="s">
        <v>1615</v>
      </c>
      <c r="E131" s="20" t="s">
        <v>90</v>
      </c>
      <c r="F131" s="149" t="s">
        <v>923</v>
      </c>
      <c r="H131" s="185"/>
      <c r="J131" s="185"/>
    </row>
    <row r="132">
      <c r="A132" s="149" t="s">
        <v>1609</v>
      </c>
      <c r="B132" s="20" t="s">
        <v>818</v>
      </c>
      <c r="C132" s="20" t="s">
        <v>1616</v>
      </c>
      <c r="D132" s="20" t="s">
        <v>1617</v>
      </c>
      <c r="E132" s="20" t="s">
        <v>920</v>
      </c>
      <c r="F132" s="149" t="s">
        <v>923</v>
      </c>
      <c r="H132" s="185"/>
      <c r="J132" s="185"/>
    </row>
    <row r="133">
      <c r="A133" s="149" t="s">
        <v>1609</v>
      </c>
      <c r="B133" s="20" t="s">
        <v>820</v>
      </c>
      <c r="C133" s="20" t="s">
        <v>1618</v>
      </c>
      <c r="D133" s="20" t="s">
        <v>1619</v>
      </c>
      <c r="E133" s="20" t="s">
        <v>904</v>
      </c>
      <c r="F133" s="149" t="s">
        <v>917</v>
      </c>
      <c r="H133" s="185"/>
      <c r="J133" s="185"/>
    </row>
    <row r="134">
      <c r="A134" s="149" t="s">
        <v>1609</v>
      </c>
      <c r="B134" s="20" t="s">
        <v>819</v>
      </c>
      <c r="C134" s="20" t="s">
        <v>1620</v>
      </c>
      <c r="D134" s="20" t="s">
        <v>1621</v>
      </c>
      <c r="E134" s="20" t="s">
        <v>90</v>
      </c>
      <c r="F134" s="149" t="s">
        <v>923</v>
      </c>
      <c r="H134" s="185"/>
      <c r="J134" s="185"/>
    </row>
    <row r="135">
      <c r="A135" s="149" t="s">
        <v>1609</v>
      </c>
      <c r="B135" s="20" t="s">
        <v>815</v>
      </c>
      <c r="C135" s="20" t="s">
        <v>1622</v>
      </c>
      <c r="D135" s="20" t="s">
        <v>1623</v>
      </c>
      <c r="E135" s="20" t="s">
        <v>920</v>
      </c>
      <c r="F135" s="149" t="s">
        <v>923</v>
      </c>
      <c r="H135" s="20" t="s">
        <v>1624</v>
      </c>
      <c r="J135" s="185"/>
    </row>
    <row r="136">
      <c r="A136" s="149" t="s">
        <v>1609</v>
      </c>
      <c r="B136" s="20" t="s">
        <v>817</v>
      </c>
      <c r="C136" s="20" t="s">
        <v>1625</v>
      </c>
      <c r="D136" s="20" t="s">
        <v>1626</v>
      </c>
      <c r="E136" s="20" t="s">
        <v>904</v>
      </c>
      <c r="F136" s="149" t="s">
        <v>917</v>
      </c>
      <c r="H136" s="185"/>
      <c r="J136" s="185"/>
    </row>
    <row r="137">
      <c r="A137" s="149" t="s">
        <v>1609</v>
      </c>
      <c r="B137" s="20" t="s">
        <v>816</v>
      </c>
      <c r="C137" s="20" t="s">
        <v>1627</v>
      </c>
      <c r="D137" s="20" t="s">
        <v>1628</v>
      </c>
      <c r="E137" s="20" t="s">
        <v>90</v>
      </c>
      <c r="F137" s="149" t="s">
        <v>923</v>
      </c>
      <c r="G137" s="149" t="s">
        <v>1629</v>
      </c>
      <c r="H137" s="183" t="s">
        <v>1630</v>
      </c>
      <c r="J137" s="185"/>
    </row>
    <row r="138">
      <c r="A138" s="149" t="s">
        <v>1609</v>
      </c>
      <c r="B138" s="20" t="s">
        <v>821</v>
      </c>
      <c r="C138" s="20" t="s">
        <v>938</v>
      </c>
      <c r="D138" s="20" t="s">
        <v>1631</v>
      </c>
      <c r="E138" s="20" t="s">
        <v>90</v>
      </c>
      <c r="F138" s="149" t="s">
        <v>923</v>
      </c>
      <c r="H138" s="185"/>
      <c r="J138" s="185"/>
    </row>
    <row r="139">
      <c r="A139" s="149" t="s">
        <v>1609</v>
      </c>
      <c r="B139" s="20" t="s">
        <v>598</v>
      </c>
      <c r="C139" s="20" t="s">
        <v>1610</v>
      </c>
      <c r="D139" s="20" t="s">
        <v>1611</v>
      </c>
      <c r="E139" s="20" t="s">
        <v>920</v>
      </c>
      <c r="F139" s="149" t="s">
        <v>923</v>
      </c>
      <c r="H139" s="185"/>
      <c r="J139" s="185"/>
    </row>
    <row r="140">
      <c r="A140" s="149" t="s">
        <v>1609</v>
      </c>
      <c r="B140" s="20" t="s">
        <v>598</v>
      </c>
      <c r="C140" s="20" t="s">
        <v>944</v>
      </c>
      <c r="D140" s="20" t="s">
        <v>946</v>
      </c>
      <c r="E140" s="20" t="s">
        <v>920</v>
      </c>
      <c r="F140" s="149" t="s">
        <v>923</v>
      </c>
      <c r="H140" s="185"/>
      <c r="J140" s="185"/>
    </row>
    <row r="141">
      <c r="A141" s="149" t="s">
        <v>1609</v>
      </c>
      <c r="B141" s="20" t="s">
        <v>603</v>
      </c>
      <c r="C141" s="20" t="s">
        <v>955</v>
      </c>
      <c r="D141" s="20" t="s">
        <v>956</v>
      </c>
      <c r="E141" s="20" t="s">
        <v>90</v>
      </c>
      <c r="F141" s="149" t="s">
        <v>923</v>
      </c>
      <c r="H141" s="185"/>
      <c r="J141" s="185"/>
    </row>
    <row r="142">
      <c r="A142" s="149" t="s">
        <v>1609</v>
      </c>
      <c r="B142" s="20" t="s">
        <v>600</v>
      </c>
      <c r="C142" s="20" t="s">
        <v>949</v>
      </c>
      <c r="D142" s="20" t="s">
        <v>950</v>
      </c>
      <c r="E142" s="20" t="s">
        <v>90</v>
      </c>
      <c r="F142" s="149" t="s">
        <v>923</v>
      </c>
      <c r="H142" s="185"/>
      <c r="J142" s="185"/>
    </row>
    <row r="143">
      <c r="A143" s="149" t="s">
        <v>1609</v>
      </c>
      <c r="B143" s="20" t="s">
        <v>602</v>
      </c>
      <c r="C143" s="20" t="s">
        <v>953</v>
      </c>
      <c r="D143" s="20" t="s">
        <v>954</v>
      </c>
      <c r="E143" s="20" t="s">
        <v>90</v>
      </c>
      <c r="F143" s="149" t="s">
        <v>923</v>
      </c>
      <c r="H143" s="185"/>
      <c r="J143" s="185"/>
    </row>
    <row r="144">
      <c r="A144" s="149" t="s">
        <v>1609</v>
      </c>
      <c r="B144" s="20" t="s">
        <v>601</v>
      </c>
      <c r="C144" s="20" t="s">
        <v>951</v>
      </c>
      <c r="D144" s="20" t="s">
        <v>952</v>
      </c>
      <c r="E144" s="20" t="s">
        <v>90</v>
      </c>
      <c r="F144" s="149" t="s">
        <v>923</v>
      </c>
      <c r="H144" s="185"/>
      <c r="J144" s="185"/>
    </row>
    <row r="145">
      <c r="A145" s="149" t="s">
        <v>1609</v>
      </c>
      <c r="B145" s="20" t="s">
        <v>599</v>
      </c>
      <c r="C145" s="20" t="s">
        <v>947</v>
      </c>
      <c r="D145" s="20" t="s">
        <v>948</v>
      </c>
      <c r="E145" s="20" t="s">
        <v>90</v>
      </c>
      <c r="F145" s="149" t="s">
        <v>923</v>
      </c>
      <c r="H145" s="185"/>
      <c r="J145" s="185"/>
    </row>
    <row r="146">
      <c r="A146" s="149" t="s">
        <v>1609</v>
      </c>
      <c r="B146" s="20" t="s">
        <v>589</v>
      </c>
      <c r="C146" s="20" t="s">
        <v>1612</v>
      </c>
      <c r="D146" s="20" t="s">
        <v>1613</v>
      </c>
      <c r="E146" s="20" t="s">
        <v>920</v>
      </c>
      <c r="F146" s="149" t="s">
        <v>923</v>
      </c>
      <c r="H146" s="185"/>
      <c r="J146" s="185"/>
    </row>
    <row r="147">
      <c r="A147" s="149" t="s">
        <v>1609</v>
      </c>
      <c r="B147" s="20" t="s">
        <v>589</v>
      </c>
      <c r="C147" s="20" t="s">
        <v>1612</v>
      </c>
      <c r="D147" s="20" t="s">
        <v>1614</v>
      </c>
      <c r="E147" s="20" t="s">
        <v>920</v>
      </c>
      <c r="F147" s="149" t="s">
        <v>923</v>
      </c>
      <c r="H147" s="185"/>
      <c r="J147" s="185"/>
    </row>
    <row r="148">
      <c r="A148" s="149" t="s">
        <v>1609</v>
      </c>
      <c r="B148" s="20" t="s">
        <v>590</v>
      </c>
      <c r="C148" s="20" t="s">
        <v>284</v>
      </c>
      <c r="D148" s="20" t="s">
        <v>1615</v>
      </c>
      <c r="E148" s="20" t="s">
        <v>90</v>
      </c>
      <c r="F148" s="149" t="s">
        <v>923</v>
      </c>
      <c r="H148" s="185"/>
      <c r="J148" s="185"/>
    </row>
    <row r="149">
      <c r="A149" s="149" t="s">
        <v>1609</v>
      </c>
      <c r="B149" s="20" t="s">
        <v>594</v>
      </c>
      <c r="C149" s="20" t="s">
        <v>1616</v>
      </c>
      <c r="D149" s="20" t="s">
        <v>1617</v>
      </c>
      <c r="E149" s="20" t="s">
        <v>920</v>
      </c>
      <c r="F149" s="149" t="s">
        <v>923</v>
      </c>
      <c r="H149" s="185"/>
      <c r="J149" s="185"/>
    </row>
    <row r="150">
      <c r="A150" s="149" t="s">
        <v>1609</v>
      </c>
      <c r="B150" s="20" t="s">
        <v>596</v>
      </c>
      <c r="C150" s="20" t="s">
        <v>1618</v>
      </c>
      <c r="D150" s="20" t="s">
        <v>1619</v>
      </c>
      <c r="E150" s="20" t="s">
        <v>904</v>
      </c>
      <c r="F150" s="149" t="s">
        <v>917</v>
      </c>
      <c r="H150" s="185"/>
      <c r="J150" s="185"/>
    </row>
    <row r="151">
      <c r="A151" s="149" t="s">
        <v>1609</v>
      </c>
      <c r="B151" s="20" t="s">
        <v>595</v>
      </c>
      <c r="C151" s="20" t="s">
        <v>1620</v>
      </c>
      <c r="D151" s="20" t="s">
        <v>1621</v>
      </c>
      <c r="E151" s="20" t="s">
        <v>90</v>
      </c>
      <c r="F151" s="149" t="s">
        <v>923</v>
      </c>
      <c r="H151" s="185"/>
      <c r="J151" s="185"/>
    </row>
    <row r="152">
      <c r="A152" s="149" t="s">
        <v>1609</v>
      </c>
      <c r="B152" s="20" t="s">
        <v>591</v>
      </c>
      <c r="C152" s="20" t="s">
        <v>1622</v>
      </c>
      <c r="D152" s="20" t="s">
        <v>1623</v>
      </c>
      <c r="E152" s="20" t="s">
        <v>920</v>
      </c>
      <c r="F152" s="149" t="s">
        <v>923</v>
      </c>
      <c r="H152" s="20" t="s">
        <v>1624</v>
      </c>
      <c r="J152" s="185"/>
    </row>
    <row r="153">
      <c r="A153" s="149" t="s">
        <v>1609</v>
      </c>
      <c r="B153" s="20" t="s">
        <v>593</v>
      </c>
      <c r="C153" s="20" t="s">
        <v>1625</v>
      </c>
      <c r="D153" s="20" t="s">
        <v>1626</v>
      </c>
      <c r="E153" s="20" t="s">
        <v>904</v>
      </c>
      <c r="F153" s="149" t="s">
        <v>917</v>
      </c>
      <c r="H153" s="185"/>
      <c r="J153" s="185"/>
    </row>
    <row r="154">
      <c r="A154" s="149" t="s">
        <v>1609</v>
      </c>
      <c r="B154" s="20" t="s">
        <v>592</v>
      </c>
      <c r="C154" s="20" t="s">
        <v>1627</v>
      </c>
      <c r="D154" s="20" t="s">
        <v>1628</v>
      </c>
      <c r="E154" s="20" t="s">
        <v>90</v>
      </c>
      <c r="F154" s="149" t="s">
        <v>923</v>
      </c>
      <c r="G154" s="149" t="s">
        <v>1629</v>
      </c>
      <c r="H154" s="183" t="s">
        <v>1630</v>
      </c>
      <c r="J154" s="185"/>
    </row>
    <row r="155">
      <c r="A155" s="149" t="s">
        <v>1609</v>
      </c>
      <c r="B155" s="20" t="s">
        <v>597</v>
      </c>
      <c r="C155" s="20" t="s">
        <v>938</v>
      </c>
      <c r="D155" s="20" t="s">
        <v>1631</v>
      </c>
      <c r="E155" s="20" t="s">
        <v>90</v>
      </c>
      <c r="F155" s="149" t="s">
        <v>923</v>
      </c>
      <c r="H155" s="185"/>
      <c r="J155" s="185"/>
    </row>
    <row r="156">
      <c r="A156" s="149" t="s">
        <v>1632</v>
      </c>
      <c r="B156" s="20" t="s">
        <v>692</v>
      </c>
      <c r="C156" s="20" t="s">
        <v>1633</v>
      </c>
      <c r="D156" s="20" t="s">
        <v>1634</v>
      </c>
      <c r="E156" s="20" t="s">
        <v>904</v>
      </c>
      <c r="F156" s="149" t="s">
        <v>917</v>
      </c>
      <c r="H156" s="185"/>
      <c r="J156" s="185"/>
    </row>
    <row r="157">
      <c r="A157" s="149" t="s">
        <v>1632</v>
      </c>
      <c r="B157" s="20" t="s">
        <v>691</v>
      </c>
      <c r="C157" s="20" t="s">
        <v>1603</v>
      </c>
      <c r="D157" s="20" t="s">
        <v>1635</v>
      </c>
      <c r="E157" s="20" t="s">
        <v>90</v>
      </c>
      <c r="F157" s="149" t="s">
        <v>923</v>
      </c>
      <c r="H157" s="185"/>
      <c r="J157" s="185"/>
    </row>
    <row r="158">
      <c r="A158" s="149" t="s">
        <v>1632</v>
      </c>
      <c r="B158" s="20" t="s">
        <v>693</v>
      </c>
      <c r="C158" s="20" t="s">
        <v>1633</v>
      </c>
      <c r="D158" s="20" t="s">
        <v>1636</v>
      </c>
      <c r="E158" s="20" t="s">
        <v>904</v>
      </c>
      <c r="F158" s="149" t="s">
        <v>917</v>
      </c>
      <c r="H158" s="185"/>
      <c r="J158" s="185"/>
    </row>
    <row r="159">
      <c r="A159" s="149" t="s">
        <v>1632</v>
      </c>
      <c r="B159" s="20" t="s">
        <v>410</v>
      </c>
      <c r="C159" s="20" t="s">
        <v>1633</v>
      </c>
      <c r="D159" s="20" t="s">
        <v>1634</v>
      </c>
      <c r="E159" s="20" t="s">
        <v>904</v>
      </c>
      <c r="F159" s="149" t="s">
        <v>917</v>
      </c>
      <c r="H159" s="185"/>
      <c r="J159" s="185"/>
    </row>
    <row r="160">
      <c r="A160" s="149" t="s">
        <v>1632</v>
      </c>
      <c r="B160" s="20" t="s">
        <v>409</v>
      </c>
      <c r="C160" s="20" t="s">
        <v>1633</v>
      </c>
      <c r="D160" s="20" t="s">
        <v>1637</v>
      </c>
      <c r="E160" s="20" t="s">
        <v>904</v>
      </c>
      <c r="F160" s="149" t="s">
        <v>917</v>
      </c>
      <c r="H160" s="185"/>
      <c r="J160" s="185"/>
    </row>
    <row r="161">
      <c r="A161" s="149" t="s">
        <v>1632</v>
      </c>
      <c r="B161" s="20" t="s">
        <v>811</v>
      </c>
      <c r="C161" s="20" t="s">
        <v>1633</v>
      </c>
      <c r="D161" s="20" t="s">
        <v>1634</v>
      </c>
      <c r="E161" s="20" t="s">
        <v>904</v>
      </c>
      <c r="F161" s="149" t="s">
        <v>917</v>
      </c>
      <c r="H161" s="185"/>
      <c r="J161" s="185"/>
    </row>
    <row r="162">
      <c r="A162" s="149" t="s">
        <v>1632</v>
      </c>
      <c r="B162" s="20" t="s">
        <v>878</v>
      </c>
      <c r="C162" s="20" t="s">
        <v>1633</v>
      </c>
      <c r="D162" s="20" t="s">
        <v>1634</v>
      </c>
      <c r="E162" s="20" t="s">
        <v>904</v>
      </c>
      <c r="F162" s="149" t="s">
        <v>917</v>
      </c>
      <c r="H162" s="185"/>
      <c r="J162" s="185"/>
    </row>
    <row r="163">
      <c r="A163" s="149" t="s">
        <v>1632</v>
      </c>
      <c r="B163" s="20" t="s">
        <v>1638</v>
      </c>
      <c r="C163" s="20" t="s">
        <v>1633</v>
      </c>
      <c r="D163" s="20" t="s">
        <v>1634</v>
      </c>
      <c r="E163" s="20" t="s">
        <v>904</v>
      </c>
      <c r="F163" s="149" t="s">
        <v>917</v>
      </c>
      <c r="H163" s="185"/>
      <c r="I163" s="149">
        <v>1.1</v>
      </c>
      <c r="J163" s="185"/>
    </row>
    <row r="164">
      <c r="A164" s="149" t="s">
        <v>1632</v>
      </c>
      <c r="B164" s="20" t="s">
        <v>877</v>
      </c>
      <c r="C164" s="20" t="s">
        <v>1633</v>
      </c>
      <c r="D164" s="20" t="s">
        <v>1639</v>
      </c>
      <c r="E164" s="20" t="s">
        <v>904</v>
      </c>
      <c r="F164" s="149" t="s">
        <v>917</v>
      </c>
      <c r="H164" s="185"/>
      <c r="J164" s="185"/>
    </row>
    <row r="165">
      <c r="A165" s="149" t="s">
        <v>1632</v>
      </c>
      <c r="B165" s="20" t="s">
        <v>810</v>
      </c>
      <c r="C165" s="20" t="s">
        <v>1603</v>
      </c>
      <c r="D165" s="20" t="s">
        <v>1635</v>
      </c>
      <c r="E165" s="20" t="s">
        <v>90</v>
      </c>
      <c r="F165" s="149" t="s">
        <v>923</v>
      </c>
      <c r="H165" s="185"/>
      <c r="J165" s="185"/>
    </row>
    <row r="166">
      <c r="A166" s="149" t="s">
        <v>1632</v>
      </c>
      <c r="B166" s="20" t="s">
        <v>1640</v>
      </c>
      <c r="C166" s="20" t="s">
        <v>1633</v>
      </c>
      <c r="D166" s="20" t="s">
        <v>1634</v>
      </c>
      <c r="E166" s="20" t="s">
        <v>904</v>
      </c>
      <c r="F166" s="149" t="s">
        <v>917</v>
      </c>
      <c r="H166" s="185"/>
      <c r="I166" s="149">
        <v>1.1</v>
      </c>
      <c r="J166" s="185"/>
    </row>
    <row r="167">
      <c r="A167" s="149" t="s">
        <v>1632</v>
      </c>
      <c r="B167" s="20" t="s">
        <v>812</v>
      </c>
      <c r="C167" s="20" t="s">
        <v>1633</v>
      </c>
      <c r="D167" s="20" t="s">
        <v>1639</v>
      </c>
      <c r="E167" s="20" t="s">
        <v>904</v>
      </c>
      <c r="F167" s="149" t="s">
        <v>917</v>
      </c>
      <c r="H167" s="185"/>
      <c r="J167" s="185"/>
    </row>
    <row r="168">
      <c r="A168" s="149" t="s">
        <v>1632</v>
      </c>
      <c r="B168" s="20" t="s">
        <v>447</v>
      </c>
      <c r="C168" s="20" t="s">
        <v>1633</v>
      </c>
      <c r="D168" s="20" t="s">
        <v>1634</v>
      </c>
      <c r="E168" s="20" t="s">
        <v>904</v>
      </c>
      <c r="F168" s="149" t="s">
        <v>917</v>
      </c>
      <c r="H168" s="185"/>
      <c r="J168" s="185"/>
    </row>
    <row r="169">
      <c r="A169" s="149" t="s">
        <v>1632</v>
      </c>
      <c r="B169" s="20" t="s">
        <v>1641</v>
      </c>
      <c r="C169" s="20" t="s">
        <v>1633</v>
      </c>
      <c r="D169" s="20" t="s">
        <v>1634</v>
      </c>
      <c r="E169" s="20" t="s">
        <v>904</v>
      </c>
      <c r="F169" s="149" t="s">
        <v>917</v>
      </c>
      <c r="H169" s="185"/>
      <c r="I169" s="149">
        <v>1.1</v>
      </c>
      <c r="J169" s="185"/>
    </row>
    <row r="170">
      <c r="A170" s="149" t="s">
        <v>1632</v>
      </c>
      <c r="B170" s="20" t="s">
        <v>448</v>
      </c>
      <c r="C170" s="20" t="s">
        <v>1633</v>
      </c>
      <c r="D170" s="20" t="s">
        <v>1639</v>
      </c>
      <c r="E170" s="20" t="s">
        <v>904</v>
      </c>
      <c r="F170" s="149" t="s">
        <v>917</v>
      </c>
      <c r="H170" s="185"/>
      <c r="J170" s="185"/>
    </row>
    <row r="171">
      <c r="A171" s="149" t="s">
        <v>1632</v>
      </c>
      <c r="B171" s="20" t="s">
        <v>562</v>
      </c>
      <c r="C171" s="20" t="s">
        <v>1633</v>
      </c>
      <c r="D171" s="20" t="s">
        <v>1634</v>
      </c>
      <c r="E171" s="20" t="s">
        <v>904</v>
      </c>
      <c r="F171" s="149" t="s">
        <v>917</v>
      </c>
      <c r="H171" s="185"/>
      <c r="J171" s="185"/>
    </row>
    <row r="172">
      <c r="A172" s="149" t="s">
        <v>1632</v>
      </c>
      <c r="B172" s="20" t="s">
        <v>561</v>
      </c>
      <c r="C172" s="20" t="s">
        <v>1603</v>
      </c>
      <c r="D172" s="20" t="s">
        <v>1635</v>
      </c>
      <c r="E172" s="20" t="s">
        <v>90</v>
      </c>
      <c r="F172" s="149" t="s">
        <v>923</v>
      </c>
      <c r="H172" s="185"/>
      <c r="J172" s="185"/>
    </row>
    <row r="173">
      <c r="A173" s="149" t="s">
        <v>1632</v>
      </c>
      <c r="B173" s="20" t="s">
        <v>577</v>
      </c>
      <c r="C173" s="20" t="s">
        <v>1642</v>
      </c>
      <c r="D173" s="20" t="s">
        <v>1643</v>
      </c>
      <c r="E173" s="20" t="s">
        <v>920</v>
      </c>
      <c r="F173" s="149" t="s">
        <v>923</v>
      </c>
      <c r="H173" s="185"/>
      <c r="J173" s="185"/>
    </row>
    <row r="174">
      <c r="A174" s="149" t="s">
        <v>1632</v>
      </c>
      <c r="B174" s="20" t="s">
        <v>580</v>
      </c>
      <c r="C174" s="20" t="s">
        <v>1187</v>
      </c>
      <c r="D174" s="20" t="s">
        <v>1188</v>
      </c>
      <c r="E174" s="20" t="s">
        <v>90</v>
      </c>
      <c r="F174" s="149" t="s">
        <v>923</v>
      </c>
      <c r="H174" s="185"/>
      <c r="J174" s="185"/>
    </row>
    <row r="175">
      <c r="A175" s="149" t="s">
        <v>1632</v>
      </c>
      <c r="B175" s="20" t="s">
        <v>579</v>
      </c>
      <c r="C175" s="20" t="s">
        <v>1644</v>
      </c>
      <c r="D175" s="20" t="s">
        <v>1645</v>
      </c>
      <c r="E175" s="20" t="s">
        <v>1207</v>
      </c>
      <c r="F175" s="149" t="s">
        <v>923</v>
      </c>
      <c r="H175" s="185"/>
      <c r="J175" s="185"/>
    </row>
    <row r="176">
      <c r="A176" s="149" t="s">
        <v>1632</v>
      </c>
      <c r="B176" s="20" t="s">
        <v>578</v>
      </c>
      <c r="C176" s="20" t="s">
        <v>1644</v>
      </c>
      <c r="D176" s="20" t="s">
        <v>1646</v>
      </c>
      <c r="E176" s="20" t="s">
        <v>1207</v>
      </c>
      <c r="F176" s="149" t="s">
        <v>923</v>
      </c>
      <c r="H176" s="185"/>
      <c r="J176" s="185"/>
    </row>
    <row r="177">
      <c r="A177" s="149" t="s">
        <v>1632</v>
      </c>
      <c r="B177" s="20" t="s">
        <v>581</v>
      </c>
      <c r="C177" s="20" t="s">
        <v>1647</v>
      </c>
      <c r="D177" s="20" t="s">
        <v>1648</v>
      </c>
      <c r="E177" s="20" t="s">
        <v>904</v>
      </c>
      <c r="F177" s="149" t="s">
        <v>917</v>
      </c>
      <c r="H177" s="185"/>
      <c r="J177" s="185"/>
    </row>
    <row r="178">
      <c r="A178" s="149" t="s">
        <v>1632</v>
      </c>
      <c r="B178" s="20" t="s">
        <v>581</v>
      </c>
      <c r="C178" s="20" t="s">
        <v>1649</v>
      </c>
      <c r="D178" s="20" t="s">
        <v>1648</v>
      </c>
      <c r="E178" s="20" t="s">
        <v>920</v>
      </c>
      <c r="H178" s="185"/>
      <c r="J178" s="185"/>
    </row>
    <row r="179">
      <c r="A179" s="149" t="s">
        <v>1632</v>
      </c>
      <c r="B179" s="20" t="s">
        <v>582</v>
      </c>
      <c r="C179" s="20" t="s">
        <v>1650</v>
      </c>
      <c r="D179" s="20" t="s">
        <v>1651</v>
      </c>
      <c r="E179" s="20" t="s">
        <v>90</v>
      </c>
      <c r="F179" s="149" t="s">
        <v>923</v>
      </c>
      <c r="H179" s="185"/>
      <c r="J179" s="185"/>
    </row>
    <row r="180">
      <c r="A180" s="149" t="s">
        <v>1632</v>
      </c>
      <c r="B180" s="20" t="s">
        <v>585</v>
      </c>
      <c r="C180" s="20" t="s">
        <v>1652</v>
      </c>
      <c r="D180" s="20" t="s">
        <v>1653</v>
      </c>
      <c r="E180" s="20" t="s">
        <v>920</v>
      </c>
      <c r="F180" s="149" t="s">
        <v>923</v>
      </c>
      <c r="H180" s="185"/>
      <c r="J180" s="185"/>
    </row>
    <row r="181">
      <c r="A181" s="149" t="s">
        <v>1632</v>
      </c>
      <c r="B181" s="20" t="s">
        <v>585</v>
      </c>
      <c r="C181" s="20" t="s">
        <v>1026</v>
      </c>
      <c r="D181" s="20" t="s">
        <v>1027</v>
      </c>
      <c r="E181" s="20" t="s">
        <v>920</v>
      </c>
      <c r="F181" s="149" t="s">
        <v>923</v>
      </c>
      <c r="H181" s="185"/>
      <c r="J181" s="185"/>
    </row>
    <row r="182">
      <c r="A182" s="149" t="s">
        <v>1632</v>
      </c>
      <c r="B182" s="20" t="s">
        <v>586</v>
      </c>
      <c r="C182" s="20" t="s">
        <v>1024</v>
      </c>
      <c r="D182" s="20" t="s">
        <v>1028</v>
      </c>
      <c r="E182" s="20" t="s">
        <v>1029</v>
      </c>
      <c r="F182" s="149" t="s">
        <v>923</v>
      </c>
      <c r="H182" s="185"/>
      <c r="J182" s="185"/>
    </row>
    <row r="183">
      <c r="A183" s="149" t="s">
        <v>1632</v>
      </c>
      <c r="B183" s="20" t="s">
        <v>587</v>
      </c>
      <c r="C183" s="20" t="s">
        <v>1030</v>
      </c>
      <c r="D183" s="20" t="s">
        <v>1031</v>
      </c>
      <c r="E183" s="20" t="s">
        <v>90</v>
      </c>
      <c r="F183" s="149" t="s">
        <v>923</v>
      </c>
      <c r="G183" s="149" t="s">
        <v>1032</v>
      </c>
      <c r="H183" s="183" t="s">
        <v>1033</v>
      </c>
      <c r="J183" s="185"/>
    </row>
    <row r="184">
      <c r="A184" s="149" t="s">
        <v>1632</v>
      </c>
      <c r="B184" s="20" t="s">
        <v>584</v>
      </c>
      <c r="C184" s="20" t="s">
        <v>1654</v>
      </c>
      <c r="D184" s="20" t="s">
        <v>1655</v>
      </c>
      <c r="E184" s="20" t="s">
        <v>1212</v>
      </c>
      <c r="F184" s="149" t="s">
        <v>923</v>
      </c>
      <c r="H184" s="185"/>
      <c r="J184" s="185"/>
    </row>
    <row r="185">
      <c r="A185" s="149" t="s">
        <v>1632</v>
      </c>
      <c r="B185" s="20" t="s">
        <v>583</v>
      </c>
      <c r="C185" s="20" t="s">
        <v>1633</v>
      </c>
      <c r="D185" s="20" t="s">
        <v>1656</v>
      </c>
      <c r="E185" s="20" t="s">
        <v>904</v>
      </c>
      <c r="F185" s="149" t="s">
        <v>917</v>
      </c>
      <c r="H185" s="185"/>
      <c r="J185" s="185"/>
    </row>
    <row r="186">
      <c r="A186" s="149" t="s">
        <v>1632</v>
      </c>
      <c r="B186" s="20" t="s">
        <v>564</v>
      </c>
      <c r="C186" s="20" t="s">
        <v>1632</v>
      </c>
      <c r="D186" s="20" t="s">
        <v>1657</v>
      </c>
      <c r="E186" s="20" t="s">
        <v>904</v>
      </c>
      <c r="F186" s="149" t="s">
        <v>917</v>
      </c>
      <c r="H186" s="185"/>
      <c r="J186" s="185"/>
    </row>
    <row r="187">
      <c r="A187" s="149" t="s">
        <v>1632</v>
      </c>
      <c r="B187" s="20" t="s">
        <v>564</v>
      </c>
      <c r="C187" s="20" t="s">
        <v>1632</v>
      </c>
      <c r="D187" s="20" t="s">
        <v>1658</v>
      </c>
      <c r="E187" s="20" t="s">
        <v>920</v>
      </c>
      <c r="H187" s="185"/>
      <c r="J187" s="185"/>
    </row>
    <row r="188">
      <c r="A188" s="149" t="s">
        <v>1632</v>
      </c>
      <c r="B188" s="20" t="s">
        <v>572</v>
      </c>
      <c r="C188" s="20" t="s">
        <v>1217</v>
      </c>
      <c r="D188" s="20" t="s">
        <v>1659</v>
      </c>
      <c r="E188" s="20" t="s">
        <v>920</v>
      </c>
      <c r="F188" s="149" t="s">
        <v>923</v>
      </c>
      <c r="H188" s="185"/>
      <c r="J188" s="185"/>
    </row>
    <row r="189">
      <c r="A189" s="149" t="s">
        <v>1632</v>
      </c>
      <c r="B189" s="20" t="s">
        <v>572</v>
      </c>
      <c r="C189" s="20" t="s">
        <v>1197</v>
      </c>
      <c r="D189" s="20" t="s">
        <v>1198</v>
      </c>
      <c r="E189" s="20" t="s">
        <v>920</v>
      </c>
      <c r="F189" s="149" t="s">
        <v>923</v>
      </c>
      <c r="H189" s="185"/>
      <c r="J189" s="185"/>
    </row>
    <row r="190">
      <c r="A190" s="149" t="s">
        <v>1632</v>
      </c>
      <c r="B190" s="20" t="s">
        <v>576</v>
      </c>
      <c r="C190" s="20" t="s">
        <v>1205</v>
      </c>
      <c r="D190" s="20" t="s">
        <v>1206</v>
      </c>
      <c r="E190" s="20" t="s">
        <v>1207</v>
      </c>
      <c r="F190" s="149" t="s">
        <v>923</v>
      </c>
      <c r="H190" s="185"/>
      <c r="J190" s="185"/>
    </row>
    <row r="191">
      <c r="A191" s="149" t="s">
        <v>1632</v>
      </c>
      <c r="B191" s="20" t="s">
        <v>574</v>
      </c>
      <c r="C191" s="20" t="s">
        <v>1201</v>
      </c>
      <c r="D191" s="20" t="s">
        <v>1202</v>
      </c>
      <c r="E191" s="20" t="s">
        <v>90</v>
      </c>
      <c r="F191" s="149" t="s">
        <v>923</v>
      </c>
      <c r="G191" s="149" t="s">
        <v>901</v>
      </c>
      <c r="H191" s="185"/>
      <c r="J191" s="185"/>
    </row>
    <row r="192">
      <c r="A192" s="149" t="s">
        <v>1632</v>
      </c>
      <c r="B192" s="20" t="s">
        <v>575</v>
      </c>
      <c r="C192" s="20" t="s">
        <v>1203</v>
      </c>
      <c r="D192" s="20" t="s">
        <v>1204</v>
      </c>
      <c r="E192" s="20" t="s">
        <v>90</v>
      </c>
      <c r="F192" s="149" t="s">
        <v>923</v>
      </c>
      <c r="G192" s="149" t="s">
        <v>901</v>
      </c>
      <c r="H192" s="185"/>
      <c r="J192" s="185"/>
    </row>
    <row r="193">
      <c r="A193" s="149" t="s">
        <v>1632</v>
      </c>
      <c r="B193" s="20" t="s">
        <v>573</v>
      </c>
      <c r="C193" s="20" t="s">
        <v>1199</v>
      </c>
      <c r="D193" s="20" t="s">
        <v>1200</v>
      </c>
      <c r="E193" s="20" t="s">
        <v>90</v>
      </c>
      <c r="F193" s="149" t="s">
        <v>923</v>
      </c>
      <c r="G193" s="149" t="s">
        <v>901</v>
      </c>
      <c r="H193" s="185"/>
      <c r="J193" s="185"/>
    </row>
    <row r="194">
      <c r="A194" s="149" t="s">
        <v>1632</v>
      </c>
      <c r="B194" s="20" t="s">
        <v>567</v>
      </c>
      <c r="C194" s="20" t="s">
        <v>284</v>
      </c>
      <c r="D194" s="20" t="s">
        <v>1660</v>
      </c>
      <c r="E194" s="20" t="s">
        <v>90</v>
      </c>
      <c r="F194" s="149" t="s">
        <v>923</v>
      </c>
      <c r="H194" s="185"/>
      <c r="J194" s="185"/>
    </row>
    <row r="195">
      <c r="A195" s="149" t="s">
        <v>1632</v>
      </c>
      <c r="B195" s="20" t="s">
        <v>565</v>
      </c>
      <c r="C195" s="20" t="s">
        <v>1661</v>
      </c>
      <c r="D195" s="20" t="s">
        <v>1662</v>
      </c>
      <c r="E195" s="20" t="s">
        <v>90</v>
      </c>
      <c r="F195" s="149" t="s">
        <v>923</v>
      </c>
      <c r="H195" s="185"/>
      <c r="J195" s="185"/>
    </row>
    <row r="196">
      <c r="A196" s="149" t="s">
        <v>1632</v>
      </c>
      <c r="B196" s="20" t="s">
        <v>568</v>
      </c>
      <c r="C196" s="20" t="s">
        <v>1663</v>
      </c>
      <c r="D196" s="20" t="s">
        <v>1664</v>
      </c>
      <c r="E196" s="20" t="s">
        <v>90</v>
      </c>
      <c r="F196" s="149" t="s">
        <v>923</v>
      </c>
      <c r="G196" s="149" t="s">
        <v>1108</v>
      </c>
      <c r="H196" s="185"/>
      <c r="J196" s="185"/>
    </row>
    <row r="197">
      <c r="A197" s="149" t="s">
        <v>1632</v>
      </c>
      <c r="B197" s="20" t="s">
        <v>566</v>
      </c>
      <c r="C197" s="20" t="s">
        <v>283</v>
      </c>
      <c r="D197" s="20" t="s">
        <v>1665</v>
      </c>
      <c r="E197" s="20" t="s">
        <v>90</v>
      </c>
      <c r="F197" s="149" t="s">
        <v>923</v>
      </c>
      <c r="H197" s="185"/>
      <c r="J197" s="185"/>
    </row>
    <row r="198">
      <c r="A198" s="149" t="s">
        <v>1632</v>
      </c>
      <c r="B198" s="20" t="s">
        <v>569</v>
      </c>
      <c r="C198" s="20" t="s">
        <v>1666</v>
      </c>
      <c r="D198" s="20" t="s">
        <v>1667</v>
      </c>
      <c r="E198" s="20" t="s">
        <v>920</v>
      </c>
      <c r="F198" s="149" t="s">
        <v>923</v>
      </c>
      <c r="H198" s="185"/>
      <c r="J198" s="185"/>
    </row>
    <row r="199">
      <c r="A199" s="149" t="s">
        <v>1632</v>
      </c>
      <c r="B199" s="20" t="s">
        <v>569</v>
      </c>
      <c r="C199" s="20" t="s">
        <v>1026</v>
      </c>
      <c r="D199" s="20" t="s">
        <v>1027</v>
      </c>
      <c r="E199" s="20" t="s">
        <v>920</v>
      </c>
      <c r="F199" s="149" t="s">
        <v>923</v>
      </c>
      <c r="H199" s="185"/>
      <c r="J199" s="185"/>
    </row>
    <row r="200">
      <c r="A200" s="149" t="s">
        <v>1632</v>
      </c>
      <c r="B200" s="20" t="s">
        <v>570</v>
      </c>
      <c r="C200" s="20" t="s">
        <v>1024</v>
      </c>
      <c r="D200" s="20" t="s">
        <v>1028</v>
      </c>
      <c r="E200" s="20" t="s">
        <v>1029</v>
      </c>
      <c r="F200" s="149" t="s">
        <v>923</v>
      </c>
      <c r="H200" s="185"/>
      <c r="J200" s="185"/>
    </row>
    <row r="201">
      <c r="A201" s="149" t="s">
        <v>1632</v>
      </c>
      <c r="B201" s="20" t="s">
        <v>571</v>
      </c>
      <c r="C201" s="20" t="s">
        <v>1030</v>
      </c>
      <c r="D201" s="20" t="s">
        <v>1031</v>
      </c>
      <c r="E201" s="20" t="s">
        <v>90</v>
      </c>
      <c r="F201" s="149" t="s">
        <v>923</v>
      </c>
      <c r="G201" s="149" t="s">
        <v>1032</v>
      </c>
      <c r="H201" s="183" t="s">
        <v>1033</v>
      </c>
      <c r="J201" s="185"/>
    </row>
    <row r="202">
      <c r="A202" s="149" t="s">
        <v>1632</v>
      </c>
      <c r="B202" s="20" t="s">
        <v>1668</v>
      </c>
      <c r="C202" s="20" t="s">
        <v>1633</v>
      </c>
      <c r="D202" s="20" t="s">
        <v>1634</v>
      </c>
      <c r="E202" s="20" t="s">
        <v>904</v>
      </c>
      <c r="F202" s="149" t="s">
        <v>917</v>
      </c>
      <c r="H202" s="185"/>
      <c r="I202" s="149">
        <v>1.1</v>
      </c>
      <c r="J202" s="185"/>
    </row>
    <row r="203">
      <c r="A203" s="149" t="s">
        <v>1632</v>
      </c>
      <c r="B203" s="20" t="s">
        <v>563</v>
      </c>
      <c r="C203" s="20" t="s">
        <v>1633</v>
      </c>
      <c r="D203" s="20" t="s">
        <v>1639</v>
      </c>
      <c r="E203" s="20" t="s">
        <v>904</v>
      </c>
      <c r="F203" s="149" t="s">
        <v>917</v>
      </c>
      <c r="H203" s="185"/>
      <c r="J203" s="185"/>
    </row>
    <row r="204">
      <c r="A204" s="149" t="s">
        <v>1669</v>
      </c>
      <c r="B204" s="20" t="s">
        <v>605</v>
      </c>
      <c r="C204" s="20" t="s">
        <v>1670</v>
      </c>
      <c r="D204" s="20" t="s">
        <v>1671</v>
      </c>
      <c r="E204" s="20" t="s">
        <v>904</v>
      </c>
      <c r="F204" s="149" t="s">
        <v>917</v>
      </c>
      <c r="H204" s="185"/>
      <c r="J204" s="185"/>
    </row>
    <row r="205">
      <c r="A205" s="149" t="s">
        <v>1669</v>
      </c>
      <c r="B205" s="20" t="s">
        <v>605</v>
      </c>
      <c r="C205" s="20" t="s">
        <v>1672</v>
      </c>
      <c r="D205" s="20" t="s">
        <v>1673</v>
      </c>
      <c r="E205" s="20" t="s">
        <v>920</v>
      </c>
      <c r="H205" s="185"/>
      <c r="J205" s="185"/>
    </row>
    <row r="206">
      <c r="A206" s="149" t="s">
        <v>1669</v>
      </c>
      <c r="B206" s="20" t="s">
        <v>611</v>
      </c>
      <c r="C206" s="20" t="s">
        <v>284</v>
      </c>
      <c r="D206" s="20" t="s">
        <v>1674</v>
      </c>
      <c r="E206" s="20" t="s">
        <v>90</v>
      </c>
      <c r="F206" s="149" t="s">
        <v>923</v>
      </c>
      <c r="H206" s="185"/>
      <c r="J206" s="185"/>
    </row>
    <row r="207">
      <c r="A207" s="149" t="s">
        <v>1669</v>
      </c>
      <c r="B207" s="20" t="s">
        <v>606</v>
      </c>
      <c r="C207" s="20" t="s">
        <v>1675</v>
      </c>
      <c r="D207" s="20" t="s">
        <v>1676</v>
      </c>
      <c r="E207" s="20" t="s">
        <v>90</v>
      </c>
      <c r="F207" s="149" t="s">
        <v>923</v>
      </c>
      <c r="H207" s="185"/>
      <c r="J207" s="185"/>
    </row>
    <row r="208">
      <c r="A208" s="149" t="s">
        <v>1669</v>
      </c>
      <c r="B208" s="20" t="s">
        <v>612</v>
      </c>
      <c r="C208" s="20" t="s">
        <v>1677</v>
      </c>
      <c r="D208" s="20" t="s">
        <v>1678</v>
      </c>
      <c r="E208" s="20" t="s">
        <v>904</v>
      </c>
      <c r="F208" s="149" t="s">
        <v>917</v>
      </c>
      <c r="H208" s="185"/>
      <c r="J208" s="185"/>
    </row>
    <row r="209">
      <c r="A209" s="149" t="s">
        <v>1669</v>
      </c>
      <c r="B209" s="20" t="s">
        <v>607</v>
      </c>
      <c r="C209" s="20" t="s">
        <v>1679</v>
      </c>
      <c r="D209" s="20" t="s">
        <v>1680</v>
      </c>
      <c r="E209" s="20" t="s">
        <v>904</v>
      </c>
      <c r="F209" s="149" t="s">
        <v>917</v>
      </c>
      <c r="G209" s="149" t="s">
        <v>1681</v>
      </c>
      <c r="H209" s="185"/>
      <c r="J209" s="185"/>
    </row>
    <row r="210">
      <c r="A210" s="149" t="s">
        <v>1669</v>
      </c>
      <c r="B210" s="20" t="s">
        <v>608</v>
      </c>
      <c r="C210" s="20" t="s">
        <v>1026</v>
      </c>
      <c r="D210" s="20" t="s">
        <v>1682</v>
      </c>
      <c r="E210" s="20" t="s">
        <v>920</v>
      </c>
      <c r="F210" s="149" t="s">
        <v>923</v>
      </c>
      <c r="H210" s="185"/>
      <c r="J210" s="185"/>
    </row>
    <row r="211">
      <c r="A211" s="149" t="s">
        <v>1669</v>
      </c>
      <c r="B211" s="20" t="s">
        <v>608</v>
      </c>
      <c r="C211" s="20" t="s">
        <v>1026</v>
      </c>
      <c r="D211" s="20" t="s">
        <v>1027</v>
      </c>
      <c r="E211" s="20" t="s">
        <v>920</v>
      </c>
      <c r="F211" s="149" t="s">
        <v>923</v>
      </c>
      <c r="H211" s="185"/>
      <c r="J211" s="185"/>
    </row>
    <row r="212">
      <c r="A212" s="149" t="s">
        <v>1669</v>
      </c>
      <c r="B212" s="20" t="s">
        <v>609</v>
      </c>
      <c r="C212" s="20" t="s">
        <v>1024</v>
      </c>
      <c r="D212" s="20" t="s">
        <v>1028</v>
      </c>
      <c r="E212" s="20" t="s">
        <v>1029</v>
      </c>
      <c r="F212" s="149" t="s">
        <v>923</v>
      </c>
      <c r="H212" s="185"/>
      <c r="J212" s="185"/>
    </row>
    <row r="213">
      <c r="A213" s="149" t="s">
        <v>1669</v>
      </c>
      <c r="B213" s="20" t="s">
        <v>610</v>
      </c>
      <c r="C213" s="20" t="s">
        <v>1030</v>
      </c>
      <c r="D213" s="20" t="s">
        <v>1031</v>
      </c>
      <c r="E213" s="20" t="s">
        <v>90</v>
      </c>
      <c r="F213" s="149" t="s">
        <v>923</v>
      </c>
      <c r="G213" s="149" t="s">
        <v>1032</v>
      </c>
      <c r="H213" s="183" t="s">
        <v>1033</v>
      </c>
      <c r="J213" s="185"/>
    </row>
    <row r="214">
      <c r="A214" s="149" t="s">
        <v>1683</v>
      </c>
      <c r="B214" s="20" t="s">
        <v>238</v>
      </c>
      <c r="C214" s="20" t="s">
        <v>284</v>
      </c>
      <c r="D214" s="20" t="s">
        <v>1684</v>
      </c>
      <c r="E214" s="20" t="s">
        <v>90</v>
      </c>
      <c r="F214" s="149" t="s">
        <v>923</v>
      </c>
      <c r="H214" s="185"/>
      <c r="J214" s="185"/>
    </row>
    <row r="215">
      <c r="A215" s="149" t="s">
        <v>1683</v>
      </c>
      <c r="B215" s="20" t="s">
        <v>236</v>
      </c>
      <c r="C215" s="20" t="s">
        <v>283</v>
      </c>
      <c r="D215" s="20" t="s">
        <v>1685</v>
      </c>
      <c r="E215" s="20" t="s">
        <v>90</v>
      </c>
      <c r="F215" s="149" t="s">
        <v>923</v>
      </c>
      <c r="H215" s="185"/>
      <c r="J215" s="185"/>
    </row>
    <row r="216">
      <c r="B216" s="185"/>
      <c r="C216" s="185"/>
      <c r="D216" s="185"/>
      <c r="E216" s="185"/>
      <c r="H216" s="185"/>
      <c r="J216" s="185"/>
    </row>
    <row r="217">
      <c r="A217" s="188" t="s">
        <v>1686</v>
      </c>
      <c r="B217" s="186" t="s">
        <v>881</v>
      </c>
      <c r="C217" s="186" t="s">
        <v>1687</v>
      </c>
      <c r="D217" s="186" t="s">
        <v>1688</v>
      </c>
      <c r="E217" s="173" t="s">
        <v>1689</v>
      </c>
      <c r="F217" s="173"/>
      <c r="G217" s="173"/>
      <c r="H217" s="173"/>
      <c r="I217" s="173"/>
      <c r="J217" s="173"/>
      <c r="K217" s="173"/>
      <c r="L217" s="173"/>
      <c r="M217" s="173"/>
      <c r="N217" s="173"/>
      <c r="O217" s="173"/>
      <c r="P217" s="173"/>
      <c r="Q217" s="173"/>
      <c r="R217" s="173"/>
      <c r="S217" s="173"/>
      <c r="T217" s="173"/>
      <c r="U217" s="173"/>
      <c r="V217" s="173"/>
      <c r="W217" s="173"/>
      <c r="X217" s="173"/>
      <c r="Y217" s="173"/>
      <c r="Z217" s="173"/>
    </row>
    <row r="218">
      <c r="A218" s="188" t="s">
        <v>1686</v>
      </c>
      <c r="B218" s="186" t="s">
        <v>882</v>
      </c>
      <c r="C218" s="186" t="s">
        <v>1690</v>
      </c>
      <c r="D218" s="186" t="s">
        <v>1691</v>
      </c>
      <c r="E218" s="173" t="s">
        <v>90</v>
      </c>
      <c r="F218" s="173"/>
      <c r="G218" s="173"/>
      <c r="H218" s="173"/>
      <c r="I218" s="173"/>
      <c r="J218" s="173"/>
      <c r="K218" s="173"/>
      <c r="L218" s="173"/>
      <c r="M218" s="173"/>
      <c r="N218" s="173"/>
      <c r="O218" s="173"/>
      <c r="P218" s="173"/>
      <c r="Q218" s="173"/>
      <c r="R218" s="173"/>
      <c r="S218" s="173"/>
      <c r="T218" s="173"/>
      <c r="U218" s="173"/>
      <c r="V218" s="173"/>
      <c r="W218" s="173"/>
      <c r="X218" s="173"/>
      <c r="Y218" s="173"/>
      <c r="Z218" s="173"/>
    </row>
    <row r="219">
      <c r="A219" s="188" t="s">
        <v>1686</v>
      </c>
      <c r="B219" s="186" t="s">
        <v>884</v>
      </c>
      <c r="C219" s="186" t="s">
        <v>1071</v>
      </c>
      <c r="D219" s="186" t="s">
        <v>1692</v>
      </c>
      <c r="E219" s="173" t="s">
        <v>90</v>
      </c>
      <c r="F219" s="173"/>
      <c r="G219" s="173"/>
      <c r="H219" s="173"/>
      <c r="I219" s="173"/>
      <c r="J219" s="173"/>
      <c r="K219" s="173"/>
      <c r="L219" s="173"/>
      <c r="M219" s="173"/>
      <c r="N219" s="173"/>
      <c r="O219" s="173"/>
      <c r="P219" s="173"/>
      <c r="Q219" s="173"/>
      <c r="R219" s="173"/>
      <c r="S219" s="173"/>
      <c r="T219" s="173"/>
      <c r="U219" s="173"/>
      <c r="V219" s="173"/>
      <c r="W219" s="173"/>
      <c r="X219" s="173"/>
      <c r="Y219" s="173"/>
      <c r="Z219" s="173"/>
    </row>
    <row r="220">
      <c r="B220" s="185"/>
      <c r="C220" s="185"/>
      <c r="D220" s="185"/>
      <c r="E220" s="185"/>
      <c r="H220" s="185"/>
      <c r="J220" s="185"/>
    </row>
    <row r="221">
      <c r="B221" s="185"/>
      <c r="C221" s="185"/>
      <c r="D221" s="185"/>
      <c r="E221" s="185"/>
      <c r="H221" s="185"/>
      <c r="J221" s="185"/>
    </row>
    <row r="222">
      <c r="B222" s="185"/>
      <c r="C222" s="185"/>
      <c r="D222" s="185"/>
      <c r="E222" s="185"/>
      <c r="H222" s="185"/>
      <c r="J222" s="185"/>
    </row>
    <row r="223">
      <c r="B223" s="185"/>
      <c r="C223" s="185"/>
      <c r="D223" s="185"/>
      <c r="E223" s="185"/>
      <c r="H223" s="185"/>
      <c r="J223" s="185"/>
    </row>
    <row r="224">
      <c r="B224" s="185"/>
      <c r="C224" s="185"/>
      <c r="D224" s="185"/>
      <c r="E224" s="185"/>
      <c r="H224" s="185"/>
      <c r="J224" s="185"/>
    </row>
    <row r="225">
      <c r="B225" s="185"/>
      <c r="C225" s="185"/>
      <c r="D225" s="185"/>
      <c r="E225" s="185"/>
      <c r="H225" s="185"/>
      <c r="J225" s="185"/>
    </row>
    <row r="226">
      <c r="B226" s="185"/>
      <c r="C226" s="185"/>
      <c r="D226" s="185"/>
      <c r="E226" s="185"/>
      <c r="H226" s="185"/>
      <c r="J226" s="185"/>
    </row>
    <row r="227">
      <c r="B227" s="185"/>
      <c r="C227" s="185"/>
      <c r="D227" s="185"/>
      <c r="E227" s="185"/>
      <c r="H227" s="185"/>
      <c r="J227" s="185"/>
    </row>
    <row r="228">
      <c r="B228" s="185"/>
      <c r="C228" s="185"/>
      <c r="D228" s="185"/>
      <c r="E228" s="185"/>
      <c r="H228" s="185"/>
      <c r="J228" s="185"/>
    </row>
    <row r="229">
      <c r="B229" s="185"/>
      <c r="C229" s="185"/>
      <c r="D229" s="185"/>
      <c r="E229" s="185"/>
      <c r="H229" s="185"/>
      <c r="J229" s="185"/>
    </row>
    <row r="230">
      <c r="B230" s="185"/>
      <c r="C230" s="185"/>
      <c r="D230" s="185"/>
      <c r="E230" s="185"/>
      <c r="H230" s="185"/>
      <c r="J230" s="185"/>
    </row>
    <row r="231">
      <c r="B231" s="185"/>
      <c r="C231" s="185"/>
      <c r="D231" s="185"/>
      <c r="E231" s="185"/>
      <c r="H231" s="185"/>
      <c r="J231" s="185"/>
    </row>
    <row r="232">
      <c r="B232" s="185"/>
      <c r="C232" s="185"/>
      <c r="D232" s="185"/>
      <c r="E232" s="185"/>
      <c r="H232" s="185"/>
      <c r="J232" s="185"/>
    </row>
    <row r="233">
      <c r="B233" s="185"/>
      <c r="C233" s="185"/>
      <c r="D233" s="185"/>
      <c r="E233" s="185"/>
      <c r="H233" s="185"/>
      <c r="J233" s="185"/>
    </row>
    <row r="234">
      <c r="B234" s="185"/>
      <c r="C234" s="185"/>
      <c r="D234" s="185"/>
      <c r="E234" s="185"/>
      <c r="H234" s="185"/>
      <c r="J234" s="185"/>
    </row>
    <row r="235">
      <c r="B235" s="185"/>
      <c r="C235" s="185"/>
      <c r="D235" s="185"/>
      <c r="E235" s="185"/>
      <c r="H235" s="185"/>
      <c r="J235" s="185"/>
    </row>
    <row r="236">
      <c r="B236" s="185"/>
      <c r="C236" s="185"/>
      <c r="D236" s="185"/>
      <c r="E236" s="185"/>
      <c r="H236" s="185"/>
      <c r="J236" s="185"/>
    </row>
    <row r="237">
      <c r="B237" s="185"/>
      <c r="C237" s="185"/>
      <c r="D237" s="185"/>
      <c r="E237" s="185"/>
      <c r="H237" s="185"/>
      <c r="J237" s="185"/>
    </row>
    <row r="238">
      <c r="B238" s="185"/>
      <c r="C238" s="185"/>
      <c r="D238" s="185"/>
      <c r="E238" s="185"/>
      <c r="H238" s="185"/>
      <c r="J238" s="185"/>
    </row>
    <row r="239">
      <c r="B239" s="185"/>
      <c r="C239" s="185"/>
      <c r="D239" s="185"/>
      <c r="E239" s="185"/>
      <c r="H239" s="185"/>
      <c r="J239" s="185"/>
    </row>
    <row r="240">
      <c r="B240" s="185"/>
      <c r="C240" s="185"/>
      <c r="D240" s="185"/>
      <c r="E240" s="185"/>
      <c r="H240" s="185"/>
      <c r="J240" s="185"/>
    </row>
    <row r="241">
      <c r="B241" s="185"/>
      <c r="C241" s="185"/>
      <c r="D241" s="185"/>
      <c r="E241" s="185"/>
      <c r="H241" s="185"/>
      <c r="J241" s="185"/>
    </row>
    <row r="242">
      <c r="B242" s="185"/>
      <c r="C242" s="185"/>
      <c r="D242" s="185"/>
      <c r="E242" s="185"/>
      <c r="H242" s="185"/>
      <c r="J242" s="185"/>
    </row>
    <row r="243">
      <c r="B243" s="185"/>
      <c r="C243" s="185"/>
      <c r="D243" s="185"/>
      <c r="E243" s="185"/>
      <c r="H243" s="185"/>
      <c r="J243" s="185"/>
    </row>
    <row r="244">
      <c r="B244" s="185"/>
      <c r="C244" s="185"/>
      <c r="D244" s="185"/>
      <c r="E244" s="185"/>
      <c r="H244" s="185"/>
      <c r="J244" s="185"/>
    </row>
    <row r="245">
      <c r="B245" s="185"/>
      <c r="C245" s="185"/>
      <c r="D245" s="185"/>
      <c r="E245" s="185"/>
      <c r="H245" s="185"/>
      <c r="J245" s="185"/>
    </row>
    <row r="246">
      <c r="B246" s="185"/>
      <c r="C246" s="185"/>
      <c r="D246" s="185"/>
      <c r="E246" s="185"/>
      <c r="H246" s="185"/>
      <c r="J246" s="185"/>
    </row>
    <row r="247">
      <c r="B247" s="185"/>
      <c r="C247" s="185"/>
      <c r="D247" s="185"/>
      <c r="E247" s="185"/>
      <c r="H247" s="185"/>
      <c r="J247" s="185"/>
    </row>
    <row r="248">
      <c r="B248" s="185"/>
      <c r="C248" s="185"/>
      <c r="D248" s="185"/>
      <c r="E248" s="185"/>
      <c r="H248" s="185"/>
      <c r="J248" s="185"/>
    </row>
    <row r="249">
      <c r="B249" s="185"/>
      <c r="C249" s="185"/>
      <c r="D249" s="185"/>
      <c r="E249" s="185"/>
      <c r="H249" s="185"/>
      <c r="J249" s="185"/>
    </row>
    <row r="250">
      <c r="B250" s="185"/>
      <c r="C250" s="185"/>
      <c r="D250" s="185"/>
      <c r="E250" s="185"/>
      <c r="H250" s="185"/>
      <c r="J250" s="185"/>
    </row>
    <row r="251">
      <c r="B251" s="185"/>
      <c r="C251" s="185"/>
      <c r="D251" s="185"/>
      <c r="E251" s="185"/>
      <c r="H251" s="185"/>
      <c r="J251" s="185"/>
    </row>
    <row r="252">
      <c r="B252" s="185"/>
      <c r="C252" s="185"/>
      <c r="D252" s="185"/>
      <c r="E252" s="185"/>
      <c r="H252" s="185"/>
      <c r="J252" s="185"/>
    </row>
    <row r="253">
      <c r="B253" s="185"/>
      <c r="C253" s="185"/>
      <c r="D253" s="185"/>
      <c r="E253" s="185"/>
      <c r="H253" s="185"/>
      <c r="J253" s="185"/>
    </row>
    <row r="254">
      <c r="B254" s="185"/>
      <c r="C254" s="185"/>
      <c r="D254" s="185"/>
      <c r="E254" s="185"/>
      <c r="H254" s="185"/>
      <c r="J254" s="185"/>
    </row>
    <row r="255">
      <c r="B255" s="185"/>
      <c r="C255" s="185"/>
      <c r="D255" s="185"/>
      <c r="E255" s="185"/>
      <c r="H255" s="185"/>
      <c r="J255" s="185"/>
    </row>
    <row r="256">
      <c r="B256" s="185"/>
      <c r="C256" s="185"/>
      <c r="D256" s="185"/>
      <c r="E256" s="185"/>
      <c r="H256" s="185"/>
      <c r="J256" s="185"/>
    </row>
    <row r="257">
      <c r="B257" s="185"/>
      <c r="C257" s="185"/>
      <c r="D257" s="185"/>
      <c r="E257" s="185"/>
      <c r="H257" s="185"/>
      <c r="J257" s="185"/>
    </row>
    <row r="258">
      <c r="B258" s="185"/>
      <c r="C258" s="185"/>
      <c r="D258" s="185"/>
      <c r="E258" s="185"/>
      <c r="H258" s="185"/>
      <c r="J258" s="185"/>
    </row>
    <row r="259">
      <c r="B259" s="185"/>
      <c r="C259" s="185"/>
      <c r="D259" s="185"/>
      <c r="E259" s="185"/>
      <c r="H259" s="185"/>
      <c r="J259" s="185"/>
    </row>
    <row r="260">
      <c r="B260" s="185"/>
      <c r="C260" s="185"/>
      <c r="D260" s="185"/>
      <c r="E260" s="185"/>
      <c r="H260" s="185"/>
      <c r="J260" s="185"/>
    </row>
    <row r="261">
      <c r="B261" s="185"/>
      <c r="C261" s="185"/>
      <c r="D261" s="185"/>
      <c r="E261" s="185"/>
      <c r="H261" s="185"/>
      <c r="J261" s="185"/>
    </row>
    <row r="262">
      <c r="B262" s="185"/>
      <c r="C262" s="185"/>
      <c r="D262" s="185"/>
      <c r="E262" s="185"/>
      <c r="H262" s="185"/>
      <c r="J262" s="185"/>
    </row>
    <row r="263">
      <c r="B263" s="185"/>
      <c r="C263" s="185"/>
      <c r="D263" s="185"/>
      <c r="E263" s="185"/>
      <c r="H263" s="185"/>
      <c r="J263" s="185"/>
    </row>
    <row r="264">
      <c r="B264" s="185"/>
      <c r="C264" s="185"/>
      <c r="D264" s="185"/>
      <c r="E264" s="185"/>
      <c r="H264" s="185"/>
      <c r="J264" s="185"/>
    </row>
    <row r="265">
      <c r="B265" s="185"/>
      <c r="C265" s="185"/>
      <c r="D265" s="185"/>
      <c r="E265" s="185"/>
      <c r="H265" s="185"/>
      <c r="J265" s="185"/>
    </row>
    <row r="266">
      <c r="B266" s="185"/>
      <c r="C266" s="185"/>
      <c r="D266" s="185"/>
      <c r="E266" s="185"/>
      <c r="H266" s="185"/>
      <c r="J266" s="185"/>
    </row>
    <row r="267">
      <c r="B267" s="185"/>
      <c r="C267" s="185"/>
      <c r="D267" s="185"/>
      <c r="E267" s="185"/>
      <c r="H267" s="185"/>
      <c r="J267" s="185"/>
    </row>
    <row r="268">
      <c r="B268" s="185"/>
      <c r="C268" s="185"/>
      <c r="D268" s="185"/>
      <c r="E268" s="185"/>
      <c r="H268" s="185"/>
      <c r="J268" s="185"/>
    </row>
    <row r="269">
      <c r="B269" s="185"/>
      <c r="C269" s="185"/>
      <c r="D269" s="185"/>
      <c r="E269" s="185"/>
      <c r="H269" s="185"/>
      <c r="J269" s="185"/>
    </row>
    <row r="270">
      <c r="B270" s="185"/>
      <c r="C270" s="185"/>
      <c r="D270" s="185"/>
      <c r="E270" s="185"/>
      <c r="H270" s="185"/>
      <c r="J270" s="185"/>
    </row>
    <row r="271">
      <c r="B271" s="185"/>
      <c r="C271" s="185"/>
      <c r="D271" s="185"/>
      <c r="E271" s="185"/>
      <c r="H271" s="185"/>
      <c r="J271" s="185"/>
    </row>
    <row r="272">
      <c r="B272" s="185"/>
      <c r="C272" s="185"/>
      <c r="D272" s="185"/>
      <c r="E272" s="185"/>
      <c r="H272" s="185"/>
      <c r="J272" s="185"/>
    </row>
    <row r="273">
      <c r="B273" s="185"/>
      <c r="C273" s="185"/>
      <c r="D273" s="185"/>
      <c r="E273" s="185"/>
      <c r="H273" s="185"/>
      <c r="J273" s="185"/>
    </row>
    <row r="274">
      <c r="B274" s="185"/>
      <c r="C274" s="185"/>
      <c r="D274" s="185"/>
      <c r="E274" s="185"/>
      <c r="H274" s="185"/>
      <c r="J274" s="185"/>
    </row>
    <row r="275">
      <c r="B275" s="185"/>
      <c r="C275" s="185"/>
      <c r="D275" s="185"/>
      <c r="E275" s="185"/>
      <c r="H275" s="185"/>
      <c r="J275" s="185"/>
    </row>
    <row r="276">
      <c r="B276" s="185"/>
      <c r="C276" s="185"/>
      <c r="D276" s="185"/>
      <c r="E276" s="185"/>
      <c r="H276" s="185"/>
      <c r="J276" s="185"/>
    </row>
    <row r="277">
      <c r="B277" s="185"/>
      <c r="C277" s="185"/>
      <c r="D277" s="185"/>
      <c r="E277" s="185"/>
      <c r="H277" s="185"/>
      <c r="J277" s="185"/>
    </row>
    <row r="278">
      <c r="B278" s="185"/>
      <c r="C278" s="185"/>
      <c r="D278" s="185"/>
      <c r="E278" s="185"/>
      <c r="H278" s="185"/>
      <c r="J278" s="185"/>
    </row>
    <row r="279">
      <c r="B279" s="185"/>
      <c r="C279" s="185"/>
      <c r="D279" s="185"/>
      <c r="E279" s="185"/>
      <c r="H279" s="185"/>
      <c r="J279" s="185"/>
    </row>
    <row r="280">
      <c r="B280" s="185"/>
      <c r="C280" s="185"/>
      <c r="D280" s="185"/>
      <c r="E280" s="185"/>
      <c r="H280" s="185"/>
      <c r="J280" s="185"/>
    </row>
    <row r="281">
      <c r="B281" s="185"/>
      <c r="C281" s="185"/>
      <c r="D281" s="185"/>
      <c r="E281" s="185"/>
      <c r="H281" s="185"/>
      <c r="J281" s="185"/>
    </row>
    <row r="282">
      <c r="B282" s="185"/>
      <c r="C282" s="185"/>
      <c r="D282" s="185"/>
      <c r="E282" s="185"/>
      <c r="H282" s="185"/>
      <c r="J282" s="185"/>
    </row>
    <row r="283">
      <c r="B283" s="185"/>
      <c r="C283" s="185"/>
      <c r="D283" s="185"/>
      <c r="E283" s="185"/>
      <c r="H283" s="185"/>
      <c r="J283" s="185"/>
    </row>
    <row r="284">
      <c r="B284" s="185"/>
      <c r="C284" s="185"/>
      <c r="D284" s="185"/>
      <c r="E284" s="185"/>
      <c r="H284" s="185"/>
      <c r="J284" s="185"/>
    </row>
    <row r="285">
      <c r="B285" s="185"/>
      <c r="C285" s="185"/>
      <c r="D285" s="185"/>
      <c r="E285" s="185"/>
      <c r="H285" s="185"/>
      <c r="J285" s="185"/>
    </row>
    <row r="286">
      <c r="B286" s="185"/>
      <c r="C286" s="185"/>
      <c r="D286" s="185"/>
      <c r="E286" s="185"/>
      <c r="H286" s="185"/>
      <c r="J286" s="185"/>
    </row>
    <row r="287">
      <c r="B287" s="185"/>
      <c r="C287" s="185"/>
      <c r="D287" s="185"/>
      <c r="E287" s="185"/>
      <c r="H287" s="185"/>
      <c r="J287" s="185"/>
    </row>
    <row r="288">
      <c r="B288" s="185"/>
      <c r="C288" s="185"/>
      <c r="D288" s="185"/>
      <c r="E288" s="185"/>
      <c r="H288" s="185"/>
      <c r="J288" s="185"/>
    </row>
    <row r="289">
      <c r="B289" s="185"/>
      <c r="C289" s="185"/>
      <c r="D289" s="185"/>
      <c r="E289" s="185"/>
      <c r="H289" s="185"/>
      <c r="J289" s="185"/>
    </row>
    <row r="290">
      <c r="B290" s="185"/>
      <c r="C290" s="185"/>
      <c r="D290" s="185"/>
      <c r="E290" s="185"/>
      <c r="H290" s="185"/>
      <c r="J290" s="185"/>
    </row>
    <row r="291">
      <c r="B291" s="185"/>
      <c r="C291" s="185"/>
      <c r="D291" s="185"/>
      <c r="E291" s="185"/>
      <c r="H291" s="185"/>
      <c r="J291" s="185"/>
    </row>
    <row r="292">
      <c r="B292" s="185"/>
      <c r="C292" s="185"/>
      <c r="D292" s="185"/>
      <c r="E292" s="185"/>
      <c r="H292" s="185"/>
      <c r="J292" s="185"/>
    </row>
    <row r="293">
      <c r="B293" s="185"/>
      <c r="C293" s="185"/>
      <c r="D293" s="185"/>
      <c r="E293" s="185"/>
      <c r="H293" s="185"/>
      <c r="J293" s="185"/>
    </row>
    <row r="294">
      <c r="B294" s="185"/>
      <c r="C294" s="185"/>
      <c r="D294" s="185"/>
      <c r="E294" s="185"/>
      <c r="H294" s="185"/>
      <c r="J294" s="185"/>
    </row>
    <row r="295">
      <c r="B295" s="185"/>
      <c r="C295" s="185"/>
      <c r="D295" s="185"/>
      <c r="E295" s="185"/>
      <c r="H295" s="185"/>
      <c r="J295" s="185"/>
    </row>
    <row r="296">
      <c r="B296" s="185"/>
      <c r="C296" s="185"/>
      <c r="D296" s="185"/>
      <c r="E296" s="185"/>
      <c r="H296" s="185"/>
      <c r="J296" s="185"/>
    </row>
    <row r="297">
      <c r="B297" s="185"/>
      <c r="C297" s="185"/>
      <c r="D297" s="185"/>
      <c r="E297" s="185"/>
      <c r="H297" s="185"/>
      <c r="J297" s="185"/>
    </row>
    <row r="298">
      <c r="B298" s="185"/>
      <c r="C298" s="185"/>
      <c r="D298" s="185"/>
      <c r="E298" s="185"/>
      <c r="H298" s="185"/>
      <c r="J298" s="185"/>
    </row>
    <row r="299">
      <c r="B299" s="185"/>
      <c r="C299" s="185"/>
      <c r="D299" s="185"/>
      <c r="E299" s="185"/>
      <c r="H299" s="185"/>
      <c r="J299" s="185"/>
    </row>
    <row r="300">
      <c r="B300" s="185"/>
      <c r="C300" s="185"/>
      <c r="D300" s="185"/>
      <c r="E300" s="185"/>
      <c r="H300" s="185"/>
      <c r="J300" s="185"/>
    </row>
    <row r="301">
      <c r="B301" s="185"/>
      <c r="C301" s="185"/>
      <c r="D301" s="185"/>
      <c r="E301" s="185"/>
      <c r="H301" s="185"/>
      <c r="J301" s="185"/>
    </row>
    <row r="302">
      <c r="B302" s="185"/>
      <c r="C302" s="185"/>
      <c r="D302" s="185"/>
      <c r="E302" s="185"/>
      <c r="H302" s="185"/>
      <c r="J302" s="185"/>
    </row>
    <row r="303">
      <c r="B303" s="185"/>
      <c r="C303" s="185"/>
      <c r="D303" s="185"/>
      <c r="E303" s="185"/>
      <c r="H303" s="185"/>
      <c r="J303" s="185"/>
    </row>
    <row r="304">
      <c r="B304" s="185"/>
      <c r="C304" s="185"/>
      <c r="D304" s="185"/>
      <c r="E304" s="185"/>
      <c r="H304" s="185"/>
      <c r="J304" s="185"/>
    </row>
    <row r="305">
      <c r="B305" s="185"/>
      <c r="C305" s="185"/>
      <c r="D305" s="185"/>
      <c r="E305" s="185"/>
      <c r="H305" s="185"/>
      <c r="J305" s="185"/>
    </row>
    <row r="306">
      <c r="B306" s="185"/>
      <c r="C306" s="185"/>
      <c r="D306" s="185"/>
      <c r="E306" s="185"/>
      <c r="H306" s="185"/>
      <c r="J306" s="185"/>
    </row>
    <row r="307">
      <c r="B307" s="185"/>
      <c r="C307" s="185"/>
      <c r="D307" s="185"/>
      <c r="E307" s="185"/>
      <c r="H307" s="185"/>
      <c r="J307" s="185"/>
    </row>
    <row r="308">
      <c r="B308" s="185"/>
      <c r="C308" s="185"/>
      <c r="D308" s="185"/>
      <c r="E308" s="185"/>
      <c r="H308" s="185"/>
      <c r="J308" s="185"/>
    </row>
    <row r="309">
      <c r="B309" s="185"/>
      <c r="C309" s="185"/>
      <c r="D309" s="185"/>
      <c r="E309" s="185"/>
      <c r="H309" s="185"/>
      <c r="J309" s="185"/>
    </row>
    <row r="310">
      <c r="B310" s="185"/>
      <c r="C310" s="185"/>
      <c r="D310" s="185"/>
      <c r="E310" s="185"/>
      <c r="H310" s="185"/>
      <c r="J310" s="185"/>
    </row>
    <row r="311">
      <c r="B311" s="185"/>
      <c r="C311" s="185"/>
      <c r="D311" s="185"/>
      <c r="E311" s="185"/>
      <c r="H311" s="185"/>
      <c r="J311" s="185"/>
    </row>
    <row r="312">
      <c r="B312" s="185"/>
      <c r="C312" s="185"/>
      <c r="D312" s="185"/>
      <c r="E312" s="185"/>
      <c r="H312" s="185"/>
      <c r="J312" s="185"/>
    </row>
    <row r="313">
      <c r="B313" s="185"/>
      <c r="C313" s="185"/>
      <c r="D313" s="185"/>
      <c r="E313" s="185"/>
      <c r="H313" s="185"/>
      <c r="J313" s="185"/>
    </row>
    <row r="314">
      <c r="B314" s="185"/>
      <c r="C314" s="185"/>
      <c r="D314" s="185"/>
      <c r="E314" s="185"/>
      <c r="H314" s="185"/>
      <c r="J314" s="185"/>
    </row>
    <row r="315">
      <c r="B315" s="185"/>
      <c r="C315" s="185"/>
      <c r="D315" s="185"/>
      <c r="E315" s="185"/>
      <c r="H315" s="185"/>
      <c r="J315" s="185"/>
    </row>
    <row r="316">
      <c r="B316" s="185"/>
      <c r="C316" s="185"/>
      <c r="D316" s="185"/>
      <c r="E316" s="185"/>
      <c r="H316" s="185"/>
      <c r="J316" s="185"/>
    </row>
    <row r="317">
      <c r="B317" s="185"/>
      <c r="C317" s="185"/>
      <c r="D317" s="185"/>
      <c r="E317" s="185"/>
      <c r="H317" s="185"/>
      <c r="J317" s="185"/>
    </row>
    <row r="318">
      <c r="B318" s="185"/>
      <c r="C318" s="185"/>
      <c r="D318" s="185"/>
      <c r="E318" s="185"/>
      <c r="H318" s="185"/>
      <c r="J318" s="185"/>
    </row>
    <row r="319">
      <c r="B319" s="185"/>
      <c r="C319" s="185"/>
      <c r="D319" s="185"/>
      <c r="E319" s="185"/>
      <c r="H319" s="185"/>
      <c r="J319" s="185"/>
    </row>
    <row r="320">
      <c r="B320" s="185"/>
      <c r="C320" s="185"/>
      <c r="D320" s="185"/>
      <c r="E320" s="185"/>
      <c r="H320" s="185"/>
      <c r="J320" s="185"/>
    </row>
    <row r="321">
      <c r="B321" s="185"/>
      <c r="C321" s="185"/>
      <c r="D321" s="185"/>
      <c r="E321" s="185"/>
      <c r="H321" s="185"/>
      <c r="J321" s="185"/>
    </row>
    <row r="322">
      <c r="B322" s="185"/>
      <c r="C322" s="185"/>
      <c r="D322" s="185"/>
      <c r="E322" s="185"/>
      <c r="H322" s="185"/>
      <c r="J322" s="185"/>
    </row>
    <row r="323">
      <c r="B323" s="185"/>
      <c r="C323" s="185"/>
      <c r="D323" s="185"/>
      <c r="E323" s="185"/>
      <c r="H323" s="185"/>
      <c r="J323" s="185"/>
    </row>
    <row r="324">
      <c r="B324" s="185"/>
      <c r="C324" s="185"/>
      <c r="D324" s="185"/>
      <c r="E324" s="185"/>
      <c r="H324" s="185"/>
      <c r="J324" s="185"/>
    </row>
    <row r="325">
      <c r="B325" s="185"/>
      <c r="C325" s="185"/>
      <c r="D325" s="185"/>
      <c r="E325" s="185"/>
      <c r="H325" s="185"/>
      <c r="J325" s="185"/>
    </row>
    <row r="326">
      <c r="B326" s="185"/>
      <c r="C326" s="185"/>
      <c r="D326" s="185"/>
      <c r="E326" s="185"/>
      <c r="H326" s="185"/>
      <c r="J326" s="185"/>
    </row>
    <row r="327">
      <c r="B327" s="185"/>
      <c r="C327" s="185"/>
      <c r="D327" s="185"/>
      <c r="E327" s="185"/>
      <c r="H327" s="185"/>
      <c r="J327" s="185"/>
    </row>
    <row r="328">
      <c r="B328" s="185"/>
      <c r="C328" s="185"/>
      <c r="D328" s="185"/>
      <c r="E328" s="185"/>
      <c r="H328" s="185"/>
      <c r="J328" s="185"/>
    </row>
    <row r="329">
      <c r="B329" s="185"/>
      <c r="C329" s="185"/>
      <c r="D329" s="185"/>
      <c r="E329" s="185"/>
      <c r="H329" s="185"/>
      <c r="J329" s="185"/>
    </row>
    <row r="330">
      <c r="B330" s="185"/>
      <c r="C330" s="185"/>
      <c r="D330" s="185"/>
      <c r="E330" s="185"/>
      <c r="H330" s="185"/>
      <c r="J330" s="185"/>
    </row>
    <row r="331">
      <c r="B331" s="185"/>
      <c r="C331" s="185"/>
      <c r="D331" s="185"/>
      <c r="E331" s="185"/>
      <c r="H331" s="185"/>
      <c r="J331" s="185"/>
    </row>
    <row r="332">
      <c r="B332" s="185"/>
      <c r="C332" s="185"/>
      <c r="D332" s="185"/>
      <c r="E332" s="185"/>
      <c r="H332" s="185"/>
      <c r="J332" s="185"/>
    </row>
    <row r="333">
      <c r="B333" s="185"/>
      <c r="C333" s="185"/>
      <c r="D333" s="185"/>
      <c r="E333" s="185"/>
      <c r="H333" s="185"/>
      <c r="J333" s="185"/>
    </row>
    <row r="334">
      <c r="B334" s="185"/>
      <c r="C334" s="185"/>
      <c r="D334" s="185"/>
      <c r="E334" s="185"/>
      <c r="H334" s="185"/>
      <c r="J334" s="185"/>
    </row>
    <row r="335">
      <c r="B335" s="185"/>
      <c r="C335" s="185"/>
      <c r="D335" s="185"/>
      <c r="E335" s="185"/>
      <c r="H335" s="185"/>
      <c r="J335" s="185"/>
    </row>
    <row r="336">
      <c r="B336" s="185"/>
      <c r="C336" s="185"/>
      <c r="D336" s="185"/>
      <c r="E336" s="185"/>
      <c r="H336" s="185"/>
      <c r="J336" s="185"/>
    </row>
    <row r="337">
      <c r="B337" s="185"/>
      <c r="C337" s="185"/>
      <c r="D337" s="185"/>
      <c r="E337" s="185"/>
      <c r="H337" s="185"/>
      <c r="J337" s="185"/>
    </row>
    <row r="338">
      <c r="B338" s="185"/>
      <c r="C338" s="185"/>
      <c r="D338" s="185"/>
      <c r="E338" s="185"/>
      <c r="H338" s="185"/>
      <c r="J338" s="185"/>
    </row>
    <row r="339">
      <c r="B339" s="185"/>
      <c r="C339" s="185"/>
      <c r="D339" s="185"/>
      <c r="E339" s="185"/>
      <c r="H339" s="185"/>
      <c r="J339" s="185"/>
    </row>
    <row r="340">
      <c r="B340" s="185"/>
      <c r="C340" s="185"/>
      <c r="D340" s="185"/>
      <c r="E340" s="185"/>
      <c r="H340" s="185"/>
      <c r="J340" s="185"/>
    </row>
    <row r="341">
      <c r="B341" s="185"/>
      <c r="C341" s="185"/>
      <c r="D341" s="185"/>
      <c r="E341" s="185"/>
      <c r="H341" s="185"/>
      <c r="J341" s="185"/>
    </row>
    <row r="342">
      <c r="B342" s="185"/>
      <c r="C342" s="185"/>
      <c r="D342" s="185"/>
      <c r="E342" s="185"/>
      <c r="H342" s="185"/>
      <c r="J342" s="185"/>
    </row>
    <row r="343">
      <c r="B343" s="185"/>
      <c r="C343" s="185"/>
      <c r="D343" s="185"/>
      <c r="E343" s="185"/>
      <c r="H343" s="185"/>
      <c r="J343" s="185"/>
    </row>
    <row r="344">
      <c r="B344" s="185"/>
      <c r="C344" s="185"/>
      <c r="D344" s="185"/>
      <c r="E344" s="185"/>
      <c r="H344" s="185"/>
      <c r="J344" s="185"/>
    </row>
    <row r="345">
      <c r="B345" s="185"/>
      <c r="C345" s="185"/>
      <c r="D345" s="185"/>
      <c r="E345" s="185"/>
      <c r="H345" s="185"/>
      <c r="J345" s="185"/>
    </row>
    <row r="346">
      <c r="B346" s="185"/>
      <c r="C346" s="185"/>
      <c r="D346" s="185"/>
      <c r="E346" s="185"/>
      <c r="H346" s="185"/>
      <c r="J346" s="185"/>
    </row>
    <row r="347">
      <c r="B347" s="185"/>
      <c r="C347" s="185"/>
      <c r="D347" s="185"/>
      <c r="E347" s="185"/>
      <c r="H347" s="185"/>
      <c r="J347" s="185"/>
    </row>
    <row r="348">
      <c r="B348" s="185"/>
      <c r="C348" s="185"/>
      <c r="D348" s="185"/>
      <c r="E348" s="185"/>
      <c r="H348" s="185"/>
      <c r="J348" s="185"/>
    </row>
    <row r="349">
      <c r="B349" s="185"/>
      <c r="C349" s="185"/>
      <c r="D349" s="185"/>
      <c r="E349" s="185"/>
      <c r="H349" s="185"/>
      <c r="J349" s="185"/>
    </row>
    <row r="350">
      <c r="B350" s="185"/>
      <c r="C350" s="185"/>
      <c r="D350" s="185"/>
      <c r="E350" s="185"/>
      <c r="H350" s="185"/>
      <c r="J350" s="185"/>
    </row>
    <row r="351">
      <c r="B351" s="185"/>
      <c r="C351" s="185"/>
      <c r="D351" s="185"/>
      <c r="E351" s="185"/>
      <c r="H351" s="185"/>
      <c r="J351" s="185"/>
    </row>
    <row r="352">
      <c r="B352" s="185"/>
      <c r="C352" s="185"/>
      <c r="D352" s="185"/>
      <c r="E352" s="185"/>
      <c r="H352" s="185"/>
      <c r="J352" s="185"/>
    </row>
    <row r="353">
      <c r="B353" s="185"/>
      <c r="C353" s="185"/>
      <c r="D353" s="185"/>
      <c r="E353" s="185"/>
      <c r="H353" s="185"/>
      <c r="J353" s="185"/>
    </row>
    <row r="354">
      <c r="B354" s="185"/>
      <c r="C354" s="185"/>
      <c r="D354" s="185"/>
      <c r="E354" s="185"/>
      <c r="H354" s="185"/>
      <c r="J354" s="185"/>
    </row>
    <row r="355">
      <c r="B355" s="185"/>
      <c r="C355" s="185"/>
      <c r="D355" s="185"/>
      <c r="E355" s="185"/>
      <c r="H355" s="185"/>
      <c r="J355" s="185"/>
    </row>
    <row r="356">
      <c r="B356" s="185"/>
      <c r="C356" s="185"/>
      <c r="D356" s="185"/>
      <c r="E356" s="185"/>
      <c r="H356" s="185"/>
      <c r="J356" s="185"/>
    </row>
    <row r="357">
      <c r="B357" s="185"/>
      <c r="C357" s="185"/>
      <c r="D357" s="185"/>
      <c r="E357" s="185"/>
      <c r="H357" s="185"/>
      <c r="J357" s="185"/>
    </row>
    <row r="358">
      <c r="B358" s="185"/>
      <c r="C358" s="185"/>
      <c r="D358" s="185"/>
      <c r="E358" s="185"/>
      <c r="H358" s="185"/>
      <c r="J358" s="185"/>
    </row>
    <row r="359">
      <c r="B359" s="185"/>
      <c r="C359" s="185"/>
      <c r="D359" s="185"/>
      <c r="E359" s="185"/>
      <c r="H359" s="185"/>
      <c r="J359" s="185"/>
    </row>
    <row r="360">
      <c r="B360" s="185"/>
      <c r="C360" s="185"/>
      <c r="D360" s="185"/>
      <c r="E360" s="185"/>
      <c r="H360" s="185"/>
      <c r="J360" s="185"/>
    </row>
    <row r="361">
      <c r="B361" s="185"/>
      <c r="C361" s="185"/>
      <c r="D361" s="185"/>
      <c r="E361" s="185"/>
      <c r="H361" s="185"/>
      <c r="J361" s="185"/>
    </row>
    <row r="362">
      <c r="B362" s="185"/>
      <c r="C362" s="185"/>
      <c r="D362" s="185"/>
      <c r="E362" s="185"/>
      <c r="H362" s="185"/>
      <c r="J362" s="185"/>
    </row>
    <row r="363">
      <c r="B363" s="185"/>
      <c r="C363" s="185"/>
      <c r="D363" s="185"/>
      <c r="E363" s="185"/>
      <c r="H363" s="185"/>
      <c r="J363" s="185"/>
    </row>
    <row r="364">
      <c r="B364" s="185"/>
      <c r="C364" s="185"/>
      <c r="D364" s="185"/>
      <c r="E364" s="185"/>
      <c r="H364" s="185"/>
      <c r="J364" s="185"/>
    </row>
    <row r="365">
      <c r="B365" s="185"/>
      <c r="C365" s="185"/>
      <c r="D365" s="185"/>
      <c r="E365" s="185"/>
      <c r="H365" s="185"/>
      <c r="J365" s="185"/>
    </row>
    <row r="366">
      <c r="B366" s="185"/>
      <c r="C366" s="185"/>
      <c r="D366" s="185"/>
      <c r="E366" s="185"/>
      <c r="H366" s="185"/>
      <c r="J366" s="185"/>
    </row>
    <row r="367">
      <c r="B367" s="185"/>
      <c r="C367" s="185"/>
      <c r="D367" s="185"/>
      <c r="E367" s="185"/>
      <c r="H367" s="185"/>
      <c r="J367" s="185"/>
    </row>
    <row r="368">
      <c r="B368" s="185"/>
      <c r="C368" s="185"/>
      <c r="D368" s="185"/>
      <c r="E368" s="185"/>
      <c r="H368" s="185"/>
      <c r="J368" s="185"/>
    </row>
    <row r="369">
      <c r="B369" s="185"/>
      <c r="C369" s="185"/>
      <c r="D369" s="185"/>
      <c r="E369" s="185"/>
      <c r="H369" s="185"/>
      <c r="J369" s="185"/>
    </row>
    <row r="370">
      <c r="B370" s="185"/>
      <c r="C370" s="185"/>
      <c r="D370" s="185"/>
      <c r="E370" s="185"/>
      <c r="H370" s="185"/>
      <c r="J370" s="185"/>
    </row>
    <row r="371">
      <c r="B371" s="185"/>
      <c r="C371" s="185"/>
      <c r="D371" s="185"/>
      <c r="E371" s="185"/>
      <c r="H371" s="185"/>
      <c r="J371" s="185"/>
    </row>
    <row r="372">
      <c r="B372" s="185"/>
      <c r="C372" s="185"/>
      <c r="D372" s="185"/>
      <c r="E372" s="185"/>
      <c r="H372" s="185"/>
      <c r="J372" s="185"/>
    </row>
    <row r="373">
      <c r="B373" s="185"/>
      <c r="C373" s="185"/>
      <c r="D373" s="185"/>
      <c r="E373" s="185"/>
      <c r="H373" s="185"/>
      <c r="J373" s="185"/>
    </row>
    <row r="374">
      <c r="B374" s="185"/>
      <c r="C374" s="185"/>
      <c r="D374" s="185"/>
      <c r="E374" s="185"/>
      <c r="H374" s="185"/>
      <c r="J374" s="185"/>
    </row>
    <row r="375">
      <c r="B375" s="185"/>
      <c r="C375" s="185"/>
      <c r="D375" s="185"/>
      <c r="E375" s="185"/>
      <c r="H375" s="185"/>
      <c r="J375" s="185"/>
    </row>
    <row r="376">
      <c r="B376" s="185"/>
      <c r="C376" s="185"/>
      <c r="D376" s="185"/>
      <c r="E376" s="185"/>
      <c r="H376" s="185"/>
      <c r="J376" s="185"/>
    </row>
    <row r="377">
      <c r="B377" s="185"/>
      <c r="C377" s="185"/>
      <c r="D377" s="185"/>
      <c r="E377" s="185"/>
      <c r="H377" s="185"/>
      <c r="J377" s="185"/>
    </row>
    <row r="378">
      <c r="B378" s="185"/>
      <c r="C378" s="185"/>
      <c r="D378" s="185"/>
      <c r="E378" s="185"/>
      <c r="H378" s="185"/>
      <c r="J378" s="185"/>
    </row>
    <row r="379">
      <c r="B379" s="185"/>
      <c r="C379" s="185"/>
      <c r="D379" s="185"/>
      <c r="E379" s="185"/>
      <c r="H379" s="185"/>
      <c r="J379" s="185"/>
    </row>
    <row r="380">
      <c r="B380" s="185"/>
      <c r="C380" s="185"/>
      <c r="D380" s="185"/>
      <c r="E380" s="185"/>
      <c r="H380" s="185"/>
      <c r="J380" s="185"/>
    </row>
    <row r="381">
      <c r="B381" s="185"/>
      <c r="C381" s="185"/>
      <c r="D381" s="185"/>
      <c r="E381" s="185"/>
      <c r="H381" s="185"/>
      <c r="J381" s="185"/>
    </row>
    <row r="382">
      <c r="B382" s="185"/>
      <c r="C382" s="185"/>
      <c r="D382" s="185"/>
      <c r="E382" s="185"/>
      <c r="H382" s="185"/>
      <c r="J382" s="185"/>
    </row>
    <row r="383">
      <c r="B383" s="185"/>
      <c r="C383" s="185"/>
      <c r="D383" s="185"/>
      <c r="E383" s="185"/>
      <c r="H383" s="185"/>
      <c r="J383" s="185"/>
    </row>
    <row r="384">
      <c r="B384" s="185"/>
      <c r="C384" s="185"/>
      <c r="D384" s="185"/>
      <c r="E384" s="185"/>
      <c r="H384" s="185"/>
      <c r="J384" s="185"/>
    </row>
    <row r="385">
      <c r="B385" s="185"/>
      <c r="C385" s="185"/>
      <c r="D385" s="185"/>
      <c r="E385" s="185"/>
      <c r="H385" s="185"/>
      <c r="J385" s="185"/>
    </row>
    <row r="386">
      <c r="B386" s="185"/>
      <c r="C386" s="185"/>
      <c r="D386" s="185"/>
      <c r="E386" s="185"/>
      <c r="H386" s="185"/>
      <c r="J386" s="185"/>
    </row>
    <row r="387">
      <c r="B387" s="185"/>
      <c r="C387" s="185"/>
      <c r="D387" s="185"/>
      <c r="E387" s="185"/>
      <c r="H387" s="185"/>
      <c r="J387" s="185"/>
    </row>
    <row r="388">
      <c r="B388" s="185"/>
      <c r="C388" s="185"/>
      <c r="D388" s="185"/>
      <c r="E388" s="185"/>
      <c r="H388" s="185"/>
      <c r="J388" s="185"/>
    </row>
    <row r="389">
      <c r="B389" s="185"/>
      <c r="C389" s="185"/>
      <c r="D389" s="185"/>
      <c r="E389" s="185"/>
      <c r="H389" s="185"/>
      <c r="J389" s="185"/>
    </row>
    <row r="390">
      <c r="B390" s="185"/>
      <c r="C390" s="185"/>
      <c r="D390" s="185"/>
      <c r="E390" s="185"/>
      <c r="H390" s="185"/>
      <c r="J390" s="185"/>
    </row>
    <row r="391">
      <c r="B391" s="185"/>
      <c r="C391" s="185"/>
      <c r="D391" s="185"/>
      <c r="E391" s="185"/>
      <c r="H391" s="185"/>
      <c r="J391" s="185"/>
    </row>
    <row r="392">
      <c r="B392" s="185"/>
      <c r="C392" s="185"/>
      <c r="D392" s="185"/>
      <c r="E392" s="185"/>
      <c r="H392" s="185"/>
      <c r="J392" s="185"/>
    </row>
    <row r="393">
      <c r="B393" s="185"/>
      <c r="C393" s="185"/>
      <c r="D393" s="185"/>
      <c r="E393" s="185"/>
      <c r="H393" s="185"/>
      <c r="J393" s="185"/>
    </row>
    <row r="394">
      <c r="B394" s="185"/>
      <c r="C394" s="185"/>
      <c r="D394" s="185"/>
      <c r="E394" s="185"/>
      <c r="H394" s="185"/>
      <c r="J394" s="185"/>
    </row>
    <row r="395">
      <c r="B395" s="185"/>
      <c r="C395" s="185"/>
      <c r="D395" s="185"/>
      <c r="E395" s="185"/>
      <c r="H395" s="185"/>
      <c r="J395" s="185"/>
    </row>
    <row r="396">
      <c r="B396" s="185"/>
      <c r="C396" s="185"/>
      <c r="D396" s="185"/>
      <c r="E396" s="185"/>
      <c r="H396" s="185"/>
      <c r="J396" s="185"/>
    </row>
    <row r="397">
      <c r="B397" s="185"/>
      <c r="C397" s="185"/>
      <c r="D397" s="185"/>
      <c r="E397" s="185"/>
      <c r="H397" s="185"/>
      <c r="J397" s="185"/>
    </row>
    <row r="398">
      <c r="B398" s="185"/>
      <c r="C398" s="185"/>
      <c r="D398" s="185"/>
      <c r="E398" s="185"/>
      <c r="H398" s="185"/>
      <c r="J398" s="185"/>
    </row>
    <row r="399">
      <c r="B399" s="185"/>
      <c r="C399" s="185"/>
      <c r="D399" s="185"/>
      <c r="E399" s="185"/>
      <c r="H399" s="185"/>
      <c r="J399" s="185"/>
    </row>
    <row r="400">
      <c r="B400" s="185"/>
      <c r="C400" s="185"/>
      <c r="D400" s="185"/>
      <c r="E400" s="185"/>
      <c r="H400" s="185"/>
      <c r="J400" s="185"/>
    </row>
    <row r="401">
      <c r="B401" s="185"/>
      <c r="C401" s="185"/>
      <c r="D401" s="185"/>
      <c r="E401" s="185"/>
      <c r="H401" s="185"/>
      <c r="J401" s="185"/>
    </row>
    <row r="402">
      <c r="B402" s="185"/>
      <c r="C402" s="185"/>
      <c r="D402" s="185"/>
      <c r="E402" s="185"/>
      <c r="H402" s="185"/>
      <c r="J402" s="185"/>
    </row>
    <row r="403">
      <c r="B403" s="185"/>
      <c r="C403" s="185"/>
      <c r="D403" s="185"/>
      <c r="E403" s="185"/>
      <c r="H403" s="185"/>
      <c r="J403" s="185"/>
    </row>
    <row r="404">
      <c r="B404" s="185"/>
      <c r="C404" s="185"/>
      <c r="D404" s="185"/>
      <c r="E404" s="185"/>
      <c r="H404" s="185"/>
      <c r="J404" s="185"/>
    </row>
    <row r="405">
      <c r="B405" s="185"/>
      <c r="C405" s="185"/>
      <c r="D405" s="185"/>
      <c r="E405" s="185"/>
      <c r="H405" s="185"/>
      <c r="J405" s="185"/>
    </row>
    <row r="406">
      <c r="B406" s="185"/>
      <c r="C406" s="185"/>
      <c r="D406" s="185"/>
      <c r="E406" s="185"/>
      <c r="H406" s="185"/>
      <c r="J406" s="185"/>
    </row>
    <row r="407">
      <c r="B407" s="185"/>
      <c r="C407" s="185"/>
      <c r="D407" s="185"/>
      <c r="E407" s="185"/>
      <c r="H407" s="185"/>
      <c r="J407" s="185"/>
    </row>
    <row r="408">
      <c r="B408" s="185"/>
      <c r="C408" s="185"/>
      <c r="D408" s="185"/>
      <c r="E408" s="185"/>
      <c r="H408" s="185"/>
      <c r="J408" s="185"/>
    </row>
    <row r="409">
      <c r="B409" s="185"/>
      <c r="C409" s="185"/>
      <c r="D409" s="185"/>
      <c r="E409" s="185"/>
      <c r="H409" s="185"/>
      <c r="J409" s="185"/>
    </row>
    <row r="410">
      <c r="B410" s="185"/>
      <c r="C410" s="185"/>
      <c r="D410" s="185"/>
      <c r="E410" s="185"/>
      <c r="H410" s="185"/>
      <c r="J410" s="185"/>
    </row>
    <row r="411">
      <c r="B411" s="185"/>
      <c r="C411" s="185"/>
      <c r="D411" s="185"/>
      <c r="E411" s="185"/>
      <c r="H411" s="185"/>
      <c r="J411" s="185"/>
    </row>
    <row r="412">
      <c r="B412" s="185"/>
      <c r="C412" s="185"/>
      <c r="D412" s="185"/>
      <c r="E412" s="185"/>
      <c r="H412" s="185"/>
      <c r="J412" s="185"/>
    </row>
    <row r="413">
      <c r="B413" s="185"/>
      <c r="C413" s="185"/>
      <c r="D413" s="185"/>
      <c r="E413" s="185"/>
      <c r="H413" s="185"/>
      <c r="J413" s="185"/>
    </row>
    <row r="414">
      <c r="B414" s="185"/>
      <c r="C414" s="185"/>
      <c r="D414" s="185"/>
      <c r="E414" s="185"/>
      <c r="H414" s="185"/>
      <c r="J414" s="185"/>
    </row>
    <row r="415">
      <c r="B415" s="185"/>
      <c r="C415" s="185"/>
      <c r="D415" s="185"/>
      <c r="E415" s="185"/>
      <c r="H415" s="185"/>
      <c r="J415" s="185"/>
    </row>
    <row r="416">
      <c r="B416" s="185"/>
      <c r="C416" s="185"/>
      <c r="D416" s="185"/>
      <c r="E416" s="185"/>
      <c r="H416" s="185"/>
      <c r="J416" s="185"/>
    </row>
    <row r="417">
      <c r="B417" s="185"/>
      <c r="C417" s="185"/>
      <c r="D417" s="185"/>
      <c r="E417" s="185"/>
      <c r="H417" s="185"/>
      <c r="J417" s="185"/>
    </row>
    <row r="418">
      <c r="B418" s="185"/>
      <c r="C418" s="185"/>
      <c r="D418" s="185"/>
      <c r="E418" s="185"/>
      <c r="H418" s="185"/>
      <c r="J418" s="185"/>
    </row>
    <row r="419">
      <c r="B419" s="185"/>
      <c r="C419" s="185"/>
      <c r="D419" s="185"/>
      <c r="E419" s="185"/>
      <c r="H419" s="185"/>
      <c r="J419" s="185"/>
    </row>
    <row r="420">
      <c r="B420" s="185"/>
      <c r="C420" s="185"/>
      <c r="D420" s="185"/>
      <c r="E420" s="185"/>
      <c r="H420" s="185"/>
      <c r="J420" s="185"/>
    </row>
    <row r="421">
      <c r="B421" s="185"/>
      <c r="C421" s="185"/>
      <c r="D421" s="185"/>
      <c r="E421" s="185"/>
      <c r="H421" s="185"/>
      <c r="J421" s="185"/>
    </row>
    <row r="422">
      <c r="B422" s="185"/>
      <c r="C422" s="185"/>
      <c r="D422" s="185"/>
      <c r="E422" s="185"/>
      <c r="H422" s="185"/>
      <c r="J422" s="185"/>
    </row>
    <row r="423">
      <c r="B423" s="185"/>
      <c r="C423" s="185"/>
      <c r="D423" s="185"/>
      <c r="E423" s="185"/>
      <c r="H423" s="185"/>
      <c r="J423" s="185"/>
    </row>
    <row r="424">
      <c r="B424" s="185"/>
      <c r="C424" s="185"/>
      <c r="D424" s="185"/>
      <c r="E424" s="185"/>
      <c r="H424" s="185"/>
      <c r="J424" s="185"/>
    </row>
    <row r="425">
      <c r="B425" s="185"/>
      <c r="C425" s="185"/>
      <c r="D425" s="185"/>
      <c r="E425" s="185"/>
      <c r="H425" s="185"/>
      <c r="J425" s="185"/>
    </row>
    <row r="426">
      <c r="B426" s="185"/>
      <c r="C426" s="185"/>
      <c r="D426" s="185"/>
      <c r="E426" s="185"/>
      <c r="H426" s="185"/>
      <c r="J426" s="185"/>
    </row>
    <row r="427">
      <c r="B427" s="185"/>
      <c r="C427" s="185"/>
      <c r="D427" s="185"/>
      <c r="E427" s="185"/>
      <c r="H427" s="185"/>
      <c r="J427" s="185"/>
    </row>
    <row r="428">
      <c r="B428" s="185"/>
      <c r="C428" s="185"/>
      <c r="D428" s="185"/>
      <c r="E428" s="185"/>
      <c r="H428" s="185"/>
      <c r="J428" s="185"/>
    </row>
    <row r="429">
      <c r="B429" s="185"/>
      <c r="C429" s="185"/>
      <c r="D429" s="185"/>
      <c r="E429" s="185"/>
      <c r="H429" s="185"/>
      <c r="J429" s="185"/>
    </row>
    <row r="430">
      <c r="B430" s="185"/>
      <c r="C430" s="185"/>
      <c r="D430" s="185"/>
      <c r="E430" s="185"/>
      <c r="H430" s="185"/>
      <c r="J430" s="185"/>
    </row>
    <row r="431">
      <c r="B431" s="185"/>
      <c r="C431" s="185"/>
      <c r="D431" s="185"/>
      <c r="E431" s="185"/>
      <c r="H431" s="185"/>
      <c r="J431" s="185"/>
    </row>
    <row r="432">
      <c r="B432" s="185"/>
      <c r="C432" s="185"/>
      <c r="D432" s="185"/>
      <c r="E432" s="185"/>
      <c r="H432" s="185"/>
      <c r="J432" s="185"/>
    </row>
    <row r="433">
      <c r="B433" s="185"/>
      <c r="C433" s="185"/>
      <c r="D433" s="185"/>
      <c r="E433" s="185"/>
      <c r="H433" s="185"/>
      <c r="J433" s="185"/>
    </row>
    <row r="434">
      <c r="B434" s="185"/>
      <c r="C434" s="185"/>
      <c r="D434" s="185"/>
      <c r="E434" s="185"/>
      <c r="H434" s="185"/>
      <c r="J434" s="185"/>
    </row>
    <row r="435">
      <c r="B435" s="185"/>
      <c r="C435" s="185"/>
      <c r="D435" s="185"/>
      <c r="E435" s="185"/>
      <c r="H435" s="185"/>
      <c r="J435" s="185"/>
    </row>
    <row r="436">
      <c r="B436" s="185"/>
      <c r="C436" s="185"/>
      <c r="D436" s="185"/>
      <c r="E436" s="185"/>
      <c r="H436" s="185"/>
      <c r="J436" s="185"/>
    </row>
    <row r="437">
      <c r="B437" s="185"/>
      <c r="C437" s="185"/>
      <c r="D437" s="185"/>
      <c r="E437" s="185"/>
      <c r="H437" s="185"/>
      <c r="J437" s="185"/>
    </row>
    <row r="438">
      <c r="B438" s="185"/>
      <c r="C438" s="185"/>
      <c r="D438" s="185"/>
      <c r="E438" s="185"/>
      <c r="H438" s="185"/>
      <c r="J438" s="185"/>
    </row>
    <row r="439">
      <c r="B439" s="185"/>
      <c r="C439" s="185"/>
      <c r="D439" s="185"/>
      <c r="E439" s="185"/>
      <c r="H439" s="185"/>
      <c r="J439" s="185"/>
    </row>
    <row r="440">
      <c r="B440" s="185"/>
      <c r="C440" s="185"/>
      <c r="D440" s="185"/>
      <c r="E440" s="185"/>
      <c r="H440" s="185"/>
      <c r="J440" s="185"/>
    </row>
    <row r="441">
      <c r="B441" s="185"/>
      <c r="C441" s="185"/>
      <c r="D441" s="185"/>
      <c r="E441" s="185"/>
      <c r="H441" s="185"/>
      <c r="J441" s="185"/>
    </row>
    <row r="442">
      <c r="B442" s="185"/>
      <c r="C442" s="185"/>
      <c r="D442" s="185"/>
      <c r="E442" s="185"/>
      <c r="H442" s="185"/>
      <c r="J442" s="185"/>
    </row>
    <row r="443">
      <c r="B443" s="185"/>
      <c r="C443" s="185"/>
      <c r="D443" s="185"/>
      <c r="E443" s="185"/>
      <c r="H443" s="185"/>
      <c r="J443" s="185"/>
    </row>
    <row r="444">
      <c r="B444" s="185"/>
      <c r="C444" s="185"/>
      <c r="D444" s="185"/>
      <c r="E444" s="185"/>
      <c r="H444" s="185"/>
      <c r="J444" s="185"/>
    </row>
    <row r="445">
      <c r="B445" s="185"/>
      <c r="C445" s="185"/>
      <c r="D445" s="185"/>
      <c r="E445" s="185"/>
      <c r="H445" s="185"/>
      <c r="J445" s="185"/>
    </row>
    <row r="446">
      <c r="B446" s="185"/>
      <c r="C446" s="185"/>
      <c r="D446" s="185"/>
      <c r="E446" s="185"/>
      <c r="H446" s="185"/>
      <c r="J446" s="185"/>
    </row>
    <row r="447">
      <c r="B447" s="185"/>
      <c r="C447" s="185"/>
      <c r="D447" s="185"/>
      <c r="E447" s="185"/>
      <c r="H447" s="185"/>
      <c r="J447" s="185"/>
    </row>
    <row r="448">
      <c r="B448" s="185"/>
      <c r="C448" s="185"/>
      <c r="D448" s="185"/>
      <c r="E448" s="185"/>
      <c r="H448" s="185"/>
      <c r="J448" s="185"/>
    </row>
    <row r="449">
      <c r="B449" s="185"/>
      <c r="C449" s="185"/>
      <c r="D449" s="185"/>
      <c r="E449" s="185"/>
      <c r="H449" s="185"/>
      <c r="J449" s="185"/>
    </row>
    <row r="450">
      <c r="B450" s="185"/>
      <c r="C450" s="185"/>
      <c r="D450" s="185"/>
      <c r="E450" s="185"/>
      <c r="H450" s="185"/>
      <c r="J450" s="185"/>
    </row>
    <row r="451">
      <c r="B451" s="185"/>
      <c r="C451" s="185"/>
      <c r="D451" s="185"/>
      <c r="E451" s="185"/>
      <c r="H451" s="185"/>
      <c r="J451" s="185"/>
    </row>
    <row r="452">
      <c r="B452" s="185"/>
      <c r="C452" s="185"/>
      <c r="D452" s="185"/>
      <c r="E452" s="185"/>
      <c r="H452" s="185"/>
      <c r="J452" s="185"/>
    </row>
    <row r="453">
      <c r="B453" s="185"/>
      <c r="C453" s="185"/>
      <c r="D453" s="185"/>
      <c r="E453" s="185"/>
      <c r="H453" s="185"/>
      <c r="J453" s="185"/>
    </row>
    <row r="454">
      <c r="B454" s="185"/>
      <c r="C454" s="185"/>
      <c r="D454" s="185"/>
      <c r="E454" s="185"/>
      <c r="H454" s="185"/>
      <c r="J454" s="185"/>
    </row>
    <row r="455">
      <c r="B455" s="185"/>
      <c r="C455" s="185"/>
      <c r="D455" s="185"/>
      <c r="E455" s="185"/>
      <c r="H455" s="185"/>
      <c r="J455" s="185"/>
    </row>
    <row r="456">
      <c r="B456" s="185"/>
      <c r="C456" s="185"/>
      <c r="D456" s="185"/>
      <c r="E456" s="185"/>
      <c r="H456" s="185"/>
      <c r="J456" s="185"/>
    </row>
    <row r="457">
      <c r="B457" s="185"/>
      <c r="C457" s="185"/>
      <c r="D457" s="185"/>
      <c r="E457" s="185"/>
      <c r="H457" s="185"/>
      <c r="J457" s="185"/>
    </row>
    <row r="458">
      <c r="B458" s="185"/>
      <c r="C458" s="185"/>
      <c r="D458" s="185"/>
      <c r="E458" s="185"/>
      <c r="H458" s="185"/>
      <c r="J458" s="185"/>
    </row>
    <row r="459">
      <c r="B459" s="185"/>
      <c r="C459" s="185"/>
      <c r="D459" s="185"/>
      <c r="E459" s="185"/>
      <c r="H459" s="185"/>
      <c r="J459" s="185"/>
    </row>
    <row r="460">
      <c r="B460" s="185"/>
      <c r="C460" s="185"/>
      <c r="D460" s="185"/>
      <c r="E460" s="185"/>
      <c r="H460" s="185"/>
      <c r="J460" s="185"/>
    </row>
    <row r="461">
      <c r="B461" s="185"/>
      <c r="C461" s="185"/>
      <c r="D461" s="185"/>
      <c r="E461" s="185"/>
      <c r="H461" s="185"/>
      <c r="J461" s="185"/>
    </row>
    <row r="462">
      <c r="B462" s="185"/>
      <c r="C462" s="185"/>
      <c r="D462" s="185"/>
      <c r="E462" s="185"/>
      <c r="H462" s="185"/>
      <c r="J462" s="185"/>
    </row>
    <row r="463">
      <c r="B463" s="185"/>
      <c r="C463" s="185"/>
      <c r="D463" s="185"/>
      <c r="E463" s="185"/>
      <c r="H463" s="185"/>
      <c r="J463" s="185"/>
    </row>
    <row r="464">
      <c r="B464" s="185"/>
      <c r="C464" s="185"/>
      <c r="D464" s="185"/>
      <c r="E464" s="185"/>
      <c r="H464" s="185"/>
      <c r="J464" s="185"/>
    </row>
    <row r="465">
      <c r="B465" s="185"/>
      <c r="C465" s="185"/>
      <c r="D465" s="185"/>
      <c r="E465" s="185"/>
      <c r="H465" s="185"/>
      <c r="J465" s="185"/>
    </row>
    <row r="466">
      <c r="B466" s="185"/>
      <c r="C466" s="185"/>
      <c r="D466" s="185"/>
      <c r="E466" s="185"/>
      <c r="H466" s="185"/>
      <c r="J466" s="185"/>
    </row>
    <row r="467">
      <c r="B467" s="185"/>
      <c r="C467" s="185"/>
      <c r="D467" s="185"/>
      <c r="E467" s="185"/>
      <c r="H467" s="185"/>
      <c r="J467" s="185"/>
    </row>
    <row r="468">
      <c r="B468" s="185"/>
      <c r="C468" s="185"/>
      <c r="D468" s="185"/>
      <c r="E468" s="185"/>
      <c r="H468" s="185"/>
      <c r="J468" s="185"/>
    </row>
    <row r="469">
      <c r="B469" s="185"/>
      <c r="C469" s="185"/>
      <c r="D469" s="185"/>
      <c r="E469" s="185"/>
      <c r="H469" s="185"/>
      <c r="J469" s="185"/>
    </row>
    <row r="470">
      <c r="B470" s="185"/>
      <c r="C470" s="185"/>
      <c r="D470" s="185"/>
      <c r="E470" s="185"/>
      <c r="H470" s="185"/>
      <c r="J470" s="185"/>
    </row>
    <row r="471">
      <c r="B471" s="185"/>
      <c r="C471" s="185"/>
      <c r="D471" s="185"/>
      <c r="E471" s="185"/>
      <c r="H471" s="185"/>
      <c r="J471" s="185"/>
    </row>
    <row r="472">
      <c r="B472" s="185"/>
      <c r="C472" s="185"/>
      <c r="D472" s="185"/>
      <c r="E472" s="185"/>
      <c r="H472" s="185"/>
      <c r="J472" s="185"/>
    </row>
    <row r="473">
      <c r="B473" s="185"/>
      <c r="C473" s="185"/>
      <c r="D473" s="185"/>
      <c r="E473" s="185"/>
      <c r="H473" s="185"/>
      <c r="J473" s="185"/>
    </row>
    <row r="474">
      <c r="B474" s="185"/>
      <c r="C474" s="185"/>
      <c r="D474" s="185"/>
      <c r="E474" s="185"/>
      <c r="H474" s="185"/>
      <c r="J474" s="185"/>
    </row>
    <row r="475">
      <c r="B475" s="185"/>
      <c r="C475" s="185"/>
      <c r="D475" s="185"/>
      <c r="E475" s="185"/>
      <c r="H475" s="185"/>
      <c r="J475" s="185"/>
    </row>
    <row r="476">
      <c r="B476" s="185"/>
      <c r="C476" s="185"/>
      <c r="D476" s="185"/>
      <c r="E476" s="185"/>
      <c r="H476" s="185"/>
      <c r="J476" s="185"/>
    </row>
    <row r="477">
      <c r="B477" s="185"/>
      <c r="C477" s="185"/>
      <c r="D477" s="185"/>
      <c r="E477" s="185"/>
      <c r="H477" s="185"/>
      <c r="J477" s="185"/>
    </row>
    <row r="478">
      <c r="B478" s="185"/>
      <c r="C478" s="185"/>
      <c r="D478" s="185"/>
      <c r="E478" s="185"/>
      <c r="H478" s="185"/>
      <c r="J478" s="185"/>
    </row>
    <row r="479">
      <c r="B479" s="185"/>
      <c r="C479" s="185"/>
      <c r="D479" s="185"/>
      <c r="E479" s="185"/>
      <c r="H479" s="185"/>
      <c r="J479" s="185"/>
    </row>
    <row r="480">
      <c r="B480" s="185"/>
      <c r="C480" s="185"/>
      <c r="D480" s="185"/>
      <c r="E480" s="185"/>
      <c r="H480" s="185"/>
      <c r="J480" s="185"/>
    </row>
    <row r="481">
      <c r="B481" s="185"/>
      <c r="C481" s="185"/>
      <c r="D481" s="185"/>
      <c r="E481" s="185"/>
      <c r="H481" s="185"/>
      <c r="J481" s="185"/>
    </row>
    <row r="482">
      <c r="B482" s="185"/>
      <c r="C482" s="185"/>
      <c r="D482" s="185"/>
      <c r="E482" s="185"/>
      <c r="H482" s="185"/>
      <c r="J482" s="185"/>
    </row>
    <row r="483">
      <c r="B483" s="185"/>
      <c r="C483" s="185"/>
      <c r="D483" s="185"/>
      <c r="E483" s="185"/>
      <c r="H483" s="185"/>
      <c r="J483" s="185"/>
    </row>
    <row r="484">
      <c r="B484" s="185"/>
      <c r="C484" s="185"/>
      <c r="D484" s="185"/>
      <c r="E484" s="185"/>
      <c r="H484" s="185"/>
      <c r="J484" s="185"/>
    </row>
    <row r="485">
      <c r="B485" s="185"/>
      <c r="C485" s="185"/>
      <c r="D485" s="185"/>
      <c r="E485" s="185"/>
      <c r="H485" s="185"/>
      <c r="J485" s="185"/>
    </row>
    <row r="486">
      <c r="B486" s="185"/>
      <c r="C486" s="185"/>
      <c r="D486" s="185"/>
      <c r="E486" s="185"/>
      <c r="H486" s="185"/>
      <c r="J486" s="185"/>
    </row>
    <row r="487">
      <c r="B487" s="185"/>
      <c r="C487" s="185"/>
      <c r="D487" s="185"/>
      <c r="E487" s="185"/>
      <c r="H487" s="185"/>
      <c r="J487" s="185"/>
    </row>
    <row r="488">
      <c r="B488" s="185"/>
      <c r="C488" s="185"/>
      <c r="D488" s="185"/>
      <c r="E488" s="185"/>
      <c r="H488" s="185"/>
      <c r="J488" s="185"/>
    </row>
    <row r="489">
      <c r="B489" s="185"/>
      <c r="C489" s="185"/>
      <c r="D489" s="185"/>
      <c r="E489" s="185"/>
      <c r="H489" s="185"/>
      <c r="J489" s="185"/>
    </row>
    <row r="490">
      <c r="B490" s="185"/>
      <c r="C490" s="185"/>
      <c r="D490" s="185"/>
      <c r="E490" s="185"/>
      <c r="H490" s="185"/>
      <c r="J490" s="185"/>
    </row>
    <row r="491">
      <c r="B491" s="185"/>
      <c r="C491" s="185"/>
      <c r="D491" s="185"/>
      <c r="E491" s="185"/>
      <c r="H491" s="185"/>
      <c r="J491" s="185"/>
    </row>
    <row r="492">
      <c r="B492" s="185"/>
      <c r="C492" s="185"/>
      <c r="D492" s="185"/>
      <c r="E492" s="185"/>
      <c r="H492" s="185"/>
      <c r="J492" s="185"/>
    </row>
    <row r="493">
      <c r="B493" s="185"/>
      <c r="C493" s="185"/>
      <c r="D493" s="185"/>
      <c r="E493" s="185"/>
      <c r="H493" s="185"/>
      <c r="J493" s="185"/>
    </row>
    <row r="494">
      <c r="B494" s="185"/>
      <c r="C494" s="185"/>
      <c r="D494" s="185"/>
      <c r="E494" s="185"/>
      <c r="H494" s="185"/>
      <c r="J494" s="185"/>
    </row>
    <row r="495">
      <c r="B495" s="185"/>
      <c r="C495" s="185"/>
      <c r="D495" s="185"/>
      <c r="E495" s="185"/>
      <c r="H495" s="185"/>
      <c r="J495" s="185"/>
    </row>
    <row r="496">
      <c r="B496" s="185"/>
      <c r="C496" s="185"/>
      <c r="D496" s="185"/>
      <c r="E496" s="185"/>
      <c r="H496" s="185"/>
      <c r="J496" s="185"/>
    </row>
    <row r="497">
      <c r="B497" s="185"/>
      <c r="C497" s="185"/>
      <c r="D497" s="185"/>
      <c r="E497" s="185"/>
      <c r="H497" s="185"/>
      <c r="J497" s="185"/>
    </row>
    <row r="498">
      <c r="B498" s="185"/>
      <c r="C498" s="185"/>
      <c r="D498" s="185"/>
      <c r="E498" s="185"/>
      <c r="H498" s="185"/>
      <c r="J498" s="185"/>
    </row>
    <row r="499">
      <c r="B499" s="185"/>
      <c r="C499" s="185"/>
      <c r="D499" s="185"/>
      <c r="E499" s="185"/>
      <c r="H499" s="185"/>
      <c r="J499" s="185"/>
    </row>
    <row r="500">
      <c r="B500" s="185"/>
      <c r="C500" s="185"/>
      <c r="D500" s="185"/>
      <c r="E500" s="185"/>
      <c r="H500" s="185"/>
      <c r="J500" s="185"/>
    </row>
    <row r="501">
      <c r="B501" s="185"/>
      <c r="C501" s="185"/>
      <c r="D501" s="185"/>
      <c r="E501" s="185"/>
      <c r="H501" s="185"/>
      <c r="J501" s="185"/>
    </row>
    <row r="502">
      <c r="B502" s="185"/>
      <c r="C502" s="185"/>
      <c r="D502" s="185"/>
      <c r="E502" s="185"/>
      <c r="H502" s="185"/>
      <c r="J502" s="185"/>
    </row>
    <row r="503">
      <c r="B503" s="185"/>
      <c r="C503" s="185"/>
      <c r="D503" s="185"/>
      <c r="E503" s="185"/>
      <c r="H503" s="185"/>
      <c r="J503" s="185"/>
    </row>
    <row r="504">
      <c r="B504" s="185"/>
      <c r="C504" s="185"/>
      <c r="D504" s="185"/>
      <c r="E504" s="185"/>
      <c r="H504" s="185"/>
      <c r="J504" s="185"/>
    </row>
    <row r="505">
      <c r="B505" s="185"/>
      <c r="C505" s="185"/>
      <c r="D505" s="185"/>
      <c r="E505" s="185"/>
      <c r="H505" s="185"/>
      <c r="J505" s="185"/>
    </row>
    <row r="506">
      <c r="B506" s="185"/>
      <c r="C506" s="185"/>
      <c r="D506" s="185"/>
      <c r="E506" s="185"/>
      <c r="H506" s="185"/>
      <c r="J506" s="185"/>
    </row>
    <row r="507">
      <c r="B507" s="185"/>
      <c r="C507" s="185"/>
      <c r="D507" s="185"/>
      <c r="E507" s="185"/>
      <c r="H507" s="185"/>
      <c r="J507" s="185"/>
    </row>
    <row r="508">
      <c r="B508" s="185"/>
      <c r="C508" s="185"/>
      <c r="D508" s="185"/>
      <c r="E508" s="185"/>
      <c r="H508" s="185"/>
      <c r="J508" s="185"/>
    </row>
    <row r="509">
      <c r="B509" s="185"/>
      <c r="C509" s="185"/>
      <c r="D509" s="185"/>
      <c r="E509" s="185"/>
      <c r="H509" s="185"/>
      <c r="J509" s="185"/>
    </row>
    <row r="510">
      <c r="B510" s="185"/>
      <c r="C510" s="185"/>
      <c r="D510" s="185"/>
      <c r="E510" s="185"/>
      <c r="H510" s="185"/>
      <c r="J510" s="185"/>
    </row>
    <row r="511">
      <c r="B511" s="185"/>
      <c r="C511" s="185"/>
      <c r="D511" s="185"/>
      <c r="E511" s="185"/>
      <c r="H511" s="185"/>
      <c r="J511" s="185"/>
    </row>
    <row r="512">
      <c r="B512" s="185"/>
      <c r="C512" s="185"/>
      <c r="D512" s="185"/>
      <c r="E512" s="185"/>
      <c r="H512" s="185"/>
      <c r="J512" s="185"/>
    </row>
    <row r="513">
      <c r="B513" s="185"/>
      <c r="C513" s="185"/>
      <c r="D513" s="185"/>
      <c r="E513" s="185"/>
      <c r="H513" s="185"/>
      <c r="J513" s="185"/>
    </row>
    <row r="514">
      <c r="B514" s="185"/>
      <c r="C514" s="185"/>
      <c r="D514" s="185"/>
      <c r="E514" s="185"/>
      <c r="H514" s="185"/>
      <c r="J514" s="185"/>
    </row>
    <row r="515">
      <c r="B515" s="185"/>
      <c r="C515" s="185"/>
      <c r="D515" s="185"/>
      <c r="E515" s="185"/>
      <c r="H515" s="185"/>
      <c r="J515" s="185"/>
    </row>
    <row r="516">
      <c r="B516" s="185"/>
      <c r="C516" s="185"/>
      <c r="D516" s="185"/>
      <c r="E516" s="185"/>
      <c r="H516" s="185"/>
      <c r="J516" s="185"/>
    </row>
    <row r="517">
      <c r="B517" s="185"/>
      <c r="C517" s="185"/>
      <c r="D517" s="185"/>
      <c r="E517" s="185"/>
      <c r="H517" s="185"/>
      <c r="J517" s="185"/>
    </row>
    <row r="518">
      <c r="B518" s="185"/>
      <c r="C518" s="185"/>
      <c r="D518" s="185"/>
      <c r="E518" s="185"/>
      <c r="H518" s="185"/>
      <c r="J518" s="185"/>
    </row>
    <row r="519">
      <c r="B519" s="185"/>
      <c r="C519" s="185"/>
      <c r="D519" s="185"/>
      <c r="E519" s="185"/>
      <c r="H519" s="185"/>
      <c r="J519" s="185"/>
    </row>
    <row r="520">
      <c r="B520" s="185"/>
      <c r="C520" s="185"/>
      <c r="D520" s="185"/>
      <c r="E520" s="185"/>
      <c r="H520" s="185"/>
      <c r="J520" s="185"/>
    </row>
    <row r="521">
      <c r="B521" s="185"/>
      <c r="C521" s="185"/>
      <c r="D521" s="185"/>
      <c r="E521" s="185"/>
      <c r="H521" s="185"/>
      <c r="J521" s="185"/>
    </row>
    <row r="522">
      <c r="B522" s="185"/>
      <c r="C522" s="185"/>
      <c r="D522" s="185"/>
      <c r="E522" s="185"/>
      <c r="H522" s="185"/>
      <c r="J522" s="185"/>
    </row>
    <row r="523">
      <c r="B523" s="185"/>
      <c r="C523" s="185"/>
      <c r="D523" s="185"/>
      <c r="E523" s="185"/>
      <c r="H523" s="185"/>
      <c r="J523" s="185"/>
    </row>
    <row r="524">
      <c r="B524" s="185"/>
      <c r="C524" s="185"/>
      <c r="D524" s="185"/>
      <c r="E524" s="185"/>
      <c r="H524" s="185"/>
      <c r="J524" s="185"/>
    </row>
    <row r="525">
      <c r="B525" s="185"/>
      <c r="C525" s="185"/>
      <c r="D525" s="185"/>
      <c r="E525" s="185"/>
      <c r="H525" s="185"/>
      <c r="J525" s="185"/>
    </row>
    <row r="526">
      <c r="B526" s="185"/>
      <c r="C526" s="185"/>
      <c r="D526" s="185"/>
      <c r="E526" s="185"/>
      <c r="H526" s="185"/>
      <c r="J526" s="185"/>
    </row>
    <row r="527">
      <c r="B527" s="185"/>
      <c r="C527" s="185"/>
      <c r="D527" s="185"/>
      <c r="E527" s="185"/>
      <c r="H527" s="185"/>
      <c r="J527" s="185"/>
    </row>
    <row r="528">
      <c r="B528" s="185"/>
      <c r="C528" s="185"/>
      <c r="D528" s="185"/>
      <c r="E528" s="185"/>
      <c r="H528" s="185"/>
      <c r="J528" s="185"/>
    </row>
    <row r="529">
      <c r="B529" s="185"/>
      <c r="C529" s="185"/>
      <c r="D529" s="185"/>
      <c r="E529" s="185"/>
      <c r="H529" s="185"/>
      <c r="J529" s="185"/>
    </row>
    <row r="530">
      <c r="B530" s="185"/>
      <c r="C530" s="185"/>
      <c r="D530" s="185"/>
      <c r="E530" s="185"/>
      <c r="H530" s="185"/>
      <c r="J530" s="185"/>
    </row>
    <row r="531">
      <c r="B531" s="185"/>
      <c r="C531" s="185"/>
      <c r="D531" s="185"/>
      <c r="E531" s="185"/>
      <c r="H531" s="185"/>
      <c r="J531" s="185"/>
    </row>
    <row r="532">
      <c r="B532" s="185"/>
      <c r="C532" s="185"/>
      <c r="D532" s="185"/>
      <c r="E532" s="185"/>
      <c r="H532" s="185"/>
      <c r="J532" s="185"/>
    </row>
    <row r="533">
      <c r="B533" s="185"/>
      <c r="C533" s="185"/>
      <c r="D533" s="185"/>
      <c r="E533" s="185"/>
      <c r="H533" s="185"/>
      <c r="J533" s="185"/>
    </row>
    <row r="534">
      <c r="B534" s="185"/>
      <c r="C534" s="185"/>
      <c r="D534" s="185"/>
      <c r="E534" s="185"/>
      <c r="H534" s="185"/>
      <c r="J534" s="185"/>
    </row>
    <row r="535">
      <c r="B535" s="185"/>
      <c r="C535" s="185"/>
      <c r="D535" s="185"/>
      <c r="E535" s="185"/>
      <c r="H535" s="185"/>
      <c r="J535" s="185"/>
    </row>
    <row r="536">
      <c r="B536" s="185"/>
      <c r="C536" s="185"/>
      <c r="D536" s="185"/>
      <c r="E536" s="185"/>
      <c r="H536" s="185"/>
      <c r="J536" s="185"/>
    </row>
    <row r="537">
      <c r="B537" s="185"/>
      <c r="C537" s="185"/>
      <c r="D537" s="185"/>
      <c r="E537" s="185"/>
      <c r="H537" s="185"/>
      <c r="J537" s="185"/>
    </row>
    <row r="538">
      <c r="B538" s="185"/>
      <c r="C538" s="185"/>
      <c r="D538" s="185"/>
      <c r="E538" s="185"/>
      <c r="H538" s="185"/>
      <c r="J538" s="185"/>
    </row>
    <row r="539">
      <c r="B539" s="185"/>
      <c r="C539" s="185"/>
      <c r="D539" s="185"/>
      <c r="E539" s="185"/>
      <c r="H539" s="185"/>
      <c r="J539" s="185"/>
    </row>
    <row r="540">
      <c r="B540" s="185"/>
      <c r="C540" s="185"/>
      <c r="D540" s="185"/>
      <c r="E540" s="185"/>
      <c r="H540" s="185"/>
      <c r="J540" s="185"/>
    </row>
    <row r="541">
      <c r="B541" s="185"/>
      <c r="C541" s="185"/>
      <c r="D541" s="185"/>
      <c r="E541" s="185"/>
      <c r="H541" s="185"/>
      <c r="J541" s="185"/>
    </row>
    <row r="542">
      <c r="B542" s="185"/>
      <c r="C542" s="185"/>
      <c r="D542" s="185"/>
      <c r="E542" s="185"/>
      <c r="H542" s="185"/>
      <c r="J542" s="185"/>
    </row>
    <row r="543">
      <c r="B543" s="185"/>
      <c r="C543" s="185"/>
      <c r="D543" s="185"/>
      <c r="E543" s="185"/>
      <c r="H543" s="185"/>
      <c r="J543" s="185"/>
    </row>
    <row r="544">
      <c r="B544" s="185"/>
      <c r="C544" s="185"/>
      <c r="D544" s="185"/>
      <c r="E544" s="185"/>
      <c r="H544" s="185"/>
      <c r="J544" s="185"/>
    </row>
    <row r="545">
      <c r="B545" s="185"/>
      <c r="C545" s="185"/>
      <c r="D545" s="185"/>
      <c r="E545" s="185"/>
      <c r="H545" s="185"/>
      <c r="J545" s="185"/>
    </row>
    <row r="546">
      <c r="B546" s="185"/>
      <c r="C546" s="185"/>
      <c r="D546" s="185"/>
      <c r="E546" s="185"/>
      <c r="H546" s="185"/>
      <c r="J546" s="185"/>
    </row>
    <row r="547">
      <c r="B547" s="185"/>
      <c r="C547" s="185"/>
      <c r="D547" s="185"/>
      <c r="E547" s="185"/>
      <c r="H547" s="185"/>
      <c r="J547" s="185"/>
    </row>
    <row r="548">
      <c r="B548" s="185"/>
      <c r="C548" s="185"/>
      <c r="D548" s="185"/>
      <c r="E548" s="185"/>
      <c r="H548" s="185"/>
      <c r="J548" s="185"/>
    </row>
    <row r="549">
      <c r="B549" s="185"/>
      <c r="C549" s="185"/>
      <c r="D549" s="185"/>
      <c r="E549" s="185"/>
      <c r="H549" s="185"/>
      <c r="J549" s="185"/>
    </row>
    <row r="550">
      <c r="B550" s="185"/>
      <c r="C550" s="185"/>
      <c r="D550" s="185"/>
      <c r="E550" s="185"/>
      <c r="H550" s="185"/>
      <c r="J550" s="185"/>
    </row>
    <row r="551">
      <c r="B551" s="185"/>
      <c r="C551" s="185"/>
      <c r="D551" s="185"/>
      <c r="E551" s="185"/>
      <c r="H551" s="185"/>
      <c r="J551" s="185"/>
    </row>
    <row r="552">
      <c r="B552" s="185"/>
      <c r="C552" s="185"/>
      <c r="D552" s="185"/>
      <c r="E552" s="185"/>
      <c r="H552" s="185"/>
      <c r="J552" s="185"/>
    </row>
    <row r="553">
      <c r="B553" s="185"/>
      <c r="C553" s="185"/>
      <c r="D553" s="185"/>
      <c r="E553" s="185"/>
      <c r="H553" s="185"/>
      <c r="J553" s="185"/>
    </row>
    <row r="554">
      <c r="B554" s="185"/>
      <c r="C554" s="185"/>
      <c r="D554" s="185"/>
      <c r="E554" s="185"/>
      <c r="H554" s="185"/>
      <c r="J554" s="185"/>
    </row>
    <row r="555">
      <c r="B555" s="185"/>
      <c r="C555" s="185"/>
      <c r="D555" s="185"/>
      <c r="E555" s="185"/>
      <c r="H555" s="185"/>
      <c r="J555" s="185"/>
    </row>
    <row r="556">
      <c r="B556" s="185"/>
      <c r="C556" s="185"/>
      <c r="D556" s="185"/>
      <c r="E556" s="185"/>
      <c r="H556" s="185"/>
      <c r="J556" s="185"/>
    </row>
    <row r="557">
      <c r="B557" s="185"/>
      <c r="C557" s="185"/>
      <c r="D557" s="185"/>
      <c r="E557" s="185"/>
      <c r="H557" s="185"/>
      <c r="J557" s="185"/>
    </row>
    <row r="558">
      <c r="B558" s="185"/>
      <c r="C558" s="185"/>
      <c r="D558" s="185"/>
      <c r="E558" s="185"/>
      <c r="H558" s="185"/>
      <c r="J558" s="185"/>
    </row>
    <row r="559">
      <c r="B559" s="185"/>
      <c r="C559" s="185"/>
      <c r="D559" s="185"/>
      <c r="E559" s="185"/>
      <c r="H559" s="185"/>
      <c r="J559" s="185"/>
    </row>
    <row r="560">
      <c r="B560" s="185"/>
      <c r="C560" s="185"/>
      <c r="D560" s="185"/>
      <c r="E560" s="185"/>
      <c r="H560" s="185"/>
      <c r="J560" s="185"/>
    </row>
    <row r="561">
      <c r="B561" s="185"/>
      <c r="C561" s="185"/>
      <c r="D561" s="185"/>
      <c r="E561" s="185"/>
      <c r="H561" s="185"/>
      <c r="J561" s="185"/>
    </row>
    <row r="562">
      <c r="B562" s="185"/>
      <c r="C562" s="185"/>
      <c r="D562" s="185"/>
      <c r="E562" s="185"/>
      <c r="H562" s="185"/>
      <c r="J562" s="185"/>
    </row>
    <row r="563">
      <c r="B563" s="185"/>
      <c r="C563" s="185"/>
      <c r="D563" s="185"/>
      <c r="E563" s="185"/>
      <c r="H563" s="185"/>
      <c r="J563" s="185"/>
    </row>
    <row r="564">
      <c r="B564" s="185"/>
      <c r="C564" s="185"/>
      <c r="D564" s="185"/>
      <c r="E564" s="185"/>
      <c r="H564" s="185"/>
      <c r="J564" s="185"/>
    </row>
    <row r="565">
      <c r="B565" s="185"/>
      <c r="C565" s="185"/>
      <c r="D565" s="185"/>
      <c r="E565" s="185"/>
      <c r="H565" s="185"/>
      <c r="J565" s="185"/>
    </row>
    <row r="566">
      <c r="B566" s="185"/>
      <c r="C566" s="185"/>
      <c r="D566" s="185"/>
      <c r="E566" s="185"/>
      <c r="H566" s="185"/>
      <c r="J566" s="185"/>
    </row>
    <row r="567">
      <c r="B567" s="185"/>
      <c r="C567" s="185"/>
      <c r="D567" s="185"/>
      <c r="E567" s="185"/>
      <c r="H567" s="185"/>
      <c r="J567" s="185"/>
    </row>
    <row r="568">
      <c r="B568" s="185"/>
      <c r="C568" s="185"/>
      <c r="D568" s="185"/>
      <c r="E568" s="185"/>
      <c r="H568" s="185"/>
      <c r="J568" s="185"/>
    </row>
    <row r="569">
      <c r="B569" s="185"/>
      <c r="C569" s="185"/>
      <c r="D569" s="185"/>
      <c r="E569" s="185"/>
      <c r="H569" s="185"/>
      <c r="J569" s="185"/>
    </row>
    <row r="570">
      <c r="B570" s="185"/>
      <c r="C570" s="185"/>
      <c r="D570" s="185"/>
      <c r="E570" s="185"/>
      <c r="H570" s="185"/>
      <c r="J570" s="185"/>
    </row>
    <row r="571">
      <c r="B571" s="185"/>
      <c r="C571" s="185"/>
      <c r="D571" s="185"/>
      <c r="E571" s="185"/>
      <c r="H571" s="185"/>
      <c r="J571" s="185"/>
    </row>
    <row r="572">
      <c r="B572" s="185"/>
      <c r="C572" s="185"/>
      <c r="D572" s="185"/>
      <c r="E572" s="185"/>
      <c r="H572" s="185"/>
      <c r="J572" s="185"/>
    </row>
    <row r="573">
      <c r="B573" s="185"/>
      <c r="C573" s="185"/>
      <c r="D573" s="185"/>
      <c r="E573" s="185"/>
      <c r="H573" s="185"/>
      <c r="J573" s="185"/>
    </row>
    <row r="574">
      <c r="B574" s="185"/>
      <c r="C574" s="185"/>
      <c r="D574" s="185"/>
      <c r="E574" s="185"/>
      <c r="H574" s="185"/>
      <c r="J574" s="185"/>
    </row>
    <row r="575">
      <c r="B575" s="185"/>
      <c r="C575" s="185"/>
      <c r="D575" s="185"/>
      <c r="E575" s="185"/>
      <c r="H575" s="185"/>
      <c r="J575" s="185"/>
    </row>
    <row r="576">
      <c r="B576" s="185"/>
      <c r="C576" s="185"/>
      <c r="D576" s="185"/>
      <c r="E576" s="185"/>
      <c r="H576" s="185"/>
      <c r="J576" s="185"/>
    </row>
    <row r="577">
      <c r="B577" s="185"/>
      <c r="C577" s="185"/>
      <c r="D577" s="185"/>
      <c r="E577" s="185"/>
      <c r="H577" s="185"/>
      <c r="J577" s="185"/>
    </row>
    <row r="578">
      <c r="B578" s="185"/>
      <c r="C578" s="185"/>
      <c r="D578" s="185"/>
      <c r="E578" s="185"/>
      <c r="H578" s="185"/>
      <c r="J578" s="185"/>
    </row>
    <row r="579">
      <c r="B579" s="185"/>
      <c r="C579" s="185"/>
      <c r="D579" s="185"/>
      <c r="E579" s="185"/>
      <c r="H579" s="185"/>
      <c r="J579" s="185"/>
    </row>
    <row r="580">
      <c r="B580" s="185"/>
      <c r="C580" s="185"/>
      <c r="D580" s="185"/>
      <c r="E580" s="185"/>
      <c r="H580" s="185"/>
      <c r="J580" s="185"/>
    </row>
    <row r="581">
      <c r="B581" s="185"/>
      <c r="C581" s="185"/>
      <c r="D581" s="185"/>
      <c r="E581" s="185"/>
      <c r="H581" s="185"/>
      <c r="J581" s="185"/>
    </row>
    <row r="582">
      <c r="B582" s="185"/>
      <c r="C582" s="185"/>
      <c r="D582" s="185"/>
      <c r="E582" s="185"/>
      <c r="H582" s="185"/>
      <c r="J582" s="185"/>
    </row>
    <row r="583">
      <c r="B583" s="185"/>
      <c r="C583" s="185"/>
      <c r="D583" s="185"/>
      <c r="E583" s="185"/>
      <c r="H583" s="185"/>
      <c r="J583" s="185"/>
    </row>
    <row r="584">
      <c r="B584" s="185"/>
      <c r="C584" s="185"/>
      <c r="D584" s="185"/>
      <c r="E584" s="185"/>
      <c r="H584" s="185"/>
      <c r="J584" s="185"/>
    </row>
    <row r="585">
      <c r="B585" s="185"/>
      <c r="C585" s="185"/>
      <c r="D585" s="185"/>
      <c r="E585" s="185"/>
      <c r="H585" s="185"/>
      <c r="J585" s="185"/>
    </row>
    <row r="586">
      <c r="B586" s="185"/>
      <c r="C586" s="185"/>
      <c r="D586" s="185"/>
      <c r="E586" s="185"/>
      <c r="H586" s="185"/>
      <c r="J586" s="185"/>
    </row>
    <row r="587">
      <c r="B587" s="185"/>
      <c r="C587" s="185"/>
      <c r="D587" s="185"/>
      <c r="E587" s="185"/>
      <c r="H587" s="185"/>
      <c r="J587" s="185"/>
    </row>
    <row r="588">
      <c r="B588" s="185"/>
      <c r="C588" s="185"/>
      <c r="D588" s="185"/>
      <c r="E588" s="185"/>
      <c r="H588" s="185"/>
      <c r="J588" s="185"/>
    </row>
    <row r="589">
      <c r="B589" s="185"/>
      <c r="C589" s="185"/>
      <c r="D589" s="185"/>
      <c r="E589" s="185"/>
      <c r="H589" s="185"/>
      <c r="J589" s="185"/>
    </row>
    <row r="590">
      <c r="B590" s="185"/>
      <c r="C590" s="185"/>
      <c r="D590" s="185"/>
      <c r="E590" s="185"/>
      <c r="H590" s="185"/>
      <c r="J590" s="185"/>
    </row>
    <row r="591">
      <c r="B591" s="185"/>
      <c r="C591" s="185"/>
      <c r="D591" s="185"/>
      <c r="E591" s="185"/>
      <c r="H591" s="185"/>
      <c r="J591" s="185"/>
    </row>
    <row r="592">
      <c r="B592" s="185"/>
      <c r="C592" s="185"/>
      <c r="D592" s="185"/>
      <c r="E592" s="185"/>
      <c r="H592" s="185"/>
      <c r="J592" s="185"/>
    </row>
    <row r="593">
      <c r="B593" s="185"/>
      <c r="C593" s="185"/>
      <c r="D593" s="185"/>
      <c r="E593" s="185"/>
      <c r="H593" s="185"/>
      <c r="J593" s="185"/>
    </row>
    <row r="594">
      <c r="B594" s="185"/>
      <c r="C594" s="185"/>
      <c r="D594" s="185"/>
      <c r="E594" s="185"/>
      <c r="H594" s="185"/>
      <c r="J594" s="185"/>
    </row>
    <row r="595">
      <c r="B595" s="185"/>
      <c r="C595" s="185"/>
      <c r="D595" s="185"/>
      <c r="E595" s="185"/>
      <c r="H595" s="185"/>
      <c r="J595" s="185"/>
    </row>
    <row r="596">
      <c r="B596" s="185"/>
      <c r="C596" s="185"/>
      <c r="D596" s="185"/>
      <c r="E596" s="185"/>
      <c r="H596" s="185"/>
      <c r="J596" s="185"/>
    </row>
    <row r="597">
      <c r="B597" s="185"/>
      <c r="C597" s="185"/>
      <c r="D597" s="185"/>
      <c r="E597" s="185"/>
      <c r="H597" s="185"/>
      <c r="J597" s="185"/>
    </row>
    <row r="598">
      <c r="B598" s="185"/>
      <c r="C598" s="185"/>
      <c r="D598" s="185"/>
      <c r="E598" s="185"/>
      <c r="H598" s="185"/>
      <c r="J598" s="185"/>
    </row>
    <row r="599">
      <c r="B599" s="185"/>
      <c r="C599" s="185"/>
      <c r="D599" s="185"/>
      <c r="E599" s="185"/>
      <c r="H599" s="185"/>
      <c r="J599" s="185"/>
    </row>
    <row r="600">
      <c r="B600" s="185"/>
      <c r="C600" s="185"/>
      <c r="D600" s="185"/>
      <c r="E600" s="185"/>
      <c r="H600" s="185"/>
      <c r="J600" s="185"/>
    </row>
    <row r="601">
      <c r="B601" s="185"/>
      <c r="C601" s="185"/>
      <c r="D601" s="185"/>
      <c r="E601" s="185"/>
      <c r="H601" s="185"/>
      <c r="J601" s="185"/>
    </row>
    <row r="602">
      <c r="B602" s="185"/>
      <c r="C602" s="185"/>
      <c r="D602" s="185"/>
      <c r="E602" s="185"/>
      <c r="H602" s="185"/>
      <c r="J602" s="185"/>
    </row>
    <row r="603">
      <c r="B603" s="185"/>
      <c r="C603" s="185"/>
      <c r="D603" s="185"/>
      <c r="E603" s="185"/>
      <c r="H603" s="185"/>
      <c r="J603" s="185"/>
    </row>
    <row r="604">
      <c r="B604" s="185"/>
      <c r="C604" s="185"/>
      <c r="D604" s="185"/>
      <c r="E604" s="185"/>
      <c r="H604" s="185"/>
      <c r="J604" s="185"/>
    </row>
    <row r="605">
      <c r="B605" s="185"/>
      <c r="C605" s="185"/>
      <c r="D605" s="185"/>
      <c r="E605" s="185"/>
      <c r="H605" s="185"/>
      <c r="J605" s="185"/>
    </row>
    <row r="606">
      <c r="B606" s="185"/>
      <c r="C606" s="185"/>
      <c r="D606" s="185"/>
      <c r="E606" s="185"/>
      <c r="H606" s="185"/>
      <c r="J606" s="185"/>
    </row>
    <row r="607">
      <c r="B607" s="185"/>
      <c r="C607" s="185"/>
      <c r="D607" s="185"/>
      <c r="E607" s="185"/>
      <c r="H607" s="185"/>
      <c r="J607" s="185"/>
    </row>
    <row r="608">
      <c r="B608" s="185"/>
      <c r="C608" s="185"/>
      <c r="D608" s="185"/>
      <c r="E608" s="185"/>
      <c r="H608" s="185"/>
      <c r="J608" s="185"/>
    </row>
    <row r="609">
      <c r="B609" s="185"/>
      <c r="C609" s="185"/>
      <c r="D609" s="185"/>
      <c r="E609" s="185"/>
      <c r="H609" s="185"/>
      <c r="J609" s="185"/>
    </row>
    <row r="610">
      <c r="B610" s="185"/>
      <c r="C610" s="185"/>
      <c r="D610" s="185"/>
      <c r="E610" s="185"/>
      <c r="H610" s="185"/>
      <c r="J610" s="185"/>
    </row>
    <row r="611">
      <c r="B611" s="185"/>
      <c r="C611" s="185"/>
      <c r="D611" s="185"/>
      <c r="E611" s="185"/>
      <c r="H611" s="185"/>
      <c r="J611" s="185"/>
    </row>
    <row r="612">
      <c r="B612" s="185"/>
      <c r="C612" s="185"/>
      <c r="D612" s="185"/>
      <c r="E612" s="185"/>
      <c r="H612" s="185"/>
      <c r="J612" s="185"/>
    </row>
    <row r="613">
      <c r="B613" s="185"/>
      <c r="C613" s="185"/>
      <c r="D613" s="185"/>
      <c r="E613" s="185"/>
      <c r="H613" s="185"/>
      <c r="J613" s="185"/>
    </row>
    <row r="614">
      <c r="B614" s="185"/>
      <c r="C614" s="185"/>
      <c r="D614" s="185"/>
      <c r="E614" s="185"/>
      <c r="H614" s="185"/>
      <c r="J614" s="185"/>
    </row>
    <row r="615">
      <c r="B615" s="185"/>
      <c r="C615" s="185"/>
      <c r="D615" s="185"/>
      <c r="E615" s="185"/>
      <c r="H615" s="185"/>
      <c r="J615" s="185"/>
    </row>
    <row r="616">
      <c r="B616" s="185"/>
      <c r="C616" s="185"/>
      <c r="D616" s="185"/>
      <c r="E616" s="185"/>
      <c r="H616" s="185"/>
      <c r="J616" s="185"/>
    </row>
    <row r="617">
      <c r="B617" s="185"/>
      <c r="C617" s="185"/>
      <c r="D617" s="185"/>
      <c r="E617" s="185"/>
      <c r="H617" s="185"/>
      <c r="J617" s="185"/>
    </row>
    <row r="618">
      <c r="B618" s="185"/>
      <c r="C618" s="185"/>
      <c r="D618" s="185"/>
      <c r="E618" s="185"/>
      <c r="H618" s="185"/>
      <c r="J618" s="185"/>
    </row>
    <row r="619">
      <c r="B619" s="185"/>
      <c r="C619" s="185"/>
      <c r="D619" s="185"/>
      <c r="E619" s="185"/>
      <c r="H619" s="185"/>
      <c r="J619" s="185"/>
    </row>
    <row r="620">
      <c r="B620" s="185"/>
      <c r="C620" s="185"/>
      <c r="D620" s="185"/>
      <c r="E620" s="185"/>
      <c r="H620" s="185"/>
      <c r="J620" s="185"/>
    </row>
    <row r="621">
      <c r="B621" s="185"/>
      <c r="C621" s="185"/>
      <c r="D621" s="185"/>
      <c r="E621" s="185"/>
      <c r="H621" s="185"/>
      <c r="J621" s="185"/>
    </row>
    <row r="622">
      <c r="B622" s="185"/>
      <c r="C622" s="185"/>
      <c r="D622" s="185"/>
      <c r="E622" s="185"/>
      <c r="H622" s="185"/>
      <c r="J622" s="185"/>
    </row>
    <row r="623">
      <c r="B623" s="185"/>
      <c r="C623" s="185"/>
      <c r="D623" s="185"/>
      <c r="E623" s="185"/>
      <c r="H623" s="185"/>
      <c r="J623" s="185"/>
    </row>
    <row r="624">
      <c r="B624" s="185"/>
      <c r="C624" s="185"/>
      <c r="D624" s="185"/>
      <c r="E624" s="185"/>
      <c r="H624" s="185"/>
      <c r="J624" s="185"/>
    </row>
    <row r="625">
      <c r="B625" s="185"/>
      <c r="C625" s="185"/>
      <c r="D625" s="185"/>
      <c r="E625" s="185"/>
      <c r="H625" s="185"/>
      <c r="J625" s="185"/>
    </row>
    <row r="626">
      <c r="B626" s="185"/>
      <c r="C626" s="185"/>
      <c r="D626" s="185"/>
      <c r="E626" s="185"/>
      <c r="H626" s="185"/>
      <c r="J626" s="185"/>
    </row>
    <row r="627">
      <c r="B627" s="185"/>
      <c r="C627" s="185"/>
      <c r="D627" s="185"/>
      <c r="E627" s="185"/>
      <c r="H627" s="185"/>
      <c r="J627" s="185"/>
    </row>
    <row r="628">
      <c r="B628" s="185"/>
      <c r="C628" s="185"/>
      <c r="D628" s="185"/>
      <c r="E628" s="185"/>
      <c r="H628" s="185"/>
      <c r="J628" s="185"/>
    </row>
    <row r="629">
      <c r="B629" s="185"/>
      <c r="C629" s="185"/>
      <c r="D629" s="185"/>
      <c r="E629" s="185"/>
      <c r="H629" s="185"/>
      <c r="J629" s="185"/>
    </row>
    <row r="630">
      <c r="B630" s="185"/>
      <c r="C630" s="185"/>
      <c r="D630" s="185"/>
      <c r="E630" s="185"/>
      <c r="H630" s="185"/>
      <c r="J630" s="185"/>
    </row>
    <row r="631">
      <c r="B631" s="185"/>
      <c r="C631" s="185"/>
      <c r="D631" s="185"/>
      <c r="E631" s="185"/>
      <c r="H631" s="185"/>
      <c r="J631" s="185"/>
    </row>
    <row r="632">
      <c r="B632" s="185"/>
      <c r="C632" s="185"/>
      <c r="D632" s="185"/>
      <c r="E632" s="185"/>
      <c r="H632" s="185"/>
      <c r="J632" s="185"/>
    </row>
    <row r="633">
      <c r="B633" s="185"/>
      <c r="C633" s="185"/>
      <c r="D633" s="185"/>
      <c r="E633" s="185"/>
      <c r="H633" s="185"/>
      <c r="J633" s="185"/>
    </row>
    <row r="634">
      <c r="B634" s="185"/>
      <c r="C634" s="185"/>
      <c r="D634" s="185"/>
      <c r="E634" s="185"/>
      <c r="H634" s="185"/>
      <c r="J634" s="185"/>
    </row>
    <row r="635">
      <c r="B635" s="185"/>
      <c r="C635" s="185"/>
      <c r="D635" s="185"/>
      <c r="E635" s="185"/>
      <c r="H635" s="185"/>
      <c r="J635" s="185"/>
    </row>
    <row r="636">
      <c r="B636" s="185"/>
      <c r="C636" s="185"/>
      <c r="D636" s="185"/>
      <c r="E636" s="185"/>
      <c r="H636" s="185"/>
      <c r="J636" s="185"/>
    </row>
    <row r="637">
      <c r="B637" s="185"/>
      <c r="C637" s="185"/>
      <c r="D637" s="185"/>
      <c r="E637" s="185"/>
      <c r="H637" s="185"/>
      <c r="J637" s="185"/>
    </row>
    <row r="638">
      <c r="B638" s="185"/>
      <c r="C638" s="185"/>
      <c r="D638" s="185"/>
      <c r="E638" s="185"/>
      <c r="H638" s="185"/>
      <c r="J638" s="185"/>
    </row>
    <row r="639">
      <c r="B639" s="185"/>
      <c r="C639" s="185"/>
      <c r="D639" s="185"/>
      <c r="E639" s="185"/>
      <c r="H639" s="185"/>
      <c r="J639" s="185"/>
    </row>
    <row r="640">
      <c r="B640" s="185"/>
      <c r="C640" s="185"/>
      <c r="D640" s="185"/>
      <c r="E640" s="185"/>
      <c r="H640" s="185"/>
      <c r="J640" s="185"/>
    </row>
    <row r="641">
      <c r="B641" s="185"/>
      <c r="C641" s="185"/>
      <c r="D641" s="185"/>
      <c r="E641" s="185"/>
      <c r="H641" s="185"/>
      <c r="J641" s="185"/>
    </row>
    <row r="642">
      <c r="B642" s="185"/>
      <c r="C642" s="185"/>
      <c r="D642" s="185"/>
      <c r="E642" s="185"/>
      <c r="H642" s="185"/>
      <c r="J642" s="185"/>
    </row>
    <row r="643">
      <c r="B643" s="185"/>
      <c r="C643" s="185"/>
      <c r="D643" s="185"/>
      <c r="E643" s="185"/>
      <c r="H643" s="185"/>
      <c r="J643" s="185"/>
    </row>
    <row r="644">
      <c r="B644" s="185"/>
      <c r="C644" s="185"/>
      <c r="D644" s="185"/>
      <c r="E644" s="185"/>
      <c r="H644" s="185"/>
      <c r="J644" s="185"/>
    </row>
    <row r="645">
      <c r="B645" s="185"/>
      <c r="C645" s="185"/>
      <c r="D645" s="185"/>
      <c r="E645" s="185"/>
      <c r="H645" s="185"/>
      <c r="J645" s="185"/>
    </row>
    <row r="646">
      <c r="B646" s="185"/>
      <c r="C646" s="185"/>
      <c r="D646" s="185"/>
      <c r="E646" s="185"/>
      <c r="H646" s="185"/>
      <c r="J646" s="185"/>
    </row>
    <row r="647">
      <c r="B647" s="185"/>
      <c r="C647" s="185"/>
      <c r="D647" s="185"/>
      <c r="E647" s="185"/>
      <c r="H647" s="185"/>
      <c r="J647" s="185"/>
    </row>
    <row r="648">
      <c r="B648" s="185"/>
      <c r="C648" s="185"/>
      <c r="D648" s="185"/>
      <c r="E648" s="185"/>
      <c r="H648" s="185"/>
      <c r="J648" s="185"/>
    </row>
    <row r="649">
      <c r="B649" s="185"/>
      <c r="C649" s="185"/>
      <c r="D649" s="185"/>
      <c r="E649" s="185"/>
      <c r="H649" s="185"/>
      <c r="J649" s="185"/>
    </row>
    <row r="650">
      <c r="B650" s="185"/>
      <c r="C650" s="185"/>
      <c r="D650" s="185"/>
      <c r="E650" s="185"/>
      <c r="H650" s="185"/>
      <c r="J650" s="185"/>
    </row>
    <row r="651">
      <c r="B651" s="185"/>
      <c r="C651" s="185"/>
      <c r="D651" s="185"/>
      <c r="E651" s="185"/>
      <c r="H651" s="185"/>
      <c r="J651" s="185"/>
    </row>
    <row r="652">
      <c r="B652" s="185"/>
      <c r="C652" s="185"/>
      <c r="D652" s="185"/>
      <c r="E652" s="185"/>
      <c r="H652" s="185"/>
      <c r="J652" s="185"/>
    </row>
    <row r="653">
      <c r="B653" s="185"/>
      <c r="C653" s="185"/>
      <c r="D653" s="185"/>
      <c r="E653" s="185"/>
      <c r="H653" s="185"/>
      <c r="J653" s="185"/>
    </row>
    <row r="654">
      <c r="B654" s="185"/>
      <c r="C654" s="185"/>
      <c r="D654" s="185"/>
      <c r="E654" s="185"/>
      <c r="H654" s="185"/>
      <c r="J654" s="185"/>
    </row>
    <row r="655">
      <c r="B655" s="185"/>
      <c r="C655" s="185"/>
      <c r="D655" s="185"/>
      <c r="E655" s="185"/>
      <c r="H655" s="185"/>
      <c r="J655" s="185"/>
    </row>
    <row r="656">
      <c r="B656" s="185"/>
      <c r="C656" s="185"/>
      <c r="D656" s="185"/>
      <c r="E656" s="185"/>
      <c r="H656" s="185"/>
      <c r="J656" s="185"/>
    </row>
    <row r="657">
      <c r="B657" s="185"/>
      <c r="C657" s="185"/>
      <c r="D657" s="185"/>
      <c r="E657" s="185"/>
      <c r="H657" s="185"/>
      <c r="J657" s="185"/>
    </row>
    <row r="658">
      <c r="B658" s="185"/>
      <c r="C658" s="185"/>
      <c r="D658" s="185"/>
      <c r="E658" s="185"/>
      <c r="H658" s="185"/>
      <c r="J658" s="185"/>
    </row>
    <row r="659">
      <c r="B659" s="185"/>
      <c r="C659" s="185"/>
      <c r="D659" s="185"/>
      <c r="E659" s="185"/>
      <c r="H659" s="185"/>
      <c r="J659" s="185"/>
    </row>
    <row r="660">
      <c r="B660" s="185"/>
      <c r="C660" s="185"/>
      <c r="D660" s="185"/>
      <c r="E660" s="185"/>
      <c r="H660" s="185"/>
      <c r="J660" s="185"/>
    </row>
  </sheetData>
  <hyperlinks>
    <hyperlink r:id="rId1" location="document-type" ref="H13"/>
    <hyperlink r:id="rId2" ref="H14"/>
    <hyperlink r:id="rId3" ref="H23"/>
    <hyperlink r:id="rId4" location="organization-identifier-scheme" ref="H27"/>
    <hyperlink r:id="rId5" ref="H28"/>
    <hyperlink r:id="rId6" ref="H44"/>
    <hyperlink r:id="rId7" location="organization-identifier-scheme" ref="H48"/>
    <hyperlink r:id="rId8" ref="H49"/>
    <hyperlink r:id="rId9" location="currency" ref="H54"/>
    <hyperlink r:id="rId10" ref="H69"/>
    <hyperlink r:id="rId11" location="organization-identifier-scheme" ref="H73"/>
    <hyperlink r:id="rId12" ref="H74"/>
    <hyperlink r:id="rId13" ref="H90"/>
    <hyperlink r:id="rId14" location="organization-identifier-scheme" ref="H94"/>
    <hyperlink r:id="rId15" ref="H95"/>
    <hyperlink r:id="rId16" location="geometry-objects" ref="H120"/>
    <hyperlink r:id="rId17" location="geometry-objects" ref="H137"/>
    <hyperlink r:id="rId18" location="geometry-objects" ref="H154"/>
    <hyperlink r:id="rId19" location="currency" ref="H183"/>
    <hyperlink r:id="rId20" location="currency" ref="H201"/>
    <hyperlink r:id="rId21" location="currency" ref="H213"/>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1" max="1" width="15.38"/>
    <col customWidth="1" min="2" max="2" width="20.5"/>
    <col customWidth="1" min="3" max="3" width="14.25"/>
    <col customWidth="1" min="4" max="4" width="25.63"/>
    <col customWidth="1" min="5" max="5" width="29.25"/>
    <col customWidth="1" min="10" max="10" width="17.0"/>
    <col customWidth="1" min="11" max="11" width="17.38"/>
    <col customWidth="1" min="14" max="25" width="20.5"/>
  </cols>
  <sheetData>
    <row r="1">
      <c r="A1" s="26" t="s">
        <v>24</v>
      </c>
      <c r="O1" s="26"/>
      <c r="P1" s="26"/>
      <c r="Q1" s="26"/>
      <c r="R1" s="26"/>
      <c r="S1" s="26"/>
      <c r="T1" s="26"/>
      <c r="U1" s="26"/>
      <c r="V1" s="26"/>
      <c r="W1" s="26"/>
      <c r="X1" s="26"/>
      <c r="Y1" s="26"/>
    </row>
    <row r="2">
      <c r="A2" s="27" t="s">
        <v>25</v>
      </c>
      <c r="O2" s="27"/>
      <c r="P2" s="27"/>
      <c r="Q2" s="27"/>
      <c r="R2" s="27"/>
      <c r="S2" s="27"/>
      <c r="T2" s="27"/>
      <c r="U2" s="27"/>
      <c r="V2" s="27"/>
      <c r="W2" s="27"/>
      <c r="X2" s="27"/>
      <c r="Y2" s="27"/>
    </row>
    <row r="3">
      <c r="A3" s="28" t="s">
        <v>26</v>
      </c>
      <c r="B3" s="29"/>
      <c r="C3" s="29"/>
      <c r="D3" s="29"/>
      <c r="E3" s="30"/>
      <c r="F3" s="28" t="s">
        <v>27</v>
      </c>
      <c r="G3" s="29"/>
      <c r="H3" s="29"/>
      <c r="I3" s="29"/>
      <c r="J3" s="29"/>
      <c r="K3" s="30"/>
      <c r="L3" s="31" t="s">
        <v>28</v>
      </c>
      <c r="M3" s="32"/>
      <c r="N3" s="33"/>
      <c r="O3" s="34"/>
      <c r="P3" s="34"/>
      <c r="Q3" s="34"/>
      <c r="R3" s="34"/>
      <c r="S3" s="34"/>
      <c r="T3" s="34"/>
      <c r="U3" s="34"/>
      <c r="V3" s="34"/>
      <c r="W3" s="34"/>
      <c r="X3" s="34"/>
      <c r="Y3" s="34"/>
    </row>
    <row r="4">
      <c r="A4" s="35" t="s">
        <v>29</v>
      </c>
      <c r="B4" s="36" t="s">
        <v>30</v>
      </c>
      <c r="C4" s="36" t="s">
        <v>31</v>
      </c>
      <c r="D4" s="36" t="s">
        <v>32</v>
      </c>
      <c r="E4" s="37" t="s">
        <v>33</v>
      </c>
      <c r="F4" s="38" t="s">
        <v>34</v>
      </c>
      <c r="G4" s="39" t="s">
        <v>35</v>
      </c>
      <c r="H4" s="39" t="s">
        <v>36</v>
      </c>
      <c r="I4" s="39" t="s">
        <v>37</v>
      </c>
      <c r="J4" s="39" t="s">
        <v>38</v>
      </c>
      <c r="K4" s="40" t="s">
        <v>39</v>
      </c>
      <c r="L4" s="41" t="s">
        <v>40</v>
      </c>
      <c r="M4" s="41" t="s">
        <v>41</v>
      </c>
      <c r="N4" s="41" t="s">
        <v>42</v>
      </c>
      <c r="O4" s="42"/>
      <c r="P4" s="42"/>
      <c r="Q4" s="42"/>
      <c r="R4" s="42"/>
      <c r="S4" s="42"/>
      <c r="T4" s="42"/>
      <c r="U4" s="42"/>
      <c r="V4" s="42"/>
      <c r="W4" s="42"/>
      <c r="X4" s="42"/>
      <c r="Y4" s="42"/>
    </row>
    <row r="5">
      <c r="A5" s="43" t="s">
        <v>43</v>
      </c>
      <c r="B5" s="44" t="s">
        <v>44</v>
      </c>
      <c r="C5" s="44" t="s">
        <v>45</v>
      </c>
      <c r="D5" s="45" t="s">
        <v>46</v>
      </c>
      <c r="E5" s="46" t="s">
        <v>47</v>
      </c>
      <c r="F5" s="47" t="s">
        <v>48</v>
      </c>
      <c r="G5" s="44" t="s">
        <v>48</v>
      </c>
      <c r="H5" s="44" t="s">
        <v>48</v>
      </c>
      <c r="I5" s="44" t="s">
        <v>49</v>
      </c>
      <c r="J5" s="44" t="s">
        <v>49</v>
      </c>
      <c r="K5" s="46" t="s">
        <v>49</v>
      </c>
      <c r="L5" s="44" t="s">
        <v>49</v>
      </c>
      <c r="M5" s="44" t="s">
        <v>50</v>
      </c>
      <c r="N5" s="44" t="s">
        <v>51</v>
      </c>
      <c r="O5" s="44"/>
      <c r="P5" s="44"/>
      <c r="Q5" s="44"/>
      <c r="R5" s="44"/>
      <c r="S5" s="44"/>
      <c r="T5" s="44"/>
      <c r="U5" s="44"/>
      <c r="V5" s="44"/>
      <c r="W5" s="44"/>
      <c r="X5" s="44"/>
      <c r="Y5" s="44"/>
    </row>
    <row r="6">
      <c r="A6" s="48" t="s">
        <v>52</v>
      </c>
      <c r="B6" s="48" t="s">
        <v>52</v>
      </c>
      <c r="C6" s="49" t="s">
        <v>52</v>
      </c>
      <c r="D6" s="50"/>
      <c r="E6" s="51" t="s">
        <v>53</v>
      </c>
      <c r="F6" s="48" t="s">
        <v>49</v>
      </c>
      <c r="G6" s="49" t="s">
        <v>48</v>
      </c>
      <c r="H6" s="49" t="s">
        <v>48</v>
      </c>
      <c r="I6" s="49" t="s">
        <v>48</v>
      </c>
      <c r="J6" s="49" t="s">
        <v>49</v>
      </c>
      <c r="K6" s="51" t="s">
        <v>48</v>
      </c>
      <c r="L6" s="49" t="s">
        <v>49</v>
      </c>
      <c r="M6" s="49" t="s">
        <v>49</v>
      </c>
      <c r="N6" s="49" t="s">
        <v>54</v>
      </c>
      <c r="O6" s="50"/>
      <c r="P6" s="50"/>
      <c r="Q6" s="50"/>
      <c r="R6" s="50"/>
      <c r="S6" s="50"/>
      <c r="T6" s="50"/>
      <c r="U6" s="50"/>
      <c r="V6" s="50"/>
      <c r="W6" s="50"/>
      <c r="X6" s="50"/>
      <c r="Y6" s="50"/>
    </row>
    <row r="7">
      <c r="A7" s="48" t="s">
        <v>55</v>
      </c>
      <c r="B7" s="48" t="s">
        <v>55</v>
      </c>
      <c r="C7" s="49" t="s">
        <v>56</v>
      </c>
      <c r="D7" s="52" t="s">
        <v>57</v>
      </c>
      <c r="E7" s="51" t="s">
        <v>58</v>
      </c>
      <c r="F7" s="48" t="s">
        <v>49</v>
      </c>
      <c r="G7" s="49" t="s">
        <v>49</v>
      </c>
      <c r="H7" s="49" t="s">
        <v>49</v>
      </c>
      <c r="I7" s="49" t="s">
        <v>49</v>
      </c>
      <c r="J7" s="49" t="s">
        <v>49</v>
      </c>
      <c r="K7" s="51" t="s">
        <v>49</v>
      </c>
      <c r="L7" s="49" t="s">
        <v>49</v>
      </c>
      <c r="M7" s="49" t="s">
        <v>49</v>
      </c>
      <c r="N7" s="49" t="s">
        <v>54</v>
      </c>
      <c r="O7" s="50"/>
      <c r="P7" s="50"/>
      <c r="Q7" s="50"/>
      <c r="R7" s="50"/>
      <c r="S7" s="50"/>
      <c r="T7" s="50"/>
      <c r="U7" s="50"/>
      <c r="V7" s="50"/>
      <c r="W7" s="50"/>
      <c r="X7" s="50"/>
      <c r="Y7" s="50"/>
    </row>
    <row r="8">
      <c r="A8" s="48" t="s">
        <v>59</v>
      </c>
      <c r="B8" s="48" t="s">
        <v>59</v>
      </c>
      <c r="C8" s="49" t="s">
        <v>60</v>
      </c>
      <c r="D8" s="50"/>
      <c r="E8" s="51" t="s">
        <v>53</v>
      </c>
      <c r="F8" s="48" t="s">
        <v>48</v>
      </c>
      <c r="G8" s="49" t="s">
        <v>48</v>
      </c>
      <c r="H8" s="49" t="s">
        <v>48</v>
      </c>
      <c r="I8" s="49" t="s">
        <v>48</v>
      </c>
      <c r="J8" s="49" t="s">
        <v>48</v>
      </c>
      <c r="K8" s="51" t="s">
        <v>48</v>
      </c>
      <c r="L8" s="49" t="s">
        <v>49</v>
      </c>
      <c r="M8" s="49" t="s">
        <v>49</v>
      </c>
      <c r="N8" s="49" t="s">
        <v>54</v>
      </c>
      <c r="O8" s="50"/>
      <c r="P8" s="50"/>
      <c r="Q8" s="50"/>
      <c r="R8" s="50"/>
      <c r="S8" s="50"/>
      <c r="T8" s="50"/>
      <c r="U8" s="50"/>
      <c r="V8" s="50"/>
      <c r="W8" s="50"/>
      <c r="X8" s="50"/>
      <c r="Y8" s="50"/>
    </row>
    <row r="9">
      <c r="A9" s="53" t="s">
        <v>61</v>
      </c>
      <c r="B9" s="54" t="s">
        <v>62</v>
      </c>
      <c r="C9" s="55" t="s">
        <v>54</v>
      </c>
      <c r="D9" s="56" t="s">
        <v>63</v>
      </c>
      <c r="E9" s="57" t="s">
        <v>64</v>
      </c>
      <c r="F9" s="58"/>
      <c r="G9" s="50"/>
      <c r="H9" s="50"/>
      <c r="I9" s="50"/>
      <c r="J9" s="50"/>
      <c r="K9" s="59"/>
      <c r="L9" s="50"/>
      <c r="M9" s="50"/>
      <c r="N9" s="50"/>
      <c r="O9" s="50"/>
      <c r="P9" s="50"/>
      <c r="Q9" s="50"/>
      <c r="R9" s="50"/>
      <c r="S9" s="50"/>
      <c r="T9" s="50"/>
      <c r="U9" s="50"/>
      <c r="V9" s="50"/>
      <c r="W9" s="50"/>
      <c r="X9" s="50"/>
      <c r="Y9" s="50"/>
    </row>
  </sheetData>
  <autoFilter ref="$A$4:$N$9"/>
  <mergeCells count="5">
    <mergeCell ref="A1:N1"/>
    <mergeCell ref="A2:N2"/>
    <mergeCell ref="A3:E3"/>
    <mergeCell ref="F3:K3"/>
    <mergeCell ref="L3:N3"/>
  </mergeCells>
  <hyperlinks>
    <hyperlink r:id="rId1" ref="D5"/>
    <hyperlink r:id="rId2" ref="D7"/>
    <hyperlink r:id="rId3" ref="D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5.13"/>
    <col customWidth="1" min="2" max="3" width="12.63"/>
    <col customWidth="1" min="4" max="5" width="25.13"/>
    <col customWidth="1" min="6" max="6" width="26.0"/>
    <col customWidth="1" min="7" max="7" width="25.13"/>
    <col customWidth="1" min="8" max="8" width="12.63"/>
    <col customWidth="1" min="9" max="9" width="25.13"/>
    <col customWidth="1" min="10" max="10" width="12.63"/>
    <col customWidth="1" min="11" max="11" width="50.13"/>
    <col customWidth="1" hidden="1" min="12" max="23" width="12.63"/>
  </cols>
  <sheetData>
    <row r="1">
      <c r="A1" s="60"/>
      <c r="B1" s="60" t="s">
        <v>65</v>
      </c>
      <c r="J1" s="61" t="s">
        <v>66</v>
      </c>
      <c r="L1" s="62"/>
      <c r="M1" s="62"/>
      <c r="N1" s="62"/>
      <c r="O1" s="62"/>
      <c r="P1" s="62"/>
      <c r="Q1" s="62"/>
      <c r="R1" s="62"/>
      <c r="S1" s="62"/>
      <c r="T1" s="62"/>
      <c r="U1" s="62"/>
      <c r="V1" s="62"/>
      <c r="W1" s="62"/>
    </row>
    <row r="2">
      <c r="A2" s="63"/>
      <c r="B2" s="64" t="s">
        <v>67</v>
      </c>
      <c r="J2" s="65" t="s">
        <v>68</v>
      </c>
      <c r="L2" s="66"/>
      <c r="M2" s="66"/>
      <c r="N2" s="66"/>
      <c r="O2" s="66"/>
      <c r="P2" s="66"/>
      <c r="Q2" s="66"/>
      <c r="R2" s="66"/>
      <c r="S2" s="66"/>
      <c r="T2" s="66"/>
      <c r="U2" s="66"/>
      <c r="V2" s="66"/>
      <c r="W2" s="66"/>
    </row>
    <row r="3">
      <c r="A3" s="67" t="s">
        <v>69</v>
      </c>
      <c r="B3" s="67" t="s">
        <v>30</v>
      </c>
      <c r="C3" s="68" t="s">
        <v>70</v>
      </c>
      <c r="D3" s="68" t="s">
        <v>71</v>
      </c>
      <c r="E3" s="68" t="s">
        <v>72</v>
      </c>
      <c r="F3" s="67" t="s">
        <v>73</v>
      </c>
      <c r="G3" s="68" t="s">
        <v>74</v>
      </c>
      <c r="H3" s="69" t="s">
        <v>75</v>
      </c>
      <c r="I3" s="69" t="s">
        <v>76</v>
      </c>
      <c r="J3" s="70" t="s">
        <v>77</v>
      </c>
      <c r="K3" s="71" t="s">
        <v>78</v>
      </c>
      <c r="L3" s="72" t="s">
        <v>79</v>
      </c>
      <c r="M3" s="72" t="s">
        <v>80</v>
      </c>
      <c r="N3" s="72" t="s">
        <v>81</v>
      </c>
      <c r="O3" s="72" t="s">
        <v>82</v>
      </c>
      <c r="P3" s="72" t="s">
        <v>83</v>
      </c>
      <c r="Q3" s="72" t="s">
        <v>84</v>
      </c>
      <c r="R3" s="72" t="s">
        <v>79</v>
      </c>
      <c r="S3" s="72" t="s">
        <v>80</v>
      </c>
      <c r="T3" s="72" t="s">
        <v>81</v>
      </c>
      <c r="U3" s="72" t="s">
        <v>82</v>
      </c>
      <c r="V3" s="72" t="s">
        <v>83</v>
      </c>
      <c r="W3" s="72" t="s">
        <v>84</v>
      </c>
    </row>
    <row r="4">
      <c r="A4" s="73" t="str">
        <f t="shared" ref="A4:A493" si="1">CONCATENATE(C4," (",D4,")")</f>
        <v>t_tenderDetail (Procedure Type)</v>
      </c>
      <c r="B4" s="74" t="s">
        <v>43</v>
      </c>
      <c r="C4" s="74" t="s">
        <v>85</v>
      </c>
      <c r="D4" s="75" t="s">
        <v>86</v>
      </c>
      <c r="E4" s="75" t="s">
        <v>87</v>
      </c>
      <c r="F4" s="74" t="s">
        <v>88</v>
      </c>
      <c r="G4" s="75" t="s">
        <v>89</v>
      </c>
      <c r="H4" s="74" t="s">
        <v>90</v>
      </c>
      <c r="I4" s="75" t="s">
        <v>91</v>
      </c>
      <c r="J4" s="76" t="s">
        <v>92</v>
      </c>
      <c r="K4" s="77"/>
      <c r="L4" s="78"/>
      <c r="M4" s="78"/>
      <c r="N4" s="78"/>
      <c r="O4" s="78"/>
      <c r="P4" s="78"/>
      <c r="Q4" s="78"/>
      <c r="R4" s="78"/>
      <c r="S4" s="78"/>
      <c r="T4" s="78"/>
      <c r="U4" s="78"/>
      <c r="V4" s="78"/>
      <c r="W4" s="78"/>
    </row>
    <row r="5">
      <c r="A5" s="79" t="str">
        <f t="shared" si="1"/>
        <v>PO Listing Report (Purchasing Doc. Type)</v>
      </c>
      <c r="B5" s="80" t="s">
        <v>52</v>
      </c>
      <c r="C5" s="81" t="s">
        <v>93</v>
      </c>
      <c r="D5" s="82" t="s">
        <v>94</v>
      </c>
      <c r="E5" s="82" t="s">
        <v>48</v>
      </c>
      <c r="F5" s="83" t="s">
        <v>95</v>
      </c>
      <c r="G5" s="82" t="s">
        <v>96</v>
      </c>
      <c r="H5" s="80" t="s">
        <v>90</v>
      </c>
      <c r="I5" s="84"/>
      <c r="J5" s="85" t="str">
        <f t="shared" ref="J5:J493" si="3">IF(SUM($R5:$W5)&gt;0,"yes","no")</f>
        <v>no</v>
      </c>
      <c r="K5" s="86" t="str">
        <f>IFERROR(__xludf.DUMMYFUNCTION("IFERROR(JOIN("", "",FILTER(L5:Q5,LEN(L5:Q5))))"),"")</f>
        <v/>
      </c>
      <c r="L5" s="87" t="str">
        <f>IFERROR(__xludf.DUMMYFUNCTION("IF(ISBLANK($D5),"""",IFERROR(JOIN("", "",QUERY(INDIRECT(""'(OCDS) "" &amp; L$3 &amp; ""'!$C:$F""),""SELECT C WHERE F = '"" &amp; $A5 &amp; ""'""))))"),"")</f>
        <v/>
      </c>
      <c r="M5" s="88" t="str">
        <f>IFERROR(__xludf.DUMMYFUNCTION("IF(ISBLANK($D5),"""",IFERROR(JOIN("", "",QUERY(INDIRECT(""'(OCDS) "" &amp; M$3 &amp; ""'!$C:$F""),""SELECT C WHERE F = '"" &amp; $A5 &amp; ""'""))))"),"")</f>
        <v/>
      </c>
      <c r="N5" s="88" t="str">
        <f>IFERROR(__xludf.DUMMYFUNCTION("IF(ISBLANK($D5),"""",IFERROR(JOIN("", "",QUERY(INDIRECT(""'(OCDS) "" &amp; N$3 &amp; ""'!$C:$F""),""SELECT C WHERE F = '"" &amp; $A5 &amp; ""'""))))"),"")</f>
        <v/>
      </c>
      <c r="O5" s="88" t="str">
        <f>IFERROR(__xludf.DUMMYFUNCTION("IF(ISBLANK($D5),"""",IFERROR(JOIN("", "",QUERY(INDIRECT(""'(OCDS) "" &amp; O$3 &amp; ""'!$C:$F""),""SELECT C WHERE F = '"" &amp; $A5 &amp; ""'""))))"),"")</f>
        <v/>
      </c>
      <c r="P5" s="88" t="str">
        <f>IFERROR(__xludf.DUMMYFUNCTION("IF(ISBLANK($D5),"""",IFERROR(JOIN("", "",QUERY(INDIRECT(""'(OCDS) "" &amp; P$3 &amp; ""'!$C:$F""),""SELECT C WHERE F = '"" &amp; $A5 &amp; ""'""))))"),"")</f>
        <v/>
      </c>
      <c r="Q5" s="88" t="str">
        <f>IFERROR(__xludf.DUMMYFUNCTION("IF(ISBLANK($D5),"""",IFERROR(JOIN("", "",QUERY(INDIRECT(""'(OCDS) "" &amp; Q$3 &amp; ""'!$C:$F""),""SELECT C WHERE F = '"" &amp; $A5 &amp; ""'""))))"),"")</f>
        <v/>
      </c>
      <c r="R5" s="89">
        <f t="shared" ref="R5:W5" si="2">IF(ISBLANK(IFERROR(VLOOKUP($A5,INDIRECT("'(OCDS) " &amp; R$3 &amp; "'!$F:$F"),1,FALSE))),0,1)</f>
        <v>0</v>
      </c>
      <c r="S5" s="89">
        <f t="shared" si="2"/>
        <v>0</v>
      </c>
      <c r="T5" s="89">
        <f t="shared" si="2"/>
        <v>0</v>
      </c>
      <c r="U5" s="89">
        <f t="shared" si="2"/>
        <v>0</v>
      </c>
      <c r="V5" s="89">
        <f t="shared" si="2"/>
        <v>0</v>
      </c>
      <c r="W5" s="89">
        <f t="shared" si="2"/>
        <v>0</v>
      </c>
    </row>
    <row r="6">
      <c r="A6" s="79" t="str">
        <f t="shared" si="1"/>
        <v>PO Listing Report (Name 1)</v>
      </c>
      <c r="B6" s="80" t="s">
        <v>52</v>
      </c>
      <c r="C6" s="81" t="s">
        <v>93</v>
      </c>
      <c r="D6" s="82" t="s">
        <v>97</v>
      </c>
      <c r="E6" s="82" t="s">
        <v>48</v>
      </c>
      <c r="F6" s="83" t="s">
        <v>98</v>
      </c>
      <c r="G6" s="83" t="s">
        <v>99</v>
      </c>
      <c r="H6" s="80" t="s">
        <v>90</v>
      </c>
      <c r="I6" s="84"/>
      <c r="J6" s="85" t="str">
        <f t="shared" si="3"/>
        <v>yes</v>
      </c>
      <c r="K6" s="86" t="str">
        <f>IFERROR(__xludf.DUMMYFUNCTION("IFERROR(JOIN("", "",FILTER(L6:Q6,LEN(L6:Q6))))"),"parties/name, parties/identifier/legalName, parties/name, parties/identifier/legalName, parties/name, parties/identifier/legalName, tender/tenderers/name, awards/suppliers/name, contracts/implementation/transactions/payee/name")</f>
        <v>parties/name, parties/identifier/legalName, parties/name, parties/identifier/legalName, parties/name, parties/identifier/legalName, tender/tenderers/name, awards/suppliers/name, contracts/implementation/transactions/payee/name</v>
      </c>
      <c r="L6" s="87" t="str">
        <f>IFERROR(__xludf.DUMMYFUNCTION("IF(ISBLANK($D6),"""",IFERROR(JOIN("", "",QUERY(INDIRECT(""'(OCDS) "" &amp; L$3 &amp; ""'!$C:$F""),""SELECT C WHERE F = '"" &amp; $A6 &amp; ""'""))))"),"parties/name, parties/identifier/legalName, parties/name, parties/identifier/legalName, parties/name, parties/identifier/legalName")</f>
        <v>parties/name, parties/identifier/legalName, parties/name, parties/identifier/legalName, parties/name, parties/identifier/legalName</v>
      </c>
      <c r="M6" s="88" t="str">
        <f>IFERROR(__xludf.DUMMYFUNCTION("IF(ISBLANK($D6),"""",IFERROR(JOIN("", "",QUERY(INDIRECT(""'(OCDS) "" &amp; M$3 &amp; ""'!$C:$F""),""SELECT C WHERE F = '"" &amp; $A6 &amp; ""'""))))"),"")</f>
        <v/>
      </c>
      <c r="N6" s="88" t="str">
        <f>IFERROR(__xludf.DUMMYFUNCTION("IF(ISBLANK($D6),"""",IFERROR(JOIN("", "",QUERY(INDIRECT(""'(OCDS) "" &amp; N$3 &amp; ""'!$C:$F""),""SELECT C WHERE F = '"" &amp; $A6 &amp; ""'""))))"),"tender/tenderers/name")</f>
        <v>tender/tenderers/name</v>
      </c>
      <c r="O6" s="88" t="str">
        <f>IFERROR(__xludf.DUMMYFUNCTION("IF(ISBLANK($D6),"""",IFERROR(JOIN("", "",QUERY(INDIRECT(""'(OCDS) "" &amp; O$3 &amp; ""'!$C:$F""),""SELECT C WHERE F = '"" &amp; $A6 &amp; ""'""))))"),"awards/suppliers/name")</f>
        <v>awards/suppliers/name</v>
      </c>
      <c r="P6" s="88" t="str">
        <f>IFERROR(__xludf.DUMMYFUNCTION("IF(ISBLANK($D6),"""",IFERROR(JOIN("", "",QUERY(INDIRECT(""'(OCDS) "" &amp; P$3 &amp; ""'!$C:$F""),""SELECT C WHERE F = '"" &amp; $A6 &amp; ""'""))))"),"")</f>
        <v/>
      </c>
      <c r="Q6" s="88" t="str">
        <f>IFERROR(__xludf.DUMMYFUNCTION("IF(ISBLANK($D6),"""",IFERROR(JOIN("", "",QUERY(INDIRECT(""'(OCDS) "" &amp; Q$3 &amp; ""'!$C:$F""),""SELECT C WHERE F = '"" &amp; $A6 &amp; ""'""))))"),"contracts/implementation/transactions/payee/name")</f>
        <v>contracts/implementation/transactions/payee/name</v>
      </c>
      <c r="R6" s="89">
        <f t="shared" ref="R6:W6" si="4">IF(ISBLANK(IFERROR(VLOOKUP($A6,INDIRECT("'(OCDS) " &amp; R$3 &amp; "'!$F:$F"),1,FALSE))),0,1)</f>
        <v>1</v>
      </c>
      <c r="S6" s="89">
        <f t="shared" si="4"/>
        <v>0</v>
      </c>
      <c r="T6" s="89">
        <f t="shared" si="4"/>
        <v>1</v>
      </c>
      <c r="U6" s="89">
        <f t="shared" si="4"/>
        <v>1</v>
      </c>
      <c r="V6" s="89">
        <f t="shared" si="4"/>
        <v>0</v>
      </c>
      <c r="W6" s="89">
        <f t="shared" si="4"/>
        <v>1</v>
      </c>
    </row>
    <row r="7">
      <c r="A7" s="79" t="str">
        <f t="shared" si="1"/>
        <v>PO Listing Report (Name 1)</v>
      </c>
      <c r="B7" s="80" t="s">
        <v>52</v>
      </c>
      <c r="C7" s="81" t="s">
        <v>93</v>
      </c>
      <c r="D7" s="82" t="s">
        <v>97</v>
      </c>
      <c r="E7" s="82" t="s">
        <v>49</v>
      </c>
      <c r="F7" s="83" t="s">
        <v>98</v>
      </c>
      <c r="G7" s="82" t="s">
        <v>100</v>
      </c>
      <c r="H7" s="80" t="s">
        <v>90</v>
      </c>
      <c r="I7" s="84"/>
      <c r="J7" s="85" t="str">
        <f t="shared" si="3"/>
        <v>yes</v>
      </c>
      <c r="K7" s="86" t="str">
        <f>IFERROR(__xludf.DUMMYFUNCTION("IFERROR(JOIN("", "",FILTER(L7:Q7,LEN(L7:Q7))))"),"parties/name, parties/identifier/legalName, parties/name, parties/identifier/legalName, parties/name, parties/identifier/legalName, tender/tenderers/name, awards/suppliers/name, contracts/implementation/transactions/payee/name")</f>
        <v>parties/name, parties/identifier/legalName, parties/name, parties/identifier/legalName, parties/name, parties/identifier/legalName, tender/tenderers/name, awards/suppliers/name, contracts/implementation/transactions/payee/name</v>
      </c>
      <c r="L7" s="87" t="str">
        <f>IFERROR(__xludf.DUMMYFUNCTION("IF(ISBLANK($D7),"""",IFERROR(JOIN("", "",QUERY(INDIRECT(""'(OCDS) "" &amp; L$3 &amp; ""'!$C:$F""),""SELECT C WHERE F = '"" &amp; $A7 &amp; ""'""))))"),"parties/name, parties/identifier/legalName, parties/name, parties/identifier/legalName, parties/name, parties/identifier/legalName")</f>
        <v>parties/name, parties/identifier/legalName, parties/name, parties/identifier/legalName, parties/name, parties/identifier/legalName</v>
      </c>
      <c r="M7" s="88" t="str">
        <f>IFERROR(__xludf.DUMMYFUNCTION("IF(ISBLANK($D7),"""",IFERROR(JOIN("", "",QUERY(INDIRECT(""'(OCDS) "" &amp; M$3 &amp; ""'!$C:$F""),""SELECT C WHERE F = '"" &amp; $A7 &amp; ""'""))))"),"")</f>
        <v/>
      </c>
      <c r="N7" s="88" t="str">
        <f>IFERROR(__xludf.DUMMYFUNCTION("IF(ISBLANK($D7),"""",IFERROR(JOIN("", "",QUERY(INDIRECT(""'(OCDS) "" &amp; N$3 &amp; ""'!$C:$F""),""SELECT C WHERE F = '"" &amp; $A7 &amp; ""'""))))"),"tender/tenderers/name")</f>
        <v>tender/tenderers/name</v>
      </c>
      <c r="O7" s="88" t="str">
        <f>IFERROR(__xludf.DUMMYFUNCTION("IF(ISBLANK($D7),"""",IFERROR(JOIN("", "",QUERY(INDIRECT(""'(OCDS) "" &amp; O$3 &amp; ""'!$C:$F""),""SELECT C WHERE F = '"" &amp; $A7 &amp; ""'""))))"),"awards/suppliers/name")</f>
        <v>awards/suppliers/name</v>
      </c>
      <c r="P7" s="88" t="str">
        <f>IFERROR(__xludf.DUMMYFUNCTION("IF(ISBLANK($D7),"""",IFERROR(JOIN("", "",QUERY(INDIRECT(""'(OCDS) "" &amp; P$3 &amp; ""'!$C:$F""),""SELECT C WHERE F = '"" &amp; $A7 &amp; ""'""))))"),"")</f>
        <v/>
      </c>
      <c r="Q7" s="88" t="str">
        <f>IFERROR(__xludf.DUMMYFUNCTION("IF(ISBLANK($D7),"""",IFERROR(JOIN("", "",QUERY(INDIRECT(""'(OCDS) "" &amp; Q$3 &amp; ""'!$C:$F""),""SELECT C WHERE F = '"" &amp; $A7 &amp; ""'""))))"),"contracts/implementation/transactions/payee/name")</f>
        <v>contracts/implementation/transactions/payee/name</v>
      </c>
      <c r="R7" s="89">
        <f t="shared" ref="R7:W7" si="5">IF(ISBLANK(IFERROR(VLOOKUP($A7,INDIRECT("'(OCDS) " &amp; R$3 &amp; "'!$F:$F"),1,FALSE))),0,1)</f>
        <v>1</v>
      </c>
      <c r="S7" s="89">
        <f t="shared" si="5"/>
        <v>0</v>
      </c>
      <c r="T7" s="89">
        <f t="shared" si="5"/>
        <v>1</v>
      </c>
      <c r="U7" s="89">
        <f t="shared" si="5"/>
        <v>1</v>
      </c>
      <c r="V7" s="89">
        <f t="shared" si="5"/>
        <v>0</v>
      </c>
      <c r="W7" s="89">
        <f t="shared" si="5"/>
        <v>1</v>
      </c>
    </row>
    <row r="8">
      <c r="A8" s="79" t="str">
        <f t="shared" si="1"/>
        <v>PO Listing Report (Purchasing Document)</v>
      </c>
      <c r="B8" s="80" t="s">
        <v>52</v>
      </c>
      <c r="C8" s="81" t="s">
        <v>93</v>
      </c>
      <c r="D8" s="82" t="s">
        <v>101</v>
      </c>
      <c r="E8" s="82" t="s">
        <v>48</v>
      </c>
      <c r="F8" s="83" t="s">
        <v>102</v>
      </c>
      <c r="G8" s="82" t="s">
        <v>103</v>
      </c>
      <c r="H8" s="80" t="s">
        <v>90</v>
      </c>
      <c r="I8" s="82"/>
      <c r="J8" s="85" t="str">
        <f t="shared" si="3"/>
        <v>yes</v>
      </c>
      <c r="K8" s="86" t="str">
        <f>IFERROR(__xludf.DUMMYFUNCTION("IFERROR(JOIN("", "",FILTER(L8:Q8,LEN(L8:Q8))))"),"ocid, tender/id, awards/id, contracts/id, contracts/awardID")</f>
        <v>ocid, tender/id, awards/id, contracts/id, contracts/awardID</v>
      </c>
      <c r="L8" s="87" t="str">
        <f>IFERROR(__xludf.DUMMYFUNCTION("IF(ISBLANK($D8),"""",IFERROR(JOIN("", "",QUERY(INDIRECT(""'(OCDS) "" &amp; L$3 &amp; ""'!$C:$F""),""SELECT C WHERE F = '"" &amp; $A8 &amp; ""'""))))"),"ocid")</f>
        <v>ocid</v>
      </c>
      <c r="M8" s="88" t="str">
        <f>IFERROR(__xludf.DUMMYFUNCTION("IF(ISBLANK($D8),"""",IFERROR(JOIN("", "",QUERY(INDIRECT(""'(OCDS) "" &amp; M$3 &amp; ""'!$C:$F""),""SELECT C WHERE F = '"" &amp; $A8 &amp; ""'""))))"),"")</f>
        <v/>
      </c>
      <c r="N8" s="88" t="str">
        <f>IFERROR(__xludf.DUMMYFUNCTION("IF(ISBLANK($D8),"""",IFERROR(JOIN("", "",QUERY(INDIRECT(""'(OCDS) "" &amp; N$3 &amp; ""'!$C:$F""),""SELECT C WHERE F = '"" &amp; $A8 &amp; ""'""))))"),"tender/id")</f>
        <v>tender/id</v>
      </c>
      <c r="O8" s="88" t="str">
        <f>IFERROR(__xludf.DUMMYFUNCTION("IF(ISBLANK($D8),"""",IFERROR(JOIN("", "",QUERY(INDIRECT(""'(OCDS) "" &amp; O$3 &amp; ""'!$C:$F""),""SELECT C WHERE F = '"" &amp; $A8 &amp; ""'""))))"),"awards/id")</f>
        <v>awards/id</v>
      </c>
      <c r="P8" s="88" t="str">
        <f>IFERROR(__xludf.DUMMYFUNCTION("IF(ISBLANK($D8),"""",IFERROR(JOIN("", "",QUERY(INDIRECT(""'(OCDS) "" &amp; P$3 &amp; ""'!$C:$F""),""SELECT C WHERE F = '"" &amp; $A8 &amp; ""'""))))"),"contracts/id, contracts/awardID")</f>
        <v>contracts/id, contracts/awardID</v>
      </c>
      <c r="Q8" s="88" t="str">
        <f>IFERROR(__xludf.DUMMYFUNCTION("IF(ISBLANK($D8),"""",IFERROR(JOIN("", "",QUERY(INDIRECT(""'(OCDS) "" &amp; Q$3 &amp; ""'!$C:$F""),""SELECT C WHERE F = '"" &amp; $A8 &amp; ""'""))))"),"")</f>
        <v/>
      </c>
      <c r="R8" s="89">
        <f t="shared" ref="R8:W8" si="6">IF(ISBLANK(IFERROR(VLOOKUP($A8,INDIRECT("'(OCDS) " &amp; R$3 &amp; "'!$F:$F"),1,FALSE))),0,1)</f>
        <v>1</v>
      </c>
      <c r="S8" s="89">
        <f t="shared" si="6"/>
        <v>0</v>
      </c>
      <c r="T8" s="89">
        <f t="shared" si="6"/>
        <v>1</v>
      </c>
      <c r="U8" s="89">
        <f t="shared" si="6"/>
        <v>1</v>
      </c>
      <c r="V8" s="89">
        <f t="shared" si="6"/>
        <v>1</v>
      </c>
      <c r="W8" s="89">
        <f t="shared" si="6"/>
        <v>0</v>
      </c>
    </row>
    <row r="9">
      <c r="A9" s="79" t="str">
        <f t="shared" si="1"/>
        <v>PO Listing Report (Created On)</v>
      </c>
      <c r="B9" s="80" t="s">
        <v>52</v>
      </c>
      <c r="C9" s="81" t="s">
        <v>93</v>
      </c>
      <c r="D9" s="82" t="s">
        <v>104</v>
      </c>
      <c r="E9" s="82" t="s">
        <v>48</v>
      </c>
      <c r="F9" s="83" t="s">
        <v>105</v>
      </c>
      <c r="G9" s="82" t="s">
        <v>106</v>
      </c>
      <c r="H9" s="80" t="s">
        <v>107</v>
      </c>
      <c r="I9" s="84"/>
      <c r="J9" s="85" t="str">
        <f t="shared" si="3"/>
        <v>yes</v>
      </c>
      <c r="K9" s="86" t="str">
        <f>IFERROR(__xludf.DUMMYFUNCTION("IFERROR(JOIN("", "",FILTER(L9:Q9,LEN(L9:Q9))))"),"date, awards/date")</f>
        <v>date, awards/date</v>
      </c>
      <c r="L9" s="87" t="str">
        <f>IFERROR(__xludf.DUMMYFUNCTION("IF(ISBLANK($D9),"""",IFERROR(JOIN("", "",QUERY(INDIRECT(""'(OCDS) "" &amp; L$3 &amp; ""'!$C:$F""),""SELECT C WHERE F = '"" &amp; $A9 &amp; ""'""))))"),"date")</f>
        <v>date</v>
      </c>
      <c r="M9" s="88" t="str">
        <f>IFERROR(__xludf.DUMMYFUNCTION("IF(ISBLANK($D9),"""",IFERROR(JOIN("", "",QUERY(INDIRECT(""'(OCDS) "" &amp; M$3 &amp; ""'!$C:$F""),""SELECT C WHERE F = '"" &amp; $A9 &amp; ""'""))))"),"")</f>
        <v/>
      </c>
      <c r="N9" s="88" t="str">
        <f>IFERROR(__xludf.DUMMYFUNCTION("IF(ISBLANK($D9),"""",IFERROR(JOIN("", "",QUERY(INDIRECT(""'(OCDS) "" &amp; N$3 &amp; ""'!$C:$F""),""SELECT C WHERE F = '"" &amp; $A9 &amp; ""'""))))"),"")</f>
        <v/>
      </c>
      <c r="O9" s="88" t="str">
        <f>IFERROR(__xludf.DUMMYFUNCTION("IF(ISBLANK($D9),"""",IFERROR(JOIN("", "",QUERY(INDIRECT(""'(OCDS) "" &amp; O$3 &amp; ""'!$C:$F""),""SELECT C WHERE F = '"" &amp; $A9 &amp; ""'""))))"),"awards/date")</f>
        <v>awards/date</v>
      </c>
      <c r="P9" s="88" t="str">
        <f>IFERROR(__xludf.DUMMYFUNCTION("IF(ISBLANK($D9),"""",IFERROR(JOIN("", "",QUERY(INDIRECT(""'(OCDS) "" &amp; P$3 &amp; ""'!$C:$F""),""SELECT C WHERE F = '"" &amp; $A9 &amp; ""'""))))"),"")</f>
        <v/>
      </c>
      <c r="Q9" s="88" t="str">
        <f>IFERROR(__xludf.DUMMYFUNCTION("IF(ISBLANK($D9),"""",IFERROR(JOIN("", "",QUERY(INDIRECT(""'(OCDS) "" &amp; Q$3 &amp; ""'!$C:$F""),""SELECT C WHERE F = '"" &amp; $A9 &amp; ""'""))))"),"")</f>
        <v/>
      </c>
      <c r="R9" s="89">
        <f t="shared" ref="R9:W9" si="7">IF(ISBLANK(IFERROR(VLOOKUP($A9,INDIRECT("'(OCDS) " &amp; R$3 &amp; "'!$F:$F"),1,FALSE))),0,1)</f>
        <v>1</v>
      </c>
      <c r="S9" s="89">
        <f t="shared" si="7"/>
        <v>0</v>
      </c>
      <c r="T9" s="89">
        <f t="shared" si="7"/>
        <v>0</v>
      </c>
      <c r="U9" s="89">
        <f t="shared" si="7"/>
        <v>1</v>
      </c>
      <c r="V9" s="89">
        <f t="shared" si="7"/>
        <v>0</v>
      </c>
      <c r="W9" s="89">
        <f t="shared" si="7"/>
        <v>0</v>
      </c>
    </row>
    <row r="10">
      <c r="A10" s="79" t="str">
        <f t="shared" si="1"/>
        <v>PO Listing Report (Our Reference)</v>
      </c>
      <c r="B10" s="80" t="s">
        <v>52</v>
      </c>
      <c r="C10" s="81" t="s">
        <v>93</v>
      </c>
      <c r="D10" s="90" t="s">
        <v>108</v>
      </c>
      <c r="E10" s="82" t="s">
        <v>49</v>
      </c>
      <c r="F10" s="83" t="s">
        <v>105</v>
      </c>
      <c r="G10" s="82" t="s">
        <v>109</v>
      </c>
      <c r="H10" s="80" t="s">
        <v>90</v>
      </c>
      <c r="I10" s="84"/>
      <c r="J10" s="85" t="str">
        <f t="shared" si="3"/>
        <v>no</v>
      </c>
      <c r="K10" s="86" t="str">
        <f>IFERROR(__xludf.DUMMYFUNCTION("IFERROR(JOIN("", "",FILTER(L10:Q10,LEN(L10:Q10))))"),"")</f>
        <v/>
      </c>
      <c r="L10" s="87" t="str">
        <f>IFERROR(__xludf.DUMMYFUNCTION("IF(ISBLANK($D10),"""",IFERROR(JOIN("", "",QUERY(INDIRECT(""'(OCDS) "" &amp; L$3 &amp; ""'!$C:$F""),""SELECT C WHERE F = '"" &amp; $A10 &amp; ""'""))))"),"")</f>
        <v/>
      </c>
      <c r="M10" s="88" t="str">
        <f>IFERROR(__xludf.DUMMYFUNCTION("IF(ISBLANK($D10),"""",IFERROR(JOIN("", "",QUERY(INDIRECT(""'(OCDS) "" &amp; M$3 &amp; ""'!$C:$F""),""SELECT C WHERE F = '"" &amp; $A10 &amp; ""'""))))"),"")</f>
        <v/>
      </c>
      <c r="N10" s="88" t="str">
        <f>IFERROR(__xludf.DUMMYFUNCTION("IF(ISBLANK($D10),"""",IFERROR(JOIN("", "",QUERY(INDIRECT(""'(OCDS) "" &amp; N$3 &amp; ""'!$C:$F""),""SELECT C WHERE F = '"" &amp; $A10 &amp; ""'""))))"),"")</f>
        <v/>
      </c>
      <c r="O10" s="88" t="str">
        <f>IFERROR(__xludf.DUMMYFUNCTION("IF(ISBLANK($D10),"""",IFERROR(JOIN("", "",QUERY(INDIRECT(""'(OCDS) "" &amp; O$3 &amp; ""'!$C:$F""),""SELECT C WHERE F = '"" &amp; $A10 &amp; ""'""))))"),"")</f>
        <v/>
      </c>
      <c r="P10" s="88" t="str">
        <f>IFERROR(__xludf.DUMMYFUNCTION("IF(ISBLANK($D10),"""",IFERROR(JOIN("", "",QUERY(INDIRECT(""'(OCDS) "" &amp; P$3 &amp; ""'!$C:$F""),""SELECT C WHERE F = '"" &amp; $A10 &amp; ""'""))))"),"")</f>
        <v/>
      </c>
      <c r="Q10" s="88" t="str">
        <f>IFERROR(__xludf.DUMMYFUNCTION("IF(ISBLANK($D10),"""",IFERROR(JOIN("", "",QUERY(INDIRECT(""'(OCDS) "" &amp; Q$3 &amp; ""'!$C:$F""),""SELECT C WHERE F = '"" &amp; $A10 &amp; ""'""))))"),"")</f>
        <v/>
      </c>
      <c r="R10" s="89">
        <f t="shared" ref="R10:W10" si="8">IF(ISBLANK(IFERROR(VLOOKUP($A10,INDIRECT("'(OCDS) " &amp; R$3 &amp; "'!$F:$F"),1,FALSE))),0,1)</f>
        <v>0</v>
      </c>
      <c r="S10" s="89">
        <f t="shared" si="8"/>
        <v>0</v>
      </c>
      <c r="T10" s="89">
        <f t="shared" si="8"/>
        <v>0</v>
      </c>
      <c r="U10" s="89">
        <f t="shared" si="8"/>
        <v>0</v>
      </c>
      <c r="V10" s="89">
        <f t="shared" si="8"/>
        <v>0</v>
      </c>
      <c r="W10" s="89">
        <f t="shared" si="8"/>
        <v>0</v>
      </c>
    </row>
    <row r="11">
      <c r="A11" s="79" t="str">
        <f t="shared" si="1"/>
        <v>PO Listing Report (Total Invoiced to Date)</v>
      </c>
      <c r="B11" s="80" t="s">
        <v>52</v>
      </c>
      <c r="C11" s="80" t="s">
        <v>93</v>
      </c>
      <c r="D11" s="82" t="s">
        <v>110</v>
      </c>
      <c r="E11" s="82" t="s">
        <v>48</v>
      </c>
      <c r="F11" s="91" t="s">
        <v>111</v>
      </c>
      <c r="G11" s="82" t="s">
        <v>112</v>
      </c>
      <c r="H11" s="80"/>
      <c r="I11" s="84"/>
      <c r="J11" s="85" t="str">
        <f t="shared" si="3"/>
        <v>yes</v>
      </c>
      <c r="K11" s="86" t="str">
        <f>IFERROR(__xludf.DUMMYFUNCTION("IFERROR(JOIN("", "",FILTER(L11:Q11,LEN(L11:Q11))))"),"contracts/implementation/transactions/value/amount")</f>
        <v>contracts/implementation/transactions/value/amount</v>
      </c>
      <c r="L11" s="87" t="str">
        <f>IFERROR(__xludf.DUMMYFUNCTION("IF(ISBLANK($D11),"""",IFERROR(JOIN("", "",QUERY(INDIRECT(""'(OCDS) "" &amp; L$3 &amp; ""'!$C:$F""),""SELECT C WHERE F = '"" &amp; $A11 &amp; ""'""))))"),"")</f>
        <v/>
      </c>
      <c r="M11" s="88" t="str">
        <f>IFERROR(__xludf.DUMMYFUNCTION("IF(ISBLANK($D11),"""",IFERROR(JOIN("", "",QUERY(INDIRECT(""'(OCDS) "" &amp; M$3 &amp; ""'!$C:$F""),""SELECT C WHERE F = '"" &amp; $A11 &amp; ""'""))))"),"")</f>
        <v/>
      </c>
      <c r="N11" s="88" t="str">
        <f>IFERROR(__xludf.DUMMYFUNCTION("IF(ISBLANK($D11),"""",IFERROR(JOIN("", "",QUERY(INDIRECT(""'(OCDS) "" &amp; N$3 &amp; ""'!$C:$F""),""SELECT C WHERE F = '"" &amp; $A11 &amp; ""'""))))"),"")</f>
        <v/>
      </c>
      <c r="O11" s="88" t="str">
        <f>IFERROR(__xludf.DUMMYFUNCTION("IF(ISBLANK($D11),"""",IFERROR(JOIN("", "",QUERY(INDIRECT(""'(OCDS) "" &amp; O$3 &amp; ""'!$C:$F""),""SELECT C WHERE F = '"" &amp; $A11 &amp; ""'""))))"),"")</f>
        <v/>
      </c>
      <c r="P11" s="88" t="str">
        <f>IFERROR(__xludf.DUMMYFUNCTION("IF(ISBLANK($D11),"""",IFERROR(JOIN("", "",QUERY(INDIRECT(""'(OCDS) "" &amp; P$3 &amp; ""'!$C:$F""),""SELECT C WHERE F = '"" &amp; $A11 &amp; ""'""))))"),"")</f>
        <v/>
      </c>
      <c r="Q11" s="88" t="str">
        <f>IFERROR(__xludf.DUMMYFUNCTION("IF(ISBLANK($D11),"""",IFERROR(JOIN("", "",QUERY(INDIRECT(""'(OCDS) "" &amp; Q$3 &amp; ""'!$C:$F""),""SELECT C WHERE F = '"" &amp; $A11 &amp; ""'""))))"),"contracts/implementation/transactions/value/amount")</f>
        <v>contracts/implementation/transactions/value/amount</v>
      </c>
      <c r="R11" s="89">
        <f t="shared" ref="R11:W11" si="9">IF(ISBLANK(IFERROR(VLOOKUP($A11,INDIRECT("'(OCDS) " &amp; R$3 &amp; "'!$F:$F"),1,FALSE))),0,1)</f>
        <v>0</v>
      </c>
      <c r="S11" s="89">
        <f t="shared" si="9"/>
        <v>0</v>
      </c>
      <c r="T11" s="89">
        <f t="shared" si="9"/>
        <v>0</v>
      </c>
      <c r="U11" s="89">
        <f t="shared" si="9"/>
        <v>0</v>
      </c>
      <c r="V11" s="89">
        <f t="shared" si="9"/>
        <v>0</v>
      </c>
      <c r="W11" s="89">
        <f t="shared" si="9"/>
        <v>1</v>
      </c>
    </row>
    <row r="12">
      <c r="A12" s="79" t="str">
        <f t="shared" si="1"/>
        <v>PO Listing Report (Vendor)</v>
      </c>
      <c r="B12" s="80" t="s">
        <v>52</v>
      </c>
      <c r="C12" s="81" t="s">
        <v>93</v>
      </c>
      <c r="D12" s="82" t="s">
        <v>31</v>
      </c>
      <c r="E12" s="82" t="s">
        <v>49</v>
      </c>
      <c r="F12" s="83" t="s">
        <v>113</v>
      </c>
      <c r="G12" s="82" t="s">
        <v>114</v>
      </c>
      <c r="H12" s="80" t="s">
        <v>90</v>
      </c>
      <c r="I12" s="84"/>
      <c r="J12" s="85" t="str">
        <f t="shared" si="3"/>
        <v>yes</v>
      </c>
      <c r="K12" s="86" t="str">
        <f>IFERROR(__xludf.DUMMYFUNCTION("IFERROR(JOIN("", "",FILTER(L12:Q12,LEN(L12:Q12))))"),"parties/identifier/id, parties/identifier/id, parties/identifier/id")</f>
        <v>parties/identifier/id, parties/identifier/id, parties/identifier/id</v>
      </c>
      <c r="L12" s="87" t="str">
        <f>IFERROR(__xludf.DUMMYFUNCTION("IF(ISBLANK($D12),"""",IFERROR(JOIN("", "",QUERY(INDIRECT(""'(OCDS) "" &amp; L$3 &amp; ""'!$C:$F""),""SELECT C WHERE F = '"" &amp; $A12 &amp; ""'""))))"),"parties/identifier/id, parties/identifier/id, parties/identifier/id")</f>
        <v>parties/identifier/id, parties/identifier/id, parties/identifier/id</v>
      </c>
      <c r="M12" s="88" t="str">
        <f>IFERROR(__xludf.DUMMYFUNCTION("IF(ISBLANK($D12),"""",IFERROR(JOIN("", "",QUERY(INDIRECT(""'(OCDS) "" &amp; M$3 &amp; ""'!$C:$F""),""SELECT C WHERE F = '"" &amp; $A12 &amp; ""'""))))"),"")</f>
        <v/>
      </c>
      <c r="N12" s="88" t="str">
        <f>IFERROR(__xludf.DUMMYFUNCTION("IF(ISBLANK($D12),"""",IFERROR(JOIN("", "",QUERY(INDIRECT(""'(OCDS) "" &amp; N$3 &amp; ""'!$C:$F""),""SELECT C WHERE F = '"" &amp; $A12 &amp; ""'""))))"),"")</f>
        <v/>
      </c>
      <c r="O12" s="88" t="str">
        <f>IFERROR(__xludf.DUMMYFUNCTION("IF(ISBLANK($D12),"""",IFERROR(JOIN("", "",QUERY(INDIRECT(""'(OCDS) "" &amp; O$3 &amp; ""'!$C:$F""),""SELECT C WHERE F = '"" &amp; $A12 &amp; ""'""))))"),"")</f>
        <v/>
      </c>
      <c r="P12" s="88" t="str">
        <f>IFERROR(__xludf.DUMMYFUNCTION("IF(ISBLANK($D12),"""",IFERROR(JOIN("", "",QUERY(INDIRECT(""'(OCDS) "" &amp; P$3 &amp; ""'!$C:$F""),""SELECT C WHERE F = '"" &amp; $A12 &amp; ""'""))))"),"")</f>
        <v/>
      </c>
      <c r="Q12" s="88" t="str">
        <f>IFERROR(__xludf.DUMMYFUNCTION("IF(ISBLANK($D12),"""",IFERROR(JOIN("", "",QUERY(INDIRECT(""'(OCDS) "" &amp; Q$3 &amp; ""'!$C:$F""),""SELECT C WHERE F = '"" &amp; $A12 &amp; ""'""))))"),"")</f>
        <v/>
      </c>
      <c r="R12" s="89">
        <f t="shared" ref="R12:W12" si="10">IF(ISBLANK(IFERROR(VLOOKUP($A12,INDIRECT("'(OCDS) " &amp; R$3 &amp; "'!$F:$F"),1,FALSE))),0,1)</f>
        <v>1</v>
      </c>
      <c r="S12" s="89">
        <f t="shared" si="10"/>
        <v>0</v>
      </c>
      <c r="T12" s="89">
        <f t="shared" si="10"/>
        <v>0</v>
      </c>
      <c r="U12" s="89">
        <f t="shared" si="10"/>
        <v>0</v>
      </c>
      <c r="V12" s="89">
        <f t="shared" si="10"/>
        <v>0</v>
      </c>
      <c r="W12" s="89">
        <f t="shared" si="10"/>
        <v>0</v>
      </c>
    </row>
    <row r="13">
      <c r="A13" s="79" t="str">
        <f t="shared" si="1"/>
        <v>PO Listing Report (Short Text)</v>
      </c>
      <c r="B13" s="80" t="s">
        <v>52</v>
      </c>
      <c r="C13" s="80" t="s">
        <v>93</v>
      </c>
      <c r="D13" s="82" t="s">
        <v>115</v>
      </c>
      <c r="E13" s="82" t="s">
        <v>48</v>
      </c>
      <c r="F13" s="91" t="s">
        <v>116</v>
      </c>
      <c r="G13" s="82" t="s">
        <v>117</v>
      </c>
      <c r="H13" s="80" t="s">
        <v>90</v>
      </c>
      <c r="I13" s="84"/>
      <c r="J13" s="85" t="str">
        <f t="shared" si="3"/>
        <v>yes</v>
      </c>
      <c r="K13" s="86" t="str">
        <f>IFERROR(__xludf.DUMMYFUNCTION("IFERROR(JOIN("", "",FILTER(L13:Q13,LEN(L13:Q13))))"),"contracts/items/description, contracts/implementation/milestones/title, contracts/implementation/transactions/relatedImplementationMilestone/title")</f>
        <v>contracts/items/description, contracts/implementation/milestones/title, contracts/implementation/transactions/relatedImplementationMilestone/title</v>
      </c>
      <c r="L13" s="87" t="str">
        <f>IFERROR(__xludf.DUMMYFUNCTION("IF(ISBLANK($D13),"""",IFERROR(JOIN("", "",QUERY(INDIRECT(""'(OCDS) "" &amp; L$3 &amp; ""'!$C:$F""),""SELECT C WHERE F = '"" &amp; $A13 &amp; ""'""))))"),"")</f>
        <v/>
      </c>
      <c r="M13" s="88" t="str">
        <f>IFERROR(__xludf.DUMMYFUNCTION("IF(ISBLANK($D13),"""",IFERROR(JOIN("", "",QUERY(INDIRECT(""'(OCDS) "" &amp; M$3 &amp; ""'!$C:$F""),""SELECT C WHERE F = '"" &amp; $A13 &amp; ""'""))))"),"")</f>
        <v/>
      </c>
      <c r="N13" s="88" t="str">
        <f>IFERROR(__xludf.DUMMYFUNCTION("IF(ISBLANK($D13),"""",IFERROR(JOIN("", "",QUERY(INDIRECT(""'(OCDS) "" &amp; N$3 &amp; ""'!$C:$F""),""SELECT C WHERE F = '"" &amp; $A13 &amp; ""'""))))"),"")</f>
        <v/>
      </c>
      <c r="O13" s="88" t="str">
        <f>IFERROR(__xludf.DUMMYFUNCTION("IF(ISBLANK($D13),"""",IFERROR(JOIN("", "",QUERY(INDIRECT(""'(OCDS) "" &amp; O$3 &amp; ""'!$C:$F""),""SELECT C WHERE F = '"" &amp; $A13 &amp; ""'""))))"),"")</f>
        <v/>
      </c>
      <c r="P13" s="88" t="str">
        <f>IFERROR(__xludf.DUMMYFUNCTION("IF(ISBLANK($D13),"""",IFERROR(JOIN("", "",QUERY(INDIRECT(""'(OCDS) "" &amp; P$3 &amp; ""'!$C:$F""),""SELECT C WHERE F = '"" &amp; $A13 &amp; ""'""))))"),"contracts/items/description")</f>
        <v>contracts/items/description</v>
      </c>
      <c r="Q13" s="88" t="str">
        <f>IFERROR(__xludf.DUMMYFUNCTION("IF(ISBLANK($D13),"""",IFERROR(JOIN("", "",QUERY(INDIRECT(""'(OCDS) "" &amp; Q$3 &amp; ""'!$C:$F""),""SELECT C WHERE F = '"" &amp; $A13 &amp; ""'""))))"),"contracts/implementation/milestones/title, contracts/implementation/transactions/relatedImplementationMilestone/title")</f>
        <v>contracts/implementation/milestones/title, contracts/implementation/transactions/relatedImplementationMilestone/title</v>
      </c>
      <c r="R13" s="89">
        <f t="shared" ref="R13:W13" si="11">IF(ISBLANK(IFERROR(VLOOKUP($A13,INDIRECT("'(OCDS) " &amp; R$3 &amp; "'!$F:$F"),1,FALSE))),0,1)</f>
        <v>0</v>
      </c>
      <c r="S13" s="89">
        <f t="shared" si="11"/>
        <v>0</v>
      </c>
      <c r="T13" s="89">
        <f t="shared" si="11"/>
        <v>0</v>
      </c>
      <c r="U13" s="89">
        <f t="shared" si="11"/>
        <v>0</v>
      </c>
      <c r="V13" s="89">
        <f t="shared" si="11"/>
        <v>1</v>
      </c>
      <c r="W13" s="89">
        <f t="shared" si="11"/>
        <v>1</v>
      </c>
    </row>
    <row r="14">
      <c r="A14" s="79" t="str">
        <f t="shared" si="1"/>
        <v>PO Listing Report (Order Quantity)</v>
      </c>
      <c r="B14" s="80" t="s">
        <v>52</v>
      </c>
      <c r="C14" s="81" t="s">
        <v>93</v>
      </c>
      <c r="D14" s="82" t="s">
        <v>118</v>
      </c>
      <c r="E14" s="82" t="s">
        <v>48</v>
      </c>
      <c r="F14" s="83" t="s">
        <v>111</v>
      </c>
      <c r="G14" s="82" t="s">
        <v>119</v>
      </c>
      <c r="H14" s="80" t="s">
        <v>90</v>
      </c>
      <c r="I14" s="84"/>
      <c r="J14" s="85" t="str">
        <f t="shared" si="3"/>
        <v>yes</v>
      </c>
      <c r="K14" s="86" t="str">
        <f>IFERROR(__xludf.DUMMYFUNCTION("IFERROR(JOIN("", "",FILTER(L14:Q14,LEN(L14:Q14))))"),"contracts/items/quantity")</f>
        <v>contracts/items/quantity</v>
      </c>
      <c r="L14" s="87" t="str">
        <f>IFERROR(__xludf.DUMMYFUNCTION("IF(ISBLANK($D14),"""",IFERROR(JOIN("", "",QUERY(INDIRECT(""'(OCDS) "" &amp; L$3 &amp; ""'!$C:$F""),""SELECT C WHERE F = '"" &amp; $A14 &amp; ""'""))))"),"")</f>
        <v/>
      </c>
      <c r="M14" s="88" t="str">
        <f>IFERROR(__xludf.DUMMYFUNCTION("IF(ISBLANK($D14),"""",IFERROR(JOIN("", "",QUERY(INDIRECT(""'(OCDS) "" &amp; M$3 &amp; ""'!$C:$F""),""SELECT C WHERE F = '"" &amp; $A14 &amp; ""'""))))"),"")</f>
        <v/>
      </c>
      <c r="N14" s="88" t="str">
        <f>IFERROR(__xludf.DUMMYFUNCTION("IF(ISBLANK($D14),"""",IFERROR(JOIN("", "",QUERY(INDIRECT(""'(OCDS) "" &amp; N$3 &amp; ""'!$C:$F""),""SELECT C WHERE F = '"" &amp; $A14 &amp; ""'""))))"),"")</f>
        <v/>
      </c>
      <c r="O14" s="88" t="str">
        <f>IFERROR(__xludf.DUMMYFUNCTION("IF(ISBLANK($D14),"""",IFERROR(JOIN("", "",QUERY(INDIRECT(""'(OCDS) "" &amp; O$3 &amp; ""'!$C:$F""),""SELECT C WHERE F = '"" &amp; $A14 &amp; ""'""))))"),"")</f>
        <v/>
      </c>
      <c r="P14" s="88" t="str">
        <f>IFERROR(__xludf.DUMMYFUNCTION("IF(ISBLANK($D14),"""",IFERROR(JOIN("", "",QUERY(INDIRECT(""'(OCDS) "" &amp; P$3 &amp; ""'!$C:$F""),""SELECT C WHERE F = '"" &amp; $A14 &amp; ""'""))))"),"contracts/items/quantity")</f>
        <v>contracts/items/quantity</v>
      </c>
      <c r="Q14" s="88" t="str">
        <f>IFERROR(__xludf.DUMMYFUNCTION("IF(ISBLANK($D14),"""",IFERROR(JOIN("", "",QUERY(INDIRECT(""'(OCDS) "" &amp; Q$3 &amp; ""'!$C:$F""),""SELECT C WHERE F = '"" &amp; $A14 &amp; ""'""))))"),"")</f>
        <v/>
      </c>
      <c r="R14" s="89">
        <f t="shared" ref="R14:W14" si="12">IF(ISBLANK(IFERROR(VLOOKUP($A14,INDIRECT("'(OCDS) " &amp; R$3 &amp; "'!$F:$F"),1,FALSE))),0,1)</f>
        <v>0</v>
      </c>
      <c r="S14" s="89">
        <f t="shared" si="12"/>
        <v>0</v>
      </c>
      <c r="T14" s="89">
        <f t="shared" si="12"/>
        <v>0</v>
      </c>
      <c r="U14" s="89">
        <f t="shared" si="12"/>
        <v>0</v>
      </c>
      <c r="V14" s="89">
        <f t="shared" si="12"/>
        <v>1</v>
      </c>
      <c r="W14" s="89">
        <f t="shared" si="12"/>
        <v>0</v>
      </c>
    </row>
    <row r="15">
      <c r="A15" s="79" t="str">
        <f t="shared" si="1"/>
        <v>PO Listing Report (WBS Element)</v>
      </c>
      <c r="B15" s="80" t="s">
        <v>52</v>
      </c>
      <c r="C15" s="80" t="s">
        <v>93</v>
      </c>
      <c r="D15" s="82" t="s">
        <v>120</v>
      </c>
      <c r="E15" s="82" t="s">
        <v>48</v>
      </c>
      <c r="F15" s="92"/>
      <c r="G15" s="82" t="s">
        <v>121</v>
      </c>
      <c r="H15" s="80" t="s">
        <v>90</v>
      </c>
      <c r="I15" s="84"/>
      <c r="J15" s="85" t="str">
        <f t="shared" si="3"/>
        <v>no</v>
      </c>
      <c r="K15" s="86" t="str">
        <f>IFERROR(__xludf.DUMMYFUNCTION("IFERROR(JOIN("", "",FILTER(L15:Q15,LEN(L15:Q15))))"),"")</f>
        <v/>
      </c>
      <c r="L15" s="87" t="str">
        <f>IFERROR(__xludf.DUMMYFUNCTION("IF(ISBLANK($D15),"""",IFERROR(JOIN("", "",QUERY(INDIRECT(""'(OCDS) "" &amp; L$3 &amp; ""'!$C:$F""),""SELECT C WHERE F = '"" &amp; $A15 &amp; ""'""))))"),"")</f>
        <v/>
      </c>
      <c r="M15" s="88" t="str">
        <f>IFERROR(__xludf.DUMMYFUNCTION("IF(ISBLANK($D15),"""",IFERROR(JOIN("", "",QUERY(INDIRECT(""'(OCDS) "" &amp; M$3 &amp; ""'!$C:$F""),""SELECT C WHERE F = '"" &amp; $A15 &amp; ""'""))))"),"")</f>
        <v/>
      </c>
      <c r="N15" s="88" t="str">
        <f>IFERROR(__xludf.DUMMYFUNCTION("IF(ISBLANK($D15),"""",IFERROR(JOIN("", "",QUERY(INDIRECT(""'(OCDS) "" &amp; N$3 &amp; ""'!$C:$F""),""SELECT C WHERE F = '"" &amp; $A15 &amp; ""'""))))"),"")</f>
        <v/>
      </c>
      <c r="O15" s="88" t="str">
        <f>IFERROR(__xludf.DUMMYFUNCTION("IF(ISBLANK($D15),"""",IFERROR(JOIN("", "",QUERY(INDIRECT(""'(OCDS) "" &amp; O$3 &amp; ""'!$C:$F""),""SELECT C WHERE F = '"" &amp; $A15 &amp; ""'""))))"),"")</f>
        <v/>
      </c>
      <c r="P15" s="88" t="str">
        <f>IFERROR(__xludf.DUMMYFUNCTION("IF(ISBLANK($D15),"""",IFERROR(JOIN("", "",QUERY(INDIRECT(""'(OCDS) "" &amp; P$3 &amp; ""'!$C:$F""),""SELECT C WHERE F = '"" &amp; $A15 &amp; ""'""))))"),"")</f>
        <v/>
      </c>
      <c r="Q15" s="88" t="str">
        <f>IFERROR(__xludf.DUMMYFUNCTION("IF(ISBLANK($D15),"""",IFERROR(JOIN("", "",QUERY(INDIRECT(""'(OCDS) "" &amp; Q$3 &amp; ""'!$C:$F""),""SELECT C WHERE F = '"" &amp; $A15 &amp; ""'""))))"),"")</f>
        <v/>
      </c>
      <c r="R15" s="89">
        <f t="shared" ref="R15:W15" si="13">IF(ISBLANK(IFERROR(VLOOKUP($A15,INDIRECT("'(OCDS) " &amp; R$3 &amp; "'!$F:$F"),1,FALSE))),0,1)</f>
        <v>0</v>
      </c>
      <c r="S15" s="89">
        <f t="shared" si="13"/>
        <v>0</v>
      </c>
      <c r="T15" s="89">
        <f t="shared" si="13"/>
        <v>0</v>
      </c>
      <c r="U15" s="89">
        <f t="shared" si="13"/>
        <v>0</v>
      </c>
      <c r="V15" s="89">
        <f t="shared" si="13"/>
        <v>0</v>
      </c>
      <c r="W15" s="89">
        <f t="shared" si="13"/>
        <v>0</v>
      </c>
    </row>
    <row r="16">
      <c r="A16" s="79" t="str">
        <f t="shared" si="1"/>
        <v>PO Listing Report (Outline Agreement)</v>
      </c>
      <c r="B16" s="80" t="s">
        <v>52</v>
      </c>
      <c r="C16" s="81" t="s">
        <v>93</v>
      </c>
      <c r="D16" s="82" t="s">
        <v>122</v>
      </c>
      <c r="E16" s="82" t="s">
        <v>48</v>
      </c>
      <c r="F16" s="93"/>
      <c r="G16" s="93" t="s">
        <v>123</v>
      </c>
      <c r="H16" s="80" t="s">
        <v>90</v>
      </c>
      <c r="I16" s="82"/>
      <c r="J16" s="85" t="str">
        <f t="shared" si="3"/>
        <v>no</v>
      </c>
      <c r="K16" s="86" t="str">
        <f>IFERROR(__xludf.DUMMYFUNCTION("IFERROR(JOIN("", "",FILTER(L16:Q16,LEN(L16:Q16))))"),"")</f>
        <v/>
      </c>
      <c r="L16" s="87" t="str">
        <f>IFERROR(__xludf.DUMMYFUNCTION("IF(ISBLANK($D16),"""",IFERROR(JOIN("", "",QUERY(INDIRECT(""'(OCDS) "" &amp; L$3 &amp; ""'!$C:$F""),""SELECT C WHERE F = '"" &amp; $A16 &amp; ""'""))))"),"")</f>
        <v/>
      </c>
      <c r="M16" s="88" t="str">
        <f>IFERROR(__xludf.DUMMYFUNCTION("IF(ISBLANK($D16),"""",IFERROR(JOIN("", "",QUERY(INDIRECT(""'(OCDS) "" &amp; M$3 &amp; ""'!$C:$F""),""SELECT C WHERE F = '"" &amp; $A16 &amp; ""'""))))"),"")</f>
        <v/>
      </c>
      <c r="N16" s="88" t="str">
        <f>IFERROR(__xludf.DUMMYFUNCTION("IF(ISBLANK($D16),"""",IFERROR(JOIN("", "",QUERY(INDIRECT(""'(OCDS) "" &amp; N$3 &amp; ""'!$C:$F""),""SELECT C WHERE F = '"" &amp; $A16 &amp; ""'""))))"),"")</f>
        <v/>
      </c>
      <c r="O16" s="88" t="str">
        <f>IFERROR(__xludf.DUMMYFUNCTION("IF(ISBLANK($D16),"""",IFERROR(JOIN("", "",QUERY(INDIRECT(""'(OCDS) "" &amp; O$3 &amp; ""'!$C:$F""),""SELECT C WHERE F = '"" &amp; $A16 &amp; ""'""))))"),"")</f>
        <v/>
      </c>
      <c r="P16" s="88" t="str">
        <f>IFERROR(__xludf.DUMMYFUNCTION("IF(ISBLANK($D16),"""",IFERROR(JOIN("", "",QUERY(INDIRECT(""'(OCDS) "" &amp; P$3 &amp; ""'!$C:$F""),""SELECT C WHERE F = '"" &amp; $A16 &amp; ""'""))))"),"")</f>
        <v/>
      </c>
      <c r="Q16" s="88" t="str">
        <f>IFERROR(__xludf.DUMMYFUNCTION("IF(ISBLANK($D16),"""",IFERROR(JOIN("", "",QUERY(INDIRECT(""'(OCDS) "" &amp; Q$3 &amp; ""'!$C:$F""),""SELECT C WHERE F = '"" &amp; $A16 &amp; ""'""))))"),"")</f>
        <v/>
      </c>
      <c r="R16" s="89">
        <f t="shared" ref="R16:W16" si="14">IF(ISBLANK(IFERROR(VLOOKUP($A16,INDIRECT("'(OCDS) " &amp; R$3 &amp; "'!$F:$F"),1,FALSE))),0,1)</f>
        <v>0</v>
      </c>
      <c r="S16" s="89">
        <f t="shared" si="14"/>
        <v>0</v>
      </c>
      <c r="T16" s="89">
        <f t="shared" si="14"/>
        <v>0</v>
      </c>
      <c r="U16" s="89">
        <f t="shared" si="14"/>
        <v>0</v>
      </c>
      <c r="V16" s="89">
        <f t="shared" si="14"/>
        <v>0</v>
      </c>
      <c r="W16" s="89">
        <f t="shared" si="14"/>
        <v>0</v>
      </c>
    </row>
    <row r="17">
      <c r="A17" s="79" t="str">
        <f t="shared" si="1"/>
        <v>PO Listing Report (Item)</v>
      </c>
      <c r="B17" s="80" t="s">
        <v>52</v>
      </c>
      <c r="C17" s="80" t="s">
        <v>93</v>
      </c>
      <c r="D17" s="82" t="s">
        <v>124</v>
      </c>
      <c r="E17" s="82" t="s">
        <v>48</v>
      </c>
      <c r="F17" s="91" t="s">
        <v>125</v>
      </c>
      <c r="G17" s="82" t="s">
        <v>126</v>
      </c>
      <c r="H17" s="80" t="s">
        <v>90</v>
      </c>
      <c r="I17" s="84"/>
      <c r="J17" s="85" t="str">
        <f t="shared" si="3"/>
        <v>no</v>
      </c>
      <c r="K17" s="86" t="str">
        <f>IFERROR(__xludf.DUMMYFUNCTION("IFERROR(JOIN("", "",FILTER(L17:Q17,LEN(L17:Q17))))"),"")</f>
        <v/>
      </c>
      <c r="L17" s="87" t="str">
        <f>IFERROR(__xludf.DUMMYFUNCTION("IF(ISBLANK($D17),"""",IFERROR(JOIN("", "",QUERY(INDIRECT(""'(OCDS) "" &amp; L$3 &amp; ""'!$C:$F""),""SELECT C WHERE F = '"" &amp; $A17 &amp; ""'""))))"),"")</f>
        <v/>
      </c>
      <c r="M17" s="88" t="str">
        <f>IFERROR(__xludf.DUMMYFUNCTION("IF(ISBLANK($D17),"""",IFERROR(JOIN("", "",QUERY(INDIRECT(""'(OCDS) "" &amp; M$3 &amp; ""'!$C:$F""),""SELECT C WHERE F = '"" &amp; $A17 &amp; ""'""))))"),"")</f>
        <v/>
      </c>
      <c r="N17" s="88" t="str">
        <f>IFERROR(__xludf.DUMMYFUNCTION("IF(ISBLANK($D17),"""",IFERROR(JOIN("", "",QUERY(INDIRECT(""'(OCDS) "" &amp; N$3 &amp; ""'!$C:$F""),""SELECT C WHERE F = '"" &amp; $A17 &amp; ""'""))))"),"")</f>
        <v/>
      </c>
      <c r="O17" s="88" t="str">
        <f>IFERROR(__xludf.DUMMYFUNCTION("IF(ISBLANK($D17),"""",IFERROR(JOIN("", "",QUERY(INDIRECT(""'(OCDS) "" &amp; O$3 &amp; ""'!$C:$F""),""SELECT C WHERE F = '"" &amp; $A17 &amp; ""'""))))"),"")</f>
        <v/>
      </c>
      <c r="P17" s="88" t="str">
        <f>IFERROR(__xludf.DUMMYFUNCTION("IF(ISBLANK($D17),"""",IFERROR(JOIN("", "",QUERY(INDIRECT(""'(OCDS) "" &amp; P$3 &amp; ""'!$C:$F""),""SELECT C WHERE F = '"" &amp; $A17 &amp; ""'""))))"),"")</f>
        <v/>
      </c>
      <c r="Q17" s="88" t="str">
        <f>IFERROR(__xludf.DUMMYFUNCTION("IF(ISBLANK($D17),"""",IFERROR(JOIN("", "",QUERY(INDIRECT(""'(OCDS) "" &amp; Q$3 &amp; ""'!$C:$F""),""SELECT C WHERE F = '"" &amp; $A17 &amp; ""'""))))"),"")</f>
        <v/>
      </c>
      <c r="R17" s="89">
        <f t="shared" ref="R17:W17" si="15">IF(ISBLANK(IFERROR(VLOOKUP($A17,INDIRECT("'(OCDS) " &amp; R$3 &amp; "'!$F:$F"),1,FALSE))),0,1)</f>
        <v>0</v>
      </c>
      <c r="S17" s="89">
        <f t="shared" si="15"/>
        <v>0</v>
      </c>
      <c r="T17" s="89">
        <f t="shared" si="15"/>
        <v>0</v>
      </c>
      <c r="U17" s="89">
        <f t="shared" si="15"/>
        <v>0</v>
      </c>
      <c r="V17" s="89">
        <f t="shared" si="15"/>
        <v>0</v>
      </c>
      <c r="W17" s="89">
        <f t="shared" si="15"/>
        <v>0</v>
      </c>
    </row>
    <row r="18">
      <c r="A18" s="79" t="str">
        <f t="shared" si="1"/>
        <v>PO Listing Report (Delivery Date)</v>
      </c>
      <c r="B18" s="80" t="s">
        <v>52</v>
      </c>
      <c r="C18" s="80" t="s">
        <v>93</v>
      </c>
      <c r="D18" s="82" t="s">
        <v>127</v>
      </c>
      <c r="E18" s="82" t="s">
        <v>48</v>
      </c>
      <c r="F18" s="91" t="s">
        <v>128</v>
      </c>
      <c r="G18" s="82" t="s">
        <v>129</v>
      </c>
      <c r="H18" s="80" t="s">
        <v>107</v>
      </c>
      <c r="I18" s="84"/>
      <c r="J18" s="85" t="str">
        <f t="shared" si="3"/>
        <v>yes</v>
      </c>
      <c r="K18" s="86" t="str">
        <f>IFERROR(__xludf.DUMMYFUNCTION("IFERROR(JOIN("", "",FILTER(L18:Q18,LEN(L18:Q18))))"),"contracts/implementation/transactions/date, contracts/implementation/milestones/dueDate")</f>
        <v>contracts/implementation/transactions/date, contracts/implementation/milestones/dueDate</v>
      </c>
      <c r="L18" s="87" t="str">
        <f>IFERROR(__xludf.DUMMYFUNCTION("IF(ISBLANK($D18),"""",IFERROR(JOIN("", "",QUERY(INDIRECT(""'(OCDS) "" &amp; L$3 &amp; ""'!$C:$F""),""SELECT C WHERE F = '"" &amp; $A18 &amp; ""'""))))"),"")</f>
        <v/>
      </c>
      <c r="M18" s="88" t="str">
        <f>IFERROR(__xludf.DUMMYFUNCTION("IF(ISBLANK($D18),"""",IFERROR(JOIN("", "",QUERY(INDIRECT(""'(OCDS) "" &amp; M$3 &amp; ""'!$C:$F""),""SELECT C WHERE F = '"" &amp; $A18 &amp; ""'""))))"),"")</f>
        <v/>
      </c>
      <c r="N18" s="88" t="str">
        <f>IFERROR(__xludf.DUMMYFUNCTION("IF(ISBLANK($D18),"""",IFERROR(JOIN("", "",QUERY(INDIRECT(""'(OCDS) "" &amp; N$3 &amp; ""'!$C:$F""),""SELECT C WHERE F = '"" &amp; $A18 &amp; ""'""))))"),"")</f>
        <v/>
      </c>
      <c r="O18" s="88" t="str">
        <f>IFERROR(__xludf.DUMMYFUNCTION("IF(ISBLANK($D18),"""",IFERROR(JOIN("", "",QUERY(INDIRECT(""'(OCDS) "" &amp; O$3 &amp; ""'!$C:$F""),""SELECT C WHERE F = '"" &amp; $A18 &amp; ""'""))))"),"")</f>
        <v/>
      </c>
      <c r="P18" s="88" t="str">
        <f>IFERROR(__xludf.DUMMYFUNCTION("IF(ISBLANK($D18),"""",IFERROR(JOIN("", "",QUERY(INDIRECT(""'(OCDS) "" &amp; P$3 &amp; ""'!$C:$F""),""SELECT C WHERE F = '"" &amp; $A18 &amp; ""'""))))"),"")</f>
        <v/>
      </c>
      <c r="Q18" s="88" t="str">
        <f>IFERROR(__xludf.DUMMYFUNCTION("IF(ISBLANK($D18),"""",IFERROR(JOIN("", "",QUERY(INDIRECT(""'(OCDS) "" &amp; Q$3 &amp; ""'!$C:$F""),""SELECT C WHERE F = '"" &amp; $A18 &amp; ""'""))))"),"contracts/implementation/transactions/date, contracts/implementation/milestones/dueDate")</f>
        <v>contracts/implementation/transactions/date, contracts/implementation/milestones/dueDate</v>
      </c>
      <c r="R18" s="89">
        <f t="shared" ref="R18:W18" si="16">IF(ISBLANK(IFERROR(VLOOKUP($A18,INDIRECT("'(OCDS) " &amp; R$3 &amp; "'!$F:$F"),1,FALSE))),0,1)</f>
        <v>0</v>
      </c>
      <c r="S18" s="89">
        <f t="shared" si="16"/>
        <v>0</v>
      </c>
      <c r="T18" s="89">
        <f t="shared" si="16"/>
        <v>0</v>
      </c>
      <c r="U18" s="89">
        <f t="shared" si="16"/>
        <v>0</v>
      </c>
      <c r="V18" s="89">
        <f t="shared" si="16"/>
        <v>0</v>
      </c>
      <c r="W18" s="89">
        <f t="shared" si="16"/>
        <v>1</v>
      </c>
    </row>
    <row r="19">
      <c r="A19" s="79" t="str">
        <f t="shared" si="1"/>
        <v>PO Listing Report (Gross order value)</v>
      </c>
      <c r="B19" s="80" t="s">
        <v>52</v>
      </c>
      <c r="C19" s="80" t="s">
        <v>93</v>
      </c>
      <c r="D19" s="82" t="s">
        <v>130</v>
      </c>
      <c r="E19" s="82" t="s">
        <v>48</v>
      </c>
      <c r="F19" s="91" t="s">
        <v>111</v>
      </c>
      <c r="G19" s="84"/>
      <c r="H19" s="80" t="s">
        <v>90</v>
      </c>
      <c r="I19" s="84"/>
      <c r="J19" s="85" t="str">
        <f t="shared" si="3"/>
        <v>no</v>
      </c>
      <c r="K19" s="86" t="str">
        <f>IFERROR(__xludf.DUMMYFUNCTION("IFERROR(JOIN("", "",FILTER(L19:Q19,LEN(L19:Q19))))"),"")</f>
        <v/>
      </c>
      <c r="L19" s="87" t="str">
        <f>IFERROR(__xludf.DUMMYFUNCTION("IF(ISBLANK($D19),"""",IFERROR(JOIN("", "",QUERY(INDIRECT(""'(OCDS) "" &amp; L$3 &amp; ""'!$C:$F""),""SELECT C WHERE F = '"" &amp; $A19 &amp; ""'""))))"),"")</f>
        <v/>
      </c>
      <c r="M19" s="88" t="str">
        <f>IFERROR(__xludf.DUMMYFUNCTION("IF(ISBLANK($D19),"""",IFERROR(JOIN("", "",QUERY(INDIRECT(""'(OCDS) "" &amp; M$3 &amp; ""'!$C:$F""),""SELECT C WHERE F = '"" &amp; $A19 &amp; ""'""))))"),"")</f>
        <v/>
      </c>
      <c r="N19" s="88" t="str">
        <f>IFERROR(__xludf.DUMMYFUNCTION("IF(ISBLANK($D19),"""",IFERROR(JOIN("", "",QUERY(INDIRECT(""'(OCDS) "" &amp; N$3 &amp; ""'!$C:$F""),""SELECT C WHERE F = '"" &amp; $A19 &amp; ""'""))))"),"")</f>
        <v/>
      </c>
      <c r="O19" s="88" t="str">
        <f>IFERROR(__xludf.DUMMYFUNCTION("IF(ISBLANK($D19),"""",IFERROR(JOIN("", "",QUERY(INDIRECT(""'(OCDS) "" &amp; O$3 &amp; ""'!$C:$F""),""SELECT C WHERE F = '"" &amp; $A19 &amp; ""'""))))"),"")</f>
        <v/>
      </c>
      <c r="P19" s="88" t="str">
        <f>IFERROR(__xludf.DUMMYFUNCTION("IF(ISBLANK($D19),"""",IFERROR(JOIN("", "",QUERY(INDIRECT(""'(OCDS) "" &amp; P$3 &amp; ""'!$C:$F""),""SELECT C WHERE F = '"" &amp; $A19 &amp; ""'""))))"),"")</f>
        <v/>
      </c>
      <c r="Q19" s="88" t="str">
        <f>IFERROR(__xludf.DUMMYFUNCTION("IF(ISBLANK($D19),"""",IFERROR(JOIN("", "",QUERY(INDIRECT(""'(OCDS) "" &amp; Q$3 &amp; ""'!$C:$F""),""SELECT C WHERE F = '"" &amp; $A19 &amp; ""'""))))"),"")</f>
        <v/>
      </c>
      <c r="R19" s="89">
        <f t="shared" ref="R19:W19" si="17">IF(ISBLANK(IFERROR(VLOOKUP($A19,INDIRECT("'(OCDS) " &amp; R$3 &amp; "'!$F:$F"),1,FALSE))),0,1)</f>
        <v>0</v>
      </c>
      <c r="S19" s="89">
        <f t="shared" si="17"/>
        <v>0</v>
      </c>
      <c r="T19" s="89">
        <f t="shared" si="17"/>
        <v>0</v>
      </c>
      <c r="U19" s="89">
        <f t="shared" si="17"/>
        <v>0</v>
      </c>
      <c r="V19" s="89">
        <f t="shared" si="17"/>
        <v>0</v>
      </c>
      <c r="W19" s="89">
        <f t="shared" si="17"/>
        <v>0</v>
      </c>
    </row>
    <row r="20">
      <c r="A20" s="79" t="str">
        <f t="shared" si="1"/>
        <v>PO Listing Report (Funds Center)</v>
      </c>
      <c r="B20" s="80" t="s">
        <v>52</v>
      </c>
      <c r="C20" s="80" t="s">
        <v>93</v>
      </c>
      <c r="D20" s="82" t="s">
        <v>131</v>
      </c>
      <c r="E20" s="84"/>
      <c r="F20" s="91" t="s">
        <v>132</v>
      </c>
      <c r="G20" s="84"/>
      <c r="H20" s="80" t="s">
        <v>90</v>
      </c>
      <c r="I20" s="84"/>
      <c r="J20" s="85" t="str">
        <f t="shared" si="3"/>
        <v>no</v>
      </c>
      <c r="K20" s="86" t="str">
        <f>IFERROR(__xludf.DUMMYFUNCTION("IFERROR(JOIN("", "",FILTER(L20:Q20,LEN(L20:Q20))))"),"")</f>
        <v/>
      </c>
      <c r="L20" s="87" t="str">
        <f>IFERROR(__xludf.DUMMYFUNCTION("IF(ISBLANK($D20),"""",IFERROR(JOIN("", "",QUERY(INDIRECT(""'(OCDS) "" &amp; L$3 &amp; ""'!$C:$F""),""SELECT C WHERE F = '"" &amp; $A20 &amp; ""'""))))"),"")</f>
        <v/>
      </c>
      <c r="M20" s="88" t="str">
        <f>IFERROR(__xludf.DUMMYFUNCTION("IF(ISBLANK($D20),"""",IFERROR(JOIN("", "",QUERY(INDIRECT(""'(OCDS) "" &amp; M$3 &amp; ""'!$C:$F""),""SELECT C WHERE F = '"" &amp; $A20 &amp; ""'""))))"),"")</f>
        <v/>
      </c>
      <c r="N20" s="88" t="str">
        <f>IFERROR(__xludf.DUMMYFUNCTION("IF(ISBLANK($D20),"""",IFERROR(JOIN("", "",QUERY(INDIRECT(""'(OCDS) "" &amp; N$3 &amp; ""'!$C:$F""),""SELECT C WHERE F = '"" &amp; $A20 &amp; ""'""))))"),"")</f>
        <v/>
      </c>
      <c r="O20" s="88" t="str">
        <f>IFERROR(__xludf.DUMMYFUNCTION("IF(ISBLANK($D20),"""",IFERROR(JOIN("", "",QUERY(INDIRECT(""'(OCDS) "" &amp; O$3 &amp; ""'!$C:$F""),""SELECT C WHERE F = '"" &amp; $A20 &amp; ""'""))))"),"")</f>
        <v/>
      </c>
      <c r="P20" s="88" t="str">
        <f>IFERROR(__xludf.DUMMYFUNCTION("IF(ISBLANK($D20),"""",IFERROR(JOIN("", "",QUERY(INDIRECT(""'(OCDS) "" &amp; P$3 &amp; ""'!$C:$F""),""SELECT C WHERE F = '"" &amp; $A20 &amp; ""'""))))"),"")</f>
        <v/>
      </c>
      <c r="Q20" s="88" t="str">
        <f>IFERROR(__xludf.DUMMYFUNCTION("IF(ISBLANK($D20),"""",IFERROR(JOIN("", "",QUERY(INDIRECT(""'(OCDS) "" &amp; Q$3 &amp; ""'!$C:$F""),""SELECT C WHERE F = '"" &amp; $A20 &amp; ""'""))))"),"")</f>
        <v/>
      </c>
      <c r="R20" s="89">
        <f t="shared" ref="R20:W20" si="18">IF(ISBLANK(IFERROR(VLOOKUP($A20,INDIRECT("'(OCDS) " &amp; R$3 &amp; "'!$F:$F"),1,FALSE))),0,1)</f>
        <v>0</v>
      </c>
      <c r="S20" s="89">
        <f t="shared" si="18"/>
        <v>0</v>
      </c>
      <c r="T20" s="89">
        <f t="shared" si="18"/>
        <v>0</v>
      </c>
      <c r="U20" s="89">
        <f t="shared" si="18"/>
        <v>0</v>
      </c>
      <c r="V20" s="89">
        <f t="shared" si="18"/>
        <v>0</v>
      </c>
      <c r="W20" s="89">
        <f t="shared" si="18"/>
        <v>0</v>
      </c>
    </row>
    <row r="21">
      <c r="A21" s="79" t="str">
        <f t="shared" si="1"/>
        <v>PO Listing Report (Material Group)</v>
      </c>
      <c r="B21" s="80" t="s">
        <v>52</v>
      </c>
      <c r="C21" s="80" t="s">
        <v>93</v>
      </c>
      <c r="D21" s="82" t="s">
        <v>133</v>
      </c>
      <c r="E21" s="84"/>
      <c r="F21" s="91" t="s">
        <v>134</v>
      </c>
      <c r="G21" s="84"/>
      <c r="H21" s="80" t="s">
        <v>90</v>
      </c>
      <c r="I21" s="84"/>
      <c r="J21" s="85" t="str">
        <f t="shared" si="3"/>
        <v>yes</v>
      </c>
      <c r="K21" s="86" t="str">
        <f>IFERROR(__xludf.DUMMYFUNCTION("IFERROR(JOIN("", "",FILTER(L21:Q21,LEN(L21:Q21))))"),"contracts/items/classification/id")</f>
        <v>contracts/items/classification/id</v>
      </c>
      <c r="L21" s="87" t="str">
        <f>IFERROR(__xludf.DUMMYFUNCTION("IF(ISBLANK($D21),"""",IFERROR(JOIN("", "",QUERY(INDIRECT(""'(OCDS) "" &amp; L$3 &amp; ""'!$C:$F""),""SELECT C WHERE F = '"" &amp; $A21 &amp; ""'""))))"),"")</f>
        <v/>
      </c>
      <c r="M21" s="88" t="str">
        <f>IFERROR(__xludf.DUMMYFUNCTION("IF(ISBLANK($D21),"""",IFERROR(JOIN("", "",QUERY(INDIRECT(""'(OCDS) "" &amp; M$3 &amp; ""'!$C:$F""),""SELECT C WHERE F = '"" &amp; $A21 &amp; ""'""))))"),"")</f>
        <v/>
      </c>
      <c r="N21" s="88" t="str">
        <f>IFERROR(__xludf.DUMMYFUNCTION("IF(ISBLANK($D21),"""",IFERROR(JOIN("", "",QUERY(INDIRECT(""'(OCDS) "" &amp; N$3 &amp; ""'!$C:$F""),""SELECT C WHERE F = '"" &amp; $A21 &amp; ""'""))))"),"")</f>
        <v/>
      </c>
      <c r="O21" s="88" t="str">
        <f>IFERROR(__xludf.DUMMYFUNCTION("IF(ISBLANK($D21),"""",IFERROR(JOIN("", "",QUERY(INDIRECT(""'(OCDS) "" &amp; O$3 &amp; ""'!$C:$F""),""SELECT C WHERE F = '"" &amp; $A21 &amp; ""'""))))"),"")</f>
        <v/>
      </c>
      <c r="P21" s="88" t="str">
        <f>IFERROR(__xludf.DUMMYFUNCTION("IF(ISBLANK($D21),"""",IFERROR(JOIN("", "",QUERY(INDIRECT(""'(OCDS) "" &amp; P$3 &amp; ""'!$C:$F""),""SELECT C WHERE F = '"" &amp; $A21 &amp; ""'""))))"),"contracts/items/classification/id")</f>
        <v>contracts/items/classification/id</v>
      </c>
      <c r="Q21" s="88" t="str">
        <f>IFERROR(__xludf.DUMMYFUNCTION("IF(ISBLANK($D21),"""",IFERROR(JOIN("", "",QUERY(INDIRECT(""'(OCDS) "" &amp; Q$3 &amp; ""'!$C:$F""),""SELECT C WHERE F = '"" &amp; $A21 &amp; ""'""))))"),"")</f>
        <v/>
      </c>
      <c r="R21" s="89">
        <f t="shared" ref="R21:W21" si="19">IF(ISBLANK(IFERROR(VLOOKUP($A21,INDIRECT("'(OCDS) " &amp; R$3 &amp; "'!$F:$F"),1,FALSE))),0,1)</f>
        <v>0</v>
      </c>
      <c r="S21" s="89">
        <f t="shared" si="19"/>
        <v>0</v>
      </c>
      <c r="T21" s="89">
        <f t="shared" si="19"/>
        <v>0</v>
      </c>
      <c r="U21" s="89">
        <f t="shared" si="19"/>
        <v>0</v>
      </c>
      <c r="V21" s="89">
        <f t="shared" si="19"/>
        <v>1</v>
      </c>
      <c r="W21" s="89">
        <f t="shared" si="19"/>
        <v>0</v>
      </c>
    </row>
    <row r="22">
      <c r="A22" s="79" t="str">
        <f t="shared" si="1"/>
        <v>PO Listing Report (Business Area)</v>
      </c>
      <c r="B22" s="80" t="s">
        <v>52</v>
      </c>
      <c r="C22" s="80" t="s">
        <v>93</v>
      </c>
      <c r="D22" s="82" t="s">
        <v>135</v>
      </c>
      <c r="E22" s="82" t="s">
        <v>48</v>
      </c>
      <c r="F22" s="91" t="s">
        <v>136</v>
      </c>
      <c r="G22" s="82" t="s">
        <v>137</v>
      </c>
      <c r="H22" s="80" t="s">
        <v>90</v>
      </c>
      <c r="I22" s="84"/>
      <c r="J22" s="85" t="str">
        <f t="shared" si="3"/>
        <v>yes</v>
      </c>
      <c r="K22" s="86" t="str">
        <f>IFERROR(__xludf.DUMMYFUNCTION("IFERROR(JOIN("", "",FILTER(L22:Q22,LEN(L22:Q22))))"),"parties/identifier/id, parties/identifier/id, parties/identifier/id")</f>
        <v>parties/identifier/id, parties/identifier/id, parties/identifier/id</v>
      </c>
      <c r="L22" s="87" t="str">
        <f>IFERROR(__xludf.DUMMYFUNCTION("IF(ISBLANK($D22),"""",IFERROR(JOIN("", "",QUERY(INDIRECT(""'(OCDS) "" &amp; L$3 &amp; ""'!$C:$F""),""SELECT C WHERE F = '"" &amp; $A22 &amp; ""'""))))"),"parties/identifier/id, parties/identifier/id, parties/identifier/id")</f>
        <v>parties/identifier/id, parties/identifier/id, parties/identifier/id</v>
      </c>
      <c r="M22" s="88" t="str">
        <f>IFERROR(__xludf.DUMMYFUNCTION("IF(ISBLANK($D22),"""",IFERROR(JOIN("", "",QUERY(INDIRECT(""'(OCDS) "" &amp; M$3 &amp; ""'!$C:$F""),""SELECT C WHERE F = '"" &amp; $A22 &amp; ""'""))))"),"")</f>
        <v/>
      </c>
      <c r="N22" s="88" t="str">
        <f>IFERROR(__xludf.DUMMYFUNCTION("IF(ISBLANK($D22),"""",IFERROR(JOIN("", "",QUERY(INDIRECT(""'(OCDS) "" &amp; N$3 &amp; ""'!$C:$F""),""SELECT C WHERE F = '"" &amp; $A22 &amp; ""'""))))"),"")</f>
        <v/>
      </c>
      <c r="O22" s="88" t="str">
        <f>IFERROR(__xludf.DUMMYFUNCTION("IF(ISBLANK($D22),"""",IFERROR(JOIN("", "",QUERY(INDIRECT(""'(OCDS) "" &amp; O$3 &amp; ""'!$C:$F""),""SELECT C WHERE F = '"" &amp; $A22 &amp; ""'""))))"),"")</f>
        <v/>
      </c>
      <c r="P22" s="88" t="str">
        <f>IFERROR(__xludf.DUMMYFUNCTION("IF(ISBLANK($D22),"""",IFERROR(JOIN("", "",QUERY(INDIRECT(""'(OCDS) "" &amp; P$3 &amp; ""'!$C:$F""),""SELECT C WHERE F = '"" &amp; $A22 &amp; ""'""))))"),"")</f>
        <v/>
      </c>
      <c r="Q22" s="88" t="str">
        <f>IFERROR(__xludf.DUMMYFUNCTION("IF(ISBLANK($D22),"""",IFERROR(JOIN("", "",QUERY(INDIRECT(""'(OCDS) "" &amp; Q$3 &amp; ""'!$C:$F""),""SELECT C WHERE F = '"" &amp; $A22 &amp; ""'""))))"),"")</f>
        <v/>
      </c>
      <c r="R22" s="89">
        <f t="shared" ref="R22:W22" si="20">IF(ISBLANK(IFERROR(VLOOKUP($A22,INDIRECT("'(OCDS) " &amp; R$3 &amp; "'!$F:$F"),1,FALSE))),0,1)</f>
        <v>1</v>
      </c>
      <c r="S22" s="89">
        <f t="shared" si="20"/>
        <v>0</v>
      </c>
      <c r="T22" s="89">
        <f t="shared" si="20"/>
        <v>0</v>
      </c>
      <c r="U22" s="89">
        <f t="shared" si="20"/>
        <v>0</v>
      </c>
      <c r="V22" s="89">
        <f t="shared" si="20"/>
        <v>0</v>
      </c>
      <c r="W22" s="89">
        <f t="shared" si="20"/>
        <v>0</v>
      </c>
    </row>
    <row r="23">
      <c r="A23" s="79" t="str">
        <f t="shared" si="1"/>
        <v>PO Listing Report (Purchasing Group)</v>
      </c>
      <c r="B23" s="80" t="s">
        <v>52</v>
      </c>
      <c r="C23" s="80" t="s">
        <v>93</v>
      </c>
      <c r="D23" s="82" t="s">
        <v>138</v>
      </c>
      <c r="E23" s="82" t="s">
        <v>48</v>
      </c>
      <c r="F23" s="91" t="s">
        <v>139</v>
      </c>
      <c r="G23" s="84"/>
      <c r="H23" s="94"/>
      <c r="I23" s="84"/>
      <c r="J23" s="85" t="str">
        <f t="shared" si="3"/>
        <v>no</v>
      </c>
      <c r="K23" s="86" t="str">
        <f>IFERROR(__xludf.DUMMYFUNCTION("IFERROR(JOIN("", "",FILTER(L23:Q23,LEN(L23:Q23))))"),"")</f>
        <v/>
      </c>
      <c r="L23" s="87" t="str">
        <f>IFERROR(__xludf.DUMMYFUNCTION("IF(ISBLANK($D23),"""",IFERROR(JOIN("", "",QUERY(INDIRECT(""'(OCDS) "" &amp; L$3 &amp; ""'!$C:$F""),""SELECT C WHERE F = '"" &amp; $A23 &amp; ""'""))))"),"")</f>
        <v/>
      </c>
      <c r="M23" s="88" t="str">
        <f>IFERROR(__xludf.DUMMYFUNCTION("IF(ISBLANK($D23),"""",IFERROR(JOIN("", "",QUERY(INDIRECT(""'(OCDS) "" &amp; M$3 &amp; ""'!$C:$F""),""SELECT C WHERE F = '"" &amp; $A23 &amp; ""'""))))"),"")</f>
        <v/>
      </c>
      <c r="N23" s="88" t="str">
        <f>IFERROR(__xludf.DUMMYFUNCTION("IF(ISBLANK($D23),"""",IFERROR(JOIN("", "",QUERY(INDIRECT(""'(OCDS) "" &amp; N$3 &amp; ""'!$C:$F""),""SELECT C WHERE F = '"" &amp; $A23 &amp; ""'""))))"),"")</f>
        <v/>
      </c>
      <c r="O23" s="88" t="str">
        <f>IFERROR(__xludf.DUMMYFUNCTION("IF(ISBLANK($D23),"""",IFERROR(JOIN("", "",QUERY(INDIRECT(""'(OCDS) "" &amp; O$3 &amp; ""'!$C:$F""),""SELECT C WHERE F = '"" &amp; $A23 &amp; ""'""))))"),"")</f>
        <v/>
      </c>
      <c r="P23" s="88" t="str">
        <f>IFERROR(__xludf.DUMMYFUNCTION("IF(ISBLANK($D23),"""",IFERROR(JOIN("", "",QUERY(INDIRECT(""'(OCDS) "" &amp; P$3 &amp; ""'!$C:$F""),""SELECT C WHERE F = '"" &amp; $A23 &amp; ""'""))))"),"")</f>
        <v/>
      </c>
      <c r="Q23" s="88" t="str">
        <f>IFERROR(__xludf.DUMMYFUNCTION("IF(ISBLANK($D23),"""",IFERROR(JOIN("", "",QUERY(INDIRECT(""'(OCDS) "" &amp; Q$3 &amp; ""'!$C:$F""),""SELECT C WHERE F = '"" &amp; $A23 &amp; ""'""))))"),"")</f>
        <v/>
      </c>
      <c r="R23" s="89">
        <f t="shared" ref="R23:W23" si="21">IF(ISBLANK(IFERROR(VLOOKUP($A23,INDIRECT("'(OCDS) " &amp; R$3 &amp; "'!$F:$F"),1,FALSE))),0,1)</f>
        <v>0</v>
      </c>
      <c r="S23" s="89">
        <f t="shared" si="21"/>
        <v>0</v>
      </c>
      <c r="T23" s="89">
        <f t="shared" si="21"/>
        <v>0</v>
      </c>
      <c r="U23" s="89">
        <f t="shared" si="21"/>
        <v>0</v>
      </c>
      <c r="V23" s="89">
        <f t="shared" si="21"/>
        <v>0</v>
      </c>
      <c r="W23" s="89">
        <f t="shared" si="21"/>
        <v>0</v>
      </c>
    </row>
    <row r="24">
      <c r="A24" s="79" t="str">
        <f t="shared" si="1"/>
        <v>PO Listing Report (Order Unit)</v>
      </c>
      <c r="B24" s="80" t="s">
        <v>52</v>
      </c>
      <c r="C24" s="80" t="s">
        <v>93</v>
      </c>
      <c r="D24" s="82" t="s">
        <v>140</v>
      </c>
      <c r="E24" s="82" t="s">
        <v>48</v>
      </c>
      <c r="F24" s="91" t="s">
        <v>141</v>
      </c>
      <c r="G24" s="84"/>
      <c r="H24" s="94"/>
      <c r="I24" s="84"/>
      <c r="J24" s="85" t="str">
        <f t="shared" si="3"/>
        <v>no</v>
      </c>
      <c r="K24" s="86" t="str">
        <f>IFERROR(__xludf.DUMMYFUNCTION("IFERROR(JOIN("", "",FILTER(L24:Q24,LEN(L24:Q24))))"),"")</f>
        <v/>
      </c>
      <c r="L24" s="87" t="str">
        <f>IFERROR(__xludf.DUMMYFUNCTION("IF(ISBLANK($D24),"""",IFERROR(JOIN("", "",QUERY(INDIRECT(""'(OCDS) "" &amp; L$3 &amp; ""'!$C:$F""),""SELECT C WHERE F = '"" &amp; $A24 &amp; ""'""))))"),"")</f>
        <v/>
      </c>
      <c r="M24" s="88" t="str">
        <f>IFERROR(__xludf.DUMMYFUNCTION("IF(ISBLANK($D24),"""",IFERROR(JOIN("", "",QUERY(INDIRECT(""'(OCDS) "" &amp; M$3 &amp; ""'!$C:$F""),""SELECT C WHERE F = '"" &amp; $A24 &amp; ""'""))))"),"")</f>
        <v/>
      </c>
      <c r="N24" s="88" t="str">
        <f>IFERROR(__xludf.DUMMYFUNCTION("IF(ISBLANK($D24),"""",IFERROR(JOIN("", "",QUERY(INDIRECT(""'(OCDS) "" &amp; N$3 &amp; ""'!$C:$F""),""SELECT C WHERE F = '"" &amp; $A24 &amp; ""'""))))"),"")</f>
        <v/>
      </c>
      <c r="O24" s="88" t="str">
        <f>IFERROR(__xludf.DUMMYFUNCTION("IF(ISBLANK($D24),"""",IFERROR(JOIN("", "",QUERY(INDIRECT(""'(OCDS) "" &amp; O$3 &amp; ""'!$C:$F""),""SELECT C WHERE F = '"" &amp; $A24 &amp; ""'""))))"),"")</f>
        <v/>
      </c>
      <c r="P24" s="88" t="str">
        <f>IFERROR(__xludf.DUMMYFUNCTION("IF(ISBLANK($D24),"""",IFERROR(JOIN("", "",QUERY(INDIRECT(""'(OCDS) "" &amp; P$3 &amp; ""'!$C:$F""),""SELECT C WHERE F = '"" &amp; $A24 &amp; ""'""))))"),"")</f>
        <v/>
      </c>
      <c r="Q24" s="88" t="str">
        <f>IFERROR(__xludf.DUMMYFUNCTION("IF(ISBLANK($D24),"""",IFERROR(JOIN("", "",QUERY(INDIRECT(""'(OCDS) "" &amp; Q$3 &amp; ""'!$C:$F""),""SELECT C WHERE F = '"" &amp; $A24 &amp; ""'""))))"),"")</f>
        <v/>
      </c>
      <c r="R24" s="89">
        <f t="shared" ref="R24:W24" si="22">IF(ISBLANK(IFERROR(VLOOKUP($A24,INDIRECT("'(OCDS) " &amp; R$3 &amp; "'!$F:$F"),1,FALSE))),0,1)</f>
        <v>0</v>
      </c>
      <c r="S24" s="89">
        <f t="shared" si="22"/>
        <v>0</v>
      </c>
      <c r="T24" s="89">
        <f t="shared" si="22"/>
        <v>0</v>
      </c>
      <c r="U24" s="89">
        <f t="shared" si="22"/>
        <v>0</v>
      </c>
      <c r="V24" s="89">
        <f t="shared" si="22"/>
        <v>0</v>
      </c>
      <c r="W24" s="89">
        <f t="shared" si="22"/>
        <v>0</v>
      </c>
    </row>
    <row r="25">
      <c r="A25" s="79" t="str">
        <f t="shared" si="1"/>
        <v> ()</v>
      </c>
      <c r="B25" s="80"/>
      <c r="C25" s="94"/>
      <c r="D25" s="82"/>
      <c r="E25" s="84"/>
      <c r="F25" s="92"/>
      <c r="G25" s="84"/>
      <c r="H25" s="94"/>
      <c r="I25" s="84"/>
      <c r="J25" s="85" t="str">
        <f t="shared" si="3"/>
        <v>no</v>
      </c>
      <c r="K25" s="86" t="str">
        <f>IFERROR(__xludf.DUMMYFUNCTION("IFERROR(JOIN("", "",FILTER(L25:Q25,LEN(L25:Q25))))"),"")</f>
        <v/>
      </c>
      <c r="L25" s="87" t="str">
        <f>IFERROR(__xludf.DUMMYFUNCTION("IF(ISBLANK($D25),"""",IFERROR(JOIN("", "",QUERY(INDIRECT(""'(OCDS) "" &amp; L$3 &amp; ""'!$C:$F""),""SELECT C WHERE F = '"" &amp; $A25 &amp; ""'""))))"),"")</f>
        <v/>
      </c>
      <c r="M25" s="88" t="str">
        <f>IFERROR(__xludf.DUMMYFUNCTION("IF(ISBLANK($D25),"""",IFERROR(JOIN("", "",QUERY(INDIRECT(""'(OCDS) "" &amp; M$3 &amp; ""'!$C:$F""),""SELECT C WHERE F = '"" &amp; $A25 &amp; ""'""))))"),"")</f>
        <v/>
      </c>
      <c r="N25" s="88" t="str">
        <f>IFERROR(__xludf.DUMMYFUNCTION("IF(ISBLANK($D25),"""",IFERROR(JOIN("", "",QUERY(INDIRECT(""'(OCDS) "" &amp; N$3 &amp; ""'!$C:$F""),""SELECT C WHERE F = '"" &amp; $A25 &amp; ""'""))))"),"")</f>
        <v/>
      </c>
      <c r="O25" s="88" t="str">
        <f>IFERROR(__xludf.DUMMYFUNCTION("IF(ISBLANK($D25),"""",IFERROR(JOIN("", "",QUERY(INDIRECT(""'(OCDS) "" &amp; O$3 &amp; ""'!$C:$F""),""SELECT C WHERE F = '"" &amp; $A25 &amp; ""'""))))"),"")</f>
        <v/>
      </c>
      <c r="P25" s="88" t="str">
        <f>IFERROR(__xludf.DUMMYFUNCTION("IF(ISBLANK($D25),"""",IFERROR(JOIN("", "",QUERY(INDIRECT(""'(OCDS) "" &amp; P$3 &amp; ""'!$C:$F""),""SELECT C WHERE F = '"" &amp; $A25 &amp; ""'""))))"),"")</f>
        <v/>
      </c>
      <c r="Q25" s="88" t="str">
        <f>IFERROR(__xludf.DUMMYFUNCTION("IF(ISBLANK($D25),"""",IFERROR(JOIN("", "",QUERY(INDIRECT(""'(OCDS) "" &amp; Q$3 &amp; ""'!$C:$F""),""SELECT C WHERE F = '"" &amp; $A25 &amp; ""'""))))"),"")</f>
        <v/>
      </c>
      <c r="R25" s="89">
        <f t="shared" ref="R25:W25" si="23">IF(ISBLANK(IFERROR(VLOOKUP($A25,INDIRECT("'(OCDS) " &amp; R$3 &amp; "'!$F:$F"),1,FALSE))),0,1)</f>
        <v>0</v>
      </c>
      <c r="S25" s="89">
        <f t="shared" si="23"/>
        <v>0</v>
      </c>
      <c r="T25" s="89">
        <f t="shared" si="23"/>
        <v>0</v>
      </c>
      <c r="U25" s="89">
        <f t="shared" si="23"/>
        <v>0</v>
      </c>
      <c r="V25" s="89">
        <f t="shared" si="23"/>
        <v>0</v>
      </c>
      <c r="W25" s="89">
        <f t="shared" si="23"/>
        <v>0</v>
      </c>
    </row>
    <row r="26">
      <c r="A26" s="79" t="str">
        <f t="shared" si="1"/>
        <v> ()</v>
      </c>
      <c r="B26" s="80"/>
      <c r="C26" s="94"/>
      <c r="D26" s="82"/>
      <c r="E26" s="84"/>
      <c r="F26" s="92"/>
      <c r="G26" s="84"/>
      <c r="H26" s="94"/>
      <c r="I26" s="84"/>
      <c r="J26" s="85" t="str">
        <f t="shared" si="3"/>
        <v>no</v>
      </c>
      <c r="K26" s="86" t="str">
        <f>IFERROR(__xludf.DUMMYFUNCTION("IFERROR(JOIN("", "",FILTER(L26:Q26,LEN(L26:Q26))))"),"")</f>
        <v/>
      </c>
      <c r="L26" s="87" t="str">
        <f>IFERROR(__xludf.DUMMYFUNCTION("IF(ISBLANK($D26),"""",IFERROR(JOIN("", "",QUERY(INDIRECT(""'(OCDS) "" &amp; L$3 &amp; ""'!$C:$F""),""SELECT C WHERE F = '"" &amp; $A26 &amp; ""'""))))"),"")</f>
        <v/>
      </c>
      <c r="M26" s="88" t="str">
        <f>IFERROR(__xludf.DUMMYFUNCTION("IF(ISBLANK($D26),"""",IFERROR(JOIN("", "",QUERY(INDIRECT(""'(OCDS) "" &amp; M$3 &amp; ""'!$C:$F""),""SELECT C WHERE F = '"" &amp; $A26 &amp; ""'""))))"),"")</f>
        <v/>
      </c>
      <c r="N26" s="88" t="str">
        <f>IFERROR(__xludf.DUMMYFUNCTION("IF(ISBLANK($D26),"""",IFERROR(JOIN("", "",QUERY(INDIRECT(""'(OCDS) "" &amp; N$3 &amp; ""'!$C:$F""),""SELECT C WHERE F = '"" &amp; $A26 &amp; ""'""))))"),"")</f>
        <v/>
      </c>
      <c r="O26" s="88" t="str">
        <f>IFERROR(__xludf.DUMMYFUNCTION("IF(ISBLANK($D26),"""",IFERROR(JOIN("", "",QUERY(INDIRECT(""'(OCDS) "" &amp; O$3 &amp; ""'!$C:$F""),""SELECT C WHERE F = '"" &amp; $A26 &amp; ""'""))))"),"")</f>
        <v/>
      </c>
      <c r="P26" s="88" t="str">
        <f>IFERROR(__xludf.DUMMYFUNCTION("IF(ISBLANK($D26),"""",IFERROR(JOIN("", "",QUERY(INDIRECT(""'(OCDS) "" &amp; P$3 &amp; ""'!$C:$F""),""SELECT C WHERE F = '"" &amp; $A26 &amp; ""'""))))"),"")</f>
        <v/>
      </c>
      <c r="Q26" s="88" t="str">
        <f>IFERROR(__xludf.DUMMYFUNCTION("IF(ISBLANK($D26),"""",IFERROR(JOIN("", "",QUERY(INDIRECT(""'(OCDS) "" &amp; Q$3 &amp; ""'!$C:$F""),""SELECT C WHERE F = '"" &amp; $A26 &amp; ""'""))))"),"")</f>
        <v/>
      </c>
      <c r="R26" s="89">
        <f t="shared" ref="R26:W26" si="24">IF(ISBLANK(IFERROR(VLOOKUP($A26,INDIRECT("'(OCDS) " &amp; R$3 &amp; "'!$F:$F"),1,FALSE))),0,1)</f>
        <v>0</v>
      </c>
      <c r="S26" s="89">
        <f t="shared" si="24"/>
        <v>0</v>
      </c>
      <c r="T26" s="89">
        <f t="shared" si="24"/>
        <v>0</v>
      </c>
      <c r="U26" s="89">
        <f t="shared" si="24"/>
        <v>0</v>
      </c>
      <c r="V26" s="89">
        <f t="shared" si="24"/>
        <v>0</v>
      </c>
      <c r="W26" s="89">
        <f t="shared" si="24"/>
        <v>0</v>
      </c>
    </row>
    <row r="27">
      <c r="A27" s="79" t="str">
        <f t="shared" si="1"/>
        <v> ()</v>
      </c>
      <c r="B27" s="80"/>
      <c r="C27" s="94"/>
      <c r="D27" s="82"/>
      <c r="E27" s="84"/>
      <c r="F27" s="92"/>
      <c r="G27" s="84"/>
      <c r="H27" s="94"/>
      <c r="I27" s="84"/>
      <c r="J27" s="85" t="str">
        <f t="shared" si="3"/>
        <v>no</v>
      </c>
      <c r="K27" s="86" t="str">
        <f>IFERROR(__xludf.DUMMYFUNCTION("IFERROR(JOIN("", "",FILTER(L27:Q27,LEN(L27:Q27))))"),"")</f>
        <v/>
      </c>
      <c r="L27" s="87" t="str">
        <f>IFERROR(__xludf.DUMMYFUNCTION("IF(ISBLANK($D27),"""",IFERROR(JOIN("", "",QUERY(INDIRECT(""'(OCDS) "" &amp; L$3 &amp; ""'!$C:$F""),""SELECT C WHERE F = '"" &amp; $A27 &amp; ""'""))))"),"")</f>
        <v/>
      </c>
      <c r="M27" s="88" t="str">
        <f>IFERROR(__xludf.DUMMYFUNCTION("IF(ISBLANK($D27),"""",IFERROR(JOIN("", "",QUERY(INDIRECT(""'(OCDS) "" &amp; M$3 &amp; ""'!$C:$F""),""SELECT C WHERE F = '"" &amp; $A27 &amp; ""'""))))"),"")</f>
        <v/>
      </c>
      <c r="N27" s="88" t="str">
        <f>IFERROR(__xludf.DUMMYFUNCTION("IF(ISBLANK($D27),"""",IFERROR(JOIN("", "",QUERY(INDIRECT(""'(OCDS) "" &amp; N$3 &amp; ""'!$C:$F""),""SELECT C WHERE F = '"" &amp; $A27 &amp; ""'""))))"),"")</f>
        <v/>
      </c>
      <c r="O27" s="88" t="str">
        <f>IFERROR(__xludf.DUMMYFUNCTION("IF(ISBLANK($D27),"""",IFERROR(JOIN("", "",QUERY(INDIRECT(""'(OCDS) "" &amp; O$3 &amp; ""'!$C:$F""),""SELECT C WHERE F = '"" &amp; $A27 &amp; ""'""))))"),"")</f>
        <v/>
      </c>
      <c r="P27" s="88" t="str">
        <f>IFERROR(__xludf.DUMMYFUNCTION("IF(ISBLANK($D27),"""",IFERROR(JOIN("", "",QUERY(INDIRECT(""'(OCDS) "" &amp; P$3 &amp; ""'!$C:$F""),""SELECT C WHERE F = '"" &amp; $A27 &amp; ""'""))))"),"")</f>
        <v/>
      </c>
      <c r="Q27" s="88" t="str">
        <f>IFERROR(__xludf.DUMMYFUNCTION("IF(ISBLANK($D27),"""",IFERROR(JOIN("", "",QUERY(INDIRECT(""'(OCDS) "" &amp; Q$3 &amp; ""'!$C:$F""),""SELECT C WHERE F = '"" &amp; $A27 &amp; ""'""))))"),"")</f>
        <v/>
      </c>
      <c r="R27" s="89">
        <f t="shared" ref="R27:W27" si="25">IF(ISBLANK(IFERROR(VLOOKUP($A27,INDIRECT("'(OCDS) " &amp; R$3 &amp; "'!$F:$F"),1,FALSE))),0,1)</f>
        <v>0</v>
      </c>
      <c r="S27" s="89">
        <f t="shared" si="25"/>
        <v>0</v>
      </c>
      <c r="T27" s="89">
        <f t="shared" si="25"/>
        <v>0</v>
      </c>
      <c r="U27" s="89">
        <f t="shared" si="25"/>
        <v>0</v>
      </c>
      <c r="V27" s="89">
        <f t="shared" si="25"/>
        <v>0</v>
      </c>
      <c r="W27" s="89">
        <f t="shared" si="25"/>
        <v>0</v>
      </c>
    </row>
    <row r="28">
      <c r="A28" s="79" t="str">
        <f t="shared" si="1"/>
        <v> ()</v>
      </c>
      <c r="B28" s="94"/>
      <c r="C28" s="94"/>
      <c r="D28" s="84"/>
      <c r="E28" s="84"/>
      <c r="F28" s="92"/>
      <c r="G28" s="84"/>
      <c r="H28" s="94"/>
      <c r="I28" s="84"/>
      <c r="J28" s="85" t="str">
        <f t="shared" si="3"/>
        <v>no</v>
      </c>
      <c r="K28" s="86" t="str">
        <f>IFERROR(__xludf.DUMMYFUNCTION("IFERROR(JOIN("", "",FILTER(L28:Q28,LEN(L28:Q28))))"),"")</f>
        <v/>
      </c>
      <c r="L28" s="87" t="str">
        <f>IFERROR(__xludf.DUMMYFUNCTION("IF(ISBLANK($D28),"""",IFERROR(JOIN("", "",QUERY(INDIRECT(""'(OCDS) "" &amp; L$3 &amp; ""'!$C:$F""),""SELECT C WHERE F = '"" &amp; $A28 &amp; ""'""))))"),"")</f>
        <v/>
      </c>
      <c r="M28" s="88" t="str">
        <f>IFERROR(__xludf.DUMMYFUNCTION("IF(ISBLANK($D28),"""",IFERROR(JOIN("", "",QUERY(INDIRECT(""'(OCDS) "" &amp; M$3 &amp; ""'!$C:$F""),""SELECT C WHERE F = '"" &amp; $A28 &amp; ""'""))))"),"")</f>
        <v/>
      </c>
      <c r="N28" s="88" t="str">
        <f>IFERROR(__xludf.DUMMYFUNCTION("IF(ISBLANK($D28),"""",IFERROR(JOIN("", "",QUERY(INDIRECT(""'(OCDS) "" &amp; N$3 &amp; ""'!$C:$F""),""SELECT C WHERE F = '"" &amp; $A28 &amp; ""'""))))"),"")</f>
        <v/>
      </c>
      <c r="O28" s="88" t="str">
        <f>IFERROR(__xludf.DUMMYFUNCTION("IF(ISBLANK($D28),"""",IFERROR(JOIN("", "",QUERY(INDIRECT(""'(OCDS) "" &amp; O$3 &amp; ""'!$C:$F""),""SELECT C WHERE F = '"" &amp; $A28 &amp; ""'""))))"),"")</f>
        <v/>
      </c>
      <c r="P28" s="88" t="str">
        <f>IFERROR(__xludf.DUMMYFUNCTION("IF(ISBLANK($D28),"""",IFERROR(JOIN("", "",QUERY(INDIRECT(""'(OCDS) "" &amp; P$3 &amp; ""'!$C:$F""),""SELECT C WHERE F = '"" &amp; $A28 &amp; ""'""))))"),"")</f>
        <v/>
      </c>
      <c r="Q28" s="88" t="str">
        <f>IFERROR(__xludf.DUMMYFUNCTION("IF(ISBLANK($D28),"""",IFERROR(JOIN("", "",QUERY(INDIRECT(""'(OCDS) "" &amp; Q$3 &amp; ""'!$C:$F""),""SELECT C WHERE F = '"" &amp; $A28 &amp; ""'""))))"),"")</f>
        <v/>
      </c>
      <c r="R28" s="89">
        <f t="shared" ref="R28:W28" si="26">IF(ISBLANK(IFERROR(VLOOKUP($A28,INDIRECT("'(OCDS) " &amp; R$3 &amp; "'!$F:$F"),1,FALSE))),0,1)</f>
        <v>0</v>
      </c>
      <c r="S28" s="89">
        <f t="shared" si="26"/>
        <v>0</v>
      </c>
      <c r="T28" s="89">
        <f t="shared" si="26"/>
        <v>0</v>
      </c>
      <c r="U28" s="89">
        <f t="shared" si="26"/>
        <v>0</v>
      </c>
      <c r="V28" s="89">
        <f t="shared" si="26"/>
        <v>0</v>
      </c>
      <c r="W28" s="89">
        <f t="shared" si="26"/>
        <v>0</v>
      </c>
    </row>
    <row r="29">
      <c r="A29" s="79" t="str">
        <f t="shared" si="1"/>
        <v> ()</v>
      </c>
      <c r="B29" s="94"/>
      <c r="C29" s="94"/>
      <c r="D29" s="84"/>
      <c r="E29" s="84"/>
      <c r="F29" s="92"/>
      <c r="G29" s="84"/>
      <c r="H29" s="94"/>
      <c r="I29" s="84"/>
      <c r="J29" s="85" t="str">
        <f t="shared" si="3"/>
        <v>no</v>
      </c>
      <c r="K29" s="86" t="str">
        <f>IFERROR(__xludf.DUMMYFUNCTION("IFERROR(JOIN("", "",FILTER(L29:Q29,LEN(L29:Q29))))"),"")</f>
        <v/>
      </c>
      <c r="L29" s="87" t="str">
        <f>IFERROR(__xludf.DUMMYFUNCTION("IF(ISBLANK($D29),"""",IFERROR(JOIN("", "",QUERY(INDIRECT(""'(OCDS) "" &amp; L$3 &amp; ""'!$C:$F""),""SELECT C WHERE F = '"" &amp; $A29 &amp; ""'""))))"),"")</f>
        <v/>
      </c>
      <c r="M29" s="88" t="str">
        <f>IFERROR(__xludf.DUMMYFUNCTION("IF(ISBLANK($D29),"""",IFERROR(JOIN("", "",QUERY(INDIRECT(""'(OCDS) "" &amp; M$3 &amp; ""'!$C:$F""),""SELECT C WHERE F = '"" &amp; $A29 &amp; ""'""))))"),"")</f>
        <v/>
      </c>
      <c r="N29" s="88" t="str">
        <f>IFERROR(__xludf.DUMMYFUNCTION("IF(ISBLANK($D29),"""",IFERROR(JOIN("", "",QUERY(INDIRECT(""'(OCDS) "" &amp; N$3 &amp; ""'!$C:$F""),""SELECT C WHERE F = '"" &amp; $A29 &amp; ""'""))))"),"")</f>
        <v/>
      </c>
      <c r="O29" s="88" t="str">
        <f>IFERROR(__xludf.DUMMYFUNCTION("IF(ISBLANK($D29),"""",IFERROR(JOIN("", "",QUERY(INDIRECT(""'(OCDS) "" &amp; O$3 &amp; ""'!$C:$F""),""SELECT C WHERE F = '"" &amp; $A29 &amp; ""'""))))"),"")</f>
        <v/>
      </c>
      <c r="P29" s="88" t="str">
        <f>IFERROR(__xludf.DUMMYFUNCTION("IF(ISBLANK($D29),"""",IFERROR(JOIN("", "",QUERY(INDIRECT(""'(OCDS) "" &amp; P$3 &amp; ""'!$C:$F""),""SELECT C WHERE F = '"" &amp; $A29 &amp; ""'""))))"),"")</f>
        <v/>
      </c>
      <c r="Q29" s="88" t="str">
        <f>IFERROR(__xludf.DUMMYFUNCTION("IF(ISBLANK($D29),"""",IFERROR(JOIN("", "",QUERY(INDIRECT(""'(OCDS) "" &amp; Q$3 &amp; ""'!$C:$F""),""SELECT C WHERE F = '"" &amp; $A29 &amp; ""'""))))"),"")</f>
        <v/>
      </c>
      <c r="R29" s="89">
        <f t="shared" ref="R29:W29" si="27">IF(ISBLANK(IFERROR(VLOOKUP($A29,INDIRECT("'(OCDS) " &amp; R$3 &amp; "'!$F:$F"),1,FALSE))),0,1)</f>
        <v>0</v>
      </c>
      <c r="S29" s="89">
        <f t="shared" si="27"/>
        <v>0</v>
      </c>
      <c r="T29" s="89">
        <f t="shared" si="27"/>
        <v>0</v>
      </c>
      <c r="U29" s="89">
        <f t="shared" si="27"/>
        <v>0</v>
      </c>
      <c r="V29" s="89">
        <f t="shared" si="27"/>
        <v>0</v>
      </c>
      <c r="W29" s="89">
        <f t="shared" si="27"/>
        <v>0</v>
      </c>
    </row>
    <row r="30">
      <c r="A30" s="79" t="str">
        <f t="shared" si="1"/>
        <v> ()</v>
      </c>
      <c r="B30" s="94"/>
      <c r="C30" s="94"/>
      <c r="D30" s="84"/>
      <c r="E30" s="84"/>
      <c r="F30" s="92"/>
      <c r="G30" s="84"/>
      <c r="H30" s="94"/>
      <c r="I30" s="84"/>
      <c r="J30" s="85" t="str">
        <f t="shared" si="3"/>
        <v>no</v>
      </c>
      <c r="K30" s="86" t="str">
        <f>IFERROR(__xludf.DUMMYFUNCTION("IFERROR(JOIN("", "",FILTER(L30:Q30,LEN(L30:Q30))))"),"")</f>
        <v/>
      </c>
      <c r="L30" s="87" t="str">
        <f>IFERROR(__xludf.DUMMYFUNCTION("IF(ISBLANK($D30),"""",IFERROR(JOIN("", "",QUERY(INDIRECT(""'(OCDS) "" &amp; L$3 &amp; ""'!$C:$F""),""SELECT C WHERE F = '"" &amp; $A30 &amp; ""'""))))"),"")</f>
        <v/>
      </c>
      <c r="M30" s="88" t="str">
        <f>IFERROR(__xludf.DUMMYFUNCTION("IF(ISBLANK($D30),"""",IFERROR(JOIN("", "",QUERY(INDIRECT(""'(OCDS) "" &amp; M$3 &amp; ""'!$C:$F""),""SELECT C WHERE F = '"" &amp; $A30 &amp; ""'""))))"),"")</f>
        <v/>
      </c>
      <c r="N30" s="88" t="str">
        <f>IFERROR(__xludf.DUMMYFUNCTION("IF(ISBLANK($D30),"""",IFERROR(JOIN("", "",QUERY(INDIRECT(""'(OCDS) "" &amp; N$3 &amp; ""'!$C:$F""),""SELECT C WHERE F = '"" &amp; $A30 &amp; ""'""))))"),"")</f>
        <v/>
      </c>
      <c r="O30" s="88" t="str">
        <f>IFERROR(__xludf.DUMMYFUNCTION("IF(ISBLANK($D30),"""",IFERROR(JOIN("", "",QUERY(INDIRECT(""'(OCDS) "" &amp; O$3 &amp; ""'!$C:$F""),""SELECT C WHERE F = '"" &amp; $A30 &amp; ""'""))))"),"")</f>
        <v/>
      </c>
      <c r="P30" s="88" t="str">
        <f>IFERROR(__xludf.DUMMYFUNCTION("IF(ISBLANK($D30),"""",IFERROR(JOIN("", "",QUERY(INDIRECT(""'(OCDS) "" &amp; P$3 &amp; ""'!$C:$F""),""SELECT C WHERE F = '"" &amp; $A30 &amp; ""'""))))"),"")</f>
        <v/>
      </c>
      <c r="Q30" s="88" t="str">
        <f>IFERROR(__xludf.DUMMYFUNCTION("IF(ISBLANK($D30),"""",IFERROR(JOIN("", "",QUERY(INDIRECT(""'(OCDS) "" &amp; Q$3 &amp; ""'!$C:$F""),""SELECT C WHERE F = '"" &amp; $A30 &amp; ""'""))))"),"")</f>
        <v/>
      </c>
      <c r="R30" s="89">
        <f t="shared" ref="R30:W30" si="28">IF(ISBLANK(IFERROR(VLOOKUP($A30,INDIRECT("'(OCDS) " &amp; R$3 &amp; "'!$F:$F"),1,FALSE))),0,1)</f>
        <v>0</v>
      </c>
      <c r="S30" s="89">
        <f t="shared" si="28"/>
        <v>0</v>
      </c>
      <c r="T30" s="89">
        <f t="shared" si="28"/>
        <v>0</v>
      </c>
      <c r="U30" s="89">
        <f t="shared" si="28"/>
        <v>0</v>
      </c>
      <c r="V30" s="89">
        <f t="shared" si="28"/>
        <v>0</v>
      </c>
      <c r="W30" s="89">
        <f t="shared" si="28"/>
        <v>0</v>
      </c>
    </row>
    <row r="31">
      <c r="A31" s="79" t="str">
        <f t="shared" si="1"/>
        <v> ()</v>
      </c>
      <c r="B31" s="94"/>
      <c r="C31" s="94"/>
      <c r="D31" s="84"/>
      <c r="E31" s="84"/>
      <c r="F31" s="92"/>
      <c r="G31" s="84"/>
      <c r="H31" s="94"/>
      <c r="I31" s="84"/>
      <c r="J31" s="85" t="str">
        <f t="shared" si="3"/>
        <v>no</v>
      </c>
      <c r="K31" s="86" t="str">
        <f>IFERROR(__xludf.DUMMYFUNCTION("IFERROR(JOIN("", "",FILTER(L31:Q31,LEN(L31:Q31))))"),"")</f>
        <v/>
      </c>
      <c r="L31" s="87" t="str">
        <f>IFERROR(__xludf.DUMMYFUNCTION("IF(ISBLANK($D31),"""",IFERROR(JOIN("", "",QUERY(INDIRECT(""'(OCDS) "" &amp; L$3 &amp; ""'!$C:$F""),""SELECT C WHERE F = '"" &amp; $A31 &amp; ""'""))))"),"")</f>
        <v/>
      </c>
      <c r="M31" s="88" t="str">
        <f>IFERROR(__xludf.DUMMYFUNCTION("IF(ISBLANK($D31),"""",IFERROR(JOIN("", "",QUERY(INDIRECT(""'(OCDS) "" &amp; M$3 &amp; ""'!$C:$F""),""SELECT C WHERE F = '"" &amp; $A31 &amp; ""'""))))"),"")</f>
        <v/>
      </c>
      <c r="N31" s="88" t="str">
        <f>IFERROR(__xludf.DUMMYFUNCTION("IF(ISBLANK($D31),"""",IFERROR(JOIN("", "",QUERY(INDIRECT(""'(OCDS) "" &amp; N$3 &amp; ""'!$C:$F""),""SELECT C WHERE F = '"" &amp; $A31 &amp; ""'""))))"),"")</f>
        <v/>
      </c>
      <c r="O31" s="88" t="str">
        <f>IFERROR(__xludf.DUMMYFUNCTION("IF(ISBLANK($D31),"""",IFERROR(JOIN("", "",QUERY(INDIRECT(""'(OCDS) "" &amp; O$3 &amp; ""'!$C:$F""),""SELECT C WHERE F = '"" &amp; $A31 &amp; ""'""))))"),"")</f>
        <v/>
      </c>
      <c r="P31" s="88" t="str">
        <f>IFERROR(__xludf.DUMMYFUNCTION("IF(ISBLANK($D31),"""",IFERROR(JOIN("", "",QUERY(INDIRECT(""'(OCDS) "" &amp; P$3 &amp; ""'!$C:$F""),""SELECT C WHERE F = '"" &amp; $A31 &amp; ""'""))))"),"")</f>
        <v/>
      </c>
      <c r="Q31" s="88" t="str">
        <f>IFERROR(__xludf.DUMMYFUNCTION("IF(ISBLANK($D31),"""",IFERROR(JOIN("", "",QUERY(INDIRECT(""'(OCDS) "" &amp; Q$3 &amp; ""'!$C:$F""),""SELECT C WHERE F = '"" &amp; $A31 &amp; ""'""))))"),"")</f>
        <v/>
      </c>
      <c r="R31" s="89">
        <f t="shared" ref="R31:W31" si="29">IF(ISBLANK(IFERROR(VLOOKUP($A31,INDIRECT("'(OCDS) " &amp; R$3 &amp; "'!$F:$F"),1,FALSE))),0,1)</f>
        <v>0</v>
      </c>
      <c r="S31" s="89">
        <f t="shared" si="29"/>
        <v>0</v>
      </c>
      <c r="T31" s="89">
        <f t="shared" si="29"/>
        <v>0</v>
      </c>
      <c r="U31" s="89">
        <f t="shared" si="29"/>
        <v>0</v>
      </c>
      <c r="V31" s="89">
        <f t="shared" si="29"/>
        <v>0</v>
      </c>
      <c r="W31" s="89">
        <f t="shared" si="29"/>
        <v>0</v>
      </c>
    </row>
    <row r="32">
      <c r="A32" s="79" t="str">
        <f t="shared" si="1"/>
        <v> ()</v>
      </c>
      <c r="B32" s="94"/>
      <c r="C32" s="94"/>
      <c r="D32" s="84"/>
      <c r="E32" s="84"/>
      <c r="F32" s="92"/>
      <c r="G32" s="84"/>
      <c r="H32" s="94"/>
      <c r="I32" s="84"/>
      <c r="J32" s="85" t="str">
        <f t="shared" si="3"/>
        <v>no</v>
      </c>
      <c r="K32" s="86" t="str">
        <f>IFERROR(__xludf.DUMMYFUNCTION("IFERROR(JOIN("", "",FILTER(L32:Q32,LEN(L32:Q32))))"),"")</f>
        <v/>
      </c>
      <c r="L32" s="87" t="str">
        <f>IFERROR(__xludf.DUMMYFUNCTION("IF(ISBLANK($D32),"""",IFERROR(JOIN("", "",QUERY(INDIRECT(""'(OCDS) "" &amp; L$3 &amp; ""'!$C:$F""),""SELECT C WHERE F = '"" &amp; $A32 &amp; ""'""))))"),"")</f>
        <v/>
      </c>
      <c r="M32" s="88" t="str">
        <f>IFERROR(__xludf.DUMMYFUNCTION("IF(ISBLANK($D32),"""",IFERROR(JOIN("", "",QUERY(INDIRECT(""'(OCDS) "" &amp; M$3 &amp; ""'!$C:$F""),""SELECT C WHERE F = '"" &amp; $A32 &amp; ""'""))))"),"")</f>
        <v/>
      </c>
      <c r="N32" s="88" t="str">
        <f>IFERROR(__xludf.DUMMYFUNCTION("IF(ISBLANK($D32),"""",IFERROR(JOIN("", "",QUERY(INDIRECT(""'(OCDS) "" &amp; N$3 &amp; ""'!$C:$F""),""SELECT C WHERE F = '"" &amp; $A32 &amp; ""'""))))"),"")</f>
        <v/>
      </c>
      <c r="O32" s="88" t="str">
        <f>IFERROR(__xludf.DUMMYFUNCTION("IF(ISBLANK($D32),"""",IFERROR(JOIN("", "",QUERY(INDIRECT(""'(OCDS) "" &amp; O$3 &amp; ""'!$C:$F""),""SELECT C WHERE F = '"" &amp; $A32 &amp; ""'""))))"),"")</f>
        <v/>
      </c>
      <c r="P32" s="88" t="str">
        <f>IFERROR(__xludf.DUMMYFUNCTION("IF(ISBLANK($D32),"""",IFERROR(JOIN("", "",QUERY(INDIRECT(""'(OCDS) "" &amp; P$3 &amp; ""'!$C:$F""),""SELECT C WHERE F = '"" &amp; $A32 &amp; ""'""))))"),"")</f>
        <v/>
      </c>
      <c r="Q32" s="88" t="str">
        <f>IFERROR(__xludf.DUMMYFUNCTION("IF(ISBLANK($D32),"""",IFERROR(JOIN("", "",QUERY(INDIRECT(""'(OCDS) "" &amp; Q$3 &amp; ""'!$C:$F""),""SELECT C WHERE F = '"" &amp; $A32 &amp; ""'""))))"),"")</f>
        <v/>
      </c>
      <c r="R32" s="89">
        <f t="shared" ref="R32:W32" si="30">IF(ISBLANK(IFERROR(VLOOKUP($A32,INDIRECT("'(OCDS) " &amp; R$3 &amp; "'!$F:$F"),1,FALSE))),0,1)</f>
        <v>0</v>
      </c>
      <c r="S32" s="89">
        <f t="shared" si="30"/>
        <v>0</v>
      </c>
      <c r="T32" s="89">
        <f t="shared" si="30"/>
        <v>0</v>
      </c>
      <c r="U32" s="89">
        <f t="shared" si="30"/>
        <v>0</v>
      </c>
      <c r="V32" s="89">
        <f t="shared" si="30"/>
        <v>0</v>
      </c>
      <c r="W32" s="89">
        <f t="shared" si="30"/>
        <v>0</v>
      </c>
    </row>
    <row r="33">
      <c r="A33" s="79" t="str">
        <f t="shared" si="1"/>
        <v> ()</v>
      </c>
      <c r="B33" s="94"/>
      <c r="C33" s="94"/>
      <c r="D33" s="84"/>
      <c r="E33" s="84"/>
      <c r="F33" s="92"/>
      <c r="G33" s="84"/>
      <c r="H33" s="94"/>
      <c r="I33" s="84"/>
      <c r="J33" s="85" t="str">
        <f t="shared" si="3"/>
        <v>no</v>
      </c>
      <c r="K33" s="86" t="str">
        <f>IFERROR(__xludf.DUMMYFUNCTION("IFERROR(JOIN("", "",FILTER(L33:Q33,LEN(L33:Q33))))"),"")</f>
        <v/>
      </c>
      <c r="L33" s="87" t="str">
        <f>IFERROR(__xludf.DUMMYFUNCTION("IF(ISBLANK($D33),"""",IFERROR(JOIN("", "",QUERY(INDIRECT(""'(OCDS) "" &amp; L$3 &amp; ""'!$C:$F""),""SELECT C WHERE F = '"" &amp; $A33 &amp; ""'""))))"),"")</f>
        <v/>
      </c>
      <c r="M33" s="88" t="str">
        <f>IFERROR(__xludf.DUMMYFUNCTION("IF(ISBLANK($D33),"""",IFERROR(JOIN("", "",QUERY(INDIRECT(""'(OCDS) "" &amp; M$3 &amp; ""'!$C:$F""),""SELECT C WHERE F = '"" &amp; $A33 &amp; ""'""))))"),"")</f>
        <v/>
      </c>
      <c r="N33" s="88" t="str">
        <f>IFERROR(__xludf.DUMMYFUNCTION("IF(ISBLANK($D33),"""",IFERROR(JOIN("", "",QUERY(INDIRECT(""'(OCDS) "" &amp; N$3 &amp; ""'!$C:$F""),""SELECT C WHERE F = '"" &amp; $A33 &amp; ""'""))))"),"")</f>
        <v/>
      </c>
      <c r="O33" s="88" t="str">
        <f>IFERROR(__xludf.DUMMYFUNCTION("IF(ISBLANK($D33),"""",IFERROR(JOIN("", "",QUERY(INDIRECT(""'(OCDS) "" &amp; O$3 &amp; ""'!$C:$F""),""SELECT C WHERE F = '"" &amp; $A33 &amp; ""'""))))"),"")</f>
        <v/>
      </c>
      <c r="P33" s="88" t="str">
        <f>IFERROR(__xludf.DUMMYFUNCTION("IF(ISBLANK($D33),"""",IFERROR(JOIN("", "",QUERY(INDIRECT(""'(OCDS) "" &amp; P$3 &amp; ""'!$C:$F""),""SELECT C WHERE F = '"" &amp; $A33 &amp; ""'""))))"),"")</f>
        <v/>
      </c>
      <c r="Q33" s="88" t="str">
        <f>IFERROR(__xludf.DUMMYFUNCTION("IF(ISBLANK($D33),"""",IFERROR(JOIN("", "",QUERY(INDIRECT(""'(OCDS) "" &amp; Q$3 &amp; ""'!$C:$F""),""SELECT C WHERE F = '"" &amp; $A33 &amp; ""'""))))"),"")</f>
        <v/>
      </c>
      <c r="R33" s="89">
        <f t="shared" ref="R33:W33" si="31">IF(ISBLANK(IFERROR(VLOOKUP($A33,INDIRECT("'(OCDS) " &amp; R$3 &amp; "'!$F:$F"),1,FALSE))),0,1)</f>
        <v>0</v>
      </c>
      <c r="S33" s="89">
        <f t="shared" si="31"/>
        <v>0</v>
      </c>
      <c r="T33" s="89">
        <f t="shared" si="31"/>
        <v>0</v>
      </c>
      <c r="U33" s="89">
        <f t="shared" si="31"/>
        <v>0</v>
      </c>
      <c r="V33" s="89">
        <f t="shared" si="31"/>
        <v>0</v>
      </c>
      <c r="W33" s="89">
        <f t="shared" si="31"/>
        <v>0</v>
      </c>
    </row>
    <row r="34">
      <c r="A34" s="79" t="str">
        <f t="shared" si="1"/>
        <v> ()</v>
      </c>
      <c r="B34" s="94"/>
      <c r="C34" s="94"/>
      <c r="D34" s="84"/>
      <c r="E34" s="84"/>
      <c r="F34" s="92"/>
      <c r="G34" s="84"/>
      <c r="H34" s="94"/>
      <c r="I34" s="84"/>
      <c r="J34" s="85" t="str">
        <f t="shared" si="3"/>
        <v>no</v>
      </c>
      <c r="K34" s="86" t="str">
        <f>IFERROR(__xludf.DUMMYFUNCTION("IFERROR(JOIN("", "",FILTER(L34:Q34,LEN(L34:Q34))))"),"")</f>
        <v/>
      </c>
      <c r="L34" s="87" t="str">
        <f>IFERROR(__xludf.DUMMYFUNCTION("IF(ISBLANK($D34),"""",IFERROR(JOIN("", "",QUERY(INDIRECT(""'(OCDS) "" &amp; L$3 &amp; ""'!$C:$F""),""SELECT C WHERE F = '"" &amp; $A34 &amp; ""'""))))"),"")</f>
        <v/>
      </c>
      <c r="M34" s="88" t="str">
        <f>IFERROR(__xludf.DUMMYFUNCTION("IF(ISBLANK($D34),"""",IFERROR(JOIN("", "",QUERY(INDIRECT(""'(OCDS) "" &amp; M$3 &amp; ""'!$C:$F""),""SELECT C WHERE F = '"" &amp; $A34 &amp; ""'""))))"),"")</f>
        <v/>
      </c>
      <c r="N34" s="88" t="str">
        <f>IFERROR(__xludf.DUMMYFUNCTION("IF(ISBLANK($D34),"""",IFERROR(JOIN("", "",QUERY(INDIRECT(""'(OCDS) "" &amp; N$3 &amp; ""'!$C:$F""),""SELECT C WHERE F = '"" &amp; $A34 &amp; ""'""))))"),"")</f>
        <v/>
      </c>
      <c r="O34" s="88" t="str">
        <f>IFERROR(__xludf.DUMMYFUNCTION("IF(ISBLANK($D34),"""",IFERROR(JOIN("", "",QUERY(INDIRECT(""'(OCDS) "" &amp; O$3 &amp; ""'!$C:$F""),""SELECT C WHERE F = '"" &amp; $A34 &amp; ""'""))))"),"")</f>
        <v/>
      </c>
      <c r="P34" s="88" t="str">
        <f>IFERROR(__xludf.DUMMYFUNCTION("IF(ISBLANK($D34),"""",IFERROR(JOIN("", "",QUERY(INDIRECT(""'(OCDS) "" &amp; P$3 &amp; ""'!$C:$F""),""SELECT C WHERE F = '"" &amp; $A34 &amp; ""'""))))"),"")</f>
        <v/>
      </c>
      <c r="Q34" s="88" t="str">
        <f>IFERROR(__xludf.DUMMYFUNCTION("IF(ISBLANK($D34),"""",IFERROR(JOIN("", "",QUERY(INDIRECT(""'(OCDS) "" &amp; Q$3 &amp; ""'!$C:$F""),""SELECT C WHERE F = '"" &amp; $A34 &amp; ""'""))))"),"")</f>
        <v/>
      </c>
      <c r="R34" s="89">
        <f t="shared" ref="R34:W34" si="32">IF(ISBLANK(IFERROR(VLOOKUP($A34,INDIRECT("'(OCDS) " &amp; R$3 &amp; "'!$F:$F"),1,FALSE))),0,1)</f>
        <v>0</v>
      </c>
      <c r="S34" s="89">
        <f t="shared" si="32"/>
        <v>0</v>
      </c>
      <c r="T34" s="89">
        <f t="shared" si="32"/>
        <v>0</v>
      </c>
      <c r="U34" s="89">
        <f t="shared" si="32"/>
        <v>0</v>
      </c>
      <c r="V34" s="89">
        <f t="shared" si="32"/>
        <v>0</v>
      </c>
      <c r="W34" s="89">
        <f t="shared" si="32"/>
        <v>0</v>
      </c>
    </row>
    <row r="35">
      <c r="A35" s="79" t="str">
        <f t="shared" si="1"/>
        <v> ()</v>
      </c>
      <c r="B35" s="94"/>
      <c r="C35" s="94"/>
      <c r="D35" s="84"/>
      <c r="E35" s="84"/>
      <c r="F35" s="92"/>
      <c r="G35" s="84"/>
      <c r="H35" s="94"/>
      <c r="I35" s="84"/>
      <c r="J35" s="85" t="str">
        <f t="shared" si="3"/>
        <v>no</v>
      </c>
      <c r="K35" s="86" t="str">
        <f>IFERROR(__xludf.DUMMYFUNCTION("IFERROR(JOIN("", "",FILTER(L35:Q35,LEN(L35:Q35))))"),"")</f>
        <v/>
      </c>
      <c r="L35" s="87" t="str">
        <f>IFERROR(__xludf.DUMMYFUNCTION("IF(ISBLANK($D35),"""",IFERROR(JOIN("", "",QUERY(INDIRECT(""'(OCDS) "" &amp; L$3 &amp; ""'!$C:$F""),""SELECT C WHERE F = '"" &amp; $A35 &amp; ""'""))))"),"")</f>
        <v/>
      </c>
      <c r="M35" s="88" t="str">
        <f>IFERROR(__xludf.DUMMYFUNCTION("IF(ISBLANK($D35),"""",IFERROR(JOIN("", "",QUERY(INDIRECT(""'(OCDS) "" &amp; M$3 &amp; ""'!$C:$F""),""SELECT C WHERE F = '"" &amp; $A35 &amp; ""'""))))"),"")</f>
        <v/>
      </c>
      <c r="N35" s="88" t="str">
        <f>IFERROR(__xludf.DUMMYFUNCTION("IF(ISBLANK($D35),"""",IFERROR(JOIN("", "",QUERY(INDIRECT(""'(OCDS) "" &amp; N$3 &amp; ""'!$C:$F""),""SELECT C WHERE F = '"" &amp; $A35 &amp; ""'""))))"),"")</f>
        <v/>
      </c>
      <c r="O35" s="88" t="str">
        <f>IFERROR(__xludf.DUMMYFUNCTION("IF(ISBLANK($D35),"""",IFERROR(JOIN("", "",QUERY(INDIRECT(""'(OCDS) "" &amp; O$3 &amp; ""'!$C:$F""),""SELECT C WHERE F = '"" &amp; $A35 &amp; ""'""))))"),"")</f>
        <v/>
      </c>
      <c r="P35" s="88" t="str">
        <f>IFERROR(__xludf.DUMMYFUNCTION("IF(ISBLANK($D35),"""",IFERROR(JOIN("", "",QUERY(INDIRECT(""'(OCDS) "" &amp; P$3 &amp; ""'!$C:$F""),""SELECT C WHERE F = '"" &amp; $A35 &amp; ""'""))))"),"")</f>
        <v/>
      </c>
      <c r="Q35" s="88" t="str">
        <f>IFERROR(__xludf.DUMMYFUNCTION("IF(ISBLANK($D35),"""",IFERROR(JOIN("", "",QUERY(INDIRECT(""'(OCDS) "" &amp; Q$3 &amp; ""'!$C:$F""),""SELECT C WHERE F = '"" &amp; $A35 &amp; ""'""))))"),"")</f>
        <v/>
      </c>
      <c r="R35" s="89">
        <f t="shared" ref="R35:W35" si="33">IF(ISBLANK(IFERROR(VLOOKUP($A35,INDIRECT("'(OCDS) " &amp; R$3 &amp; "'!$F:$F"),1,FALSE))),0,1)</f>
        <v>0</v>
      </c>
      <c r="S35" s="89">
        <f t="shared" si="33"/>
        <v>0</v>
      </c>
      <c r="T35" s="89">
        <f t="shared" si="33"/>
        <v>0</v>
      </c>
      <c r="U35" s="89">
        <f t="shared" si="33"/>
        <v>0</v>
      </c>
      <c r="V35" s="89">
        <f t="shared" si="33"/>
        <v>0</v>
      </c>
      <c r="W35" s="89">
        <f t="shared" si="33"/>
        <v>0</v>
      </c>
    </row>
    <row r="36">
      <c r="A36" s="79" t="str">
        <f t="shared" si="1"/>
        <v> ()</v>
      </c>
      <c r="B36" s="94"/>
      <c r="C36" s="94"/>
      <c r="D36" s="84"/>
      <c r="E36" s="84"/>
      <c r="F36" s="92"/>
      <c r="G36" s="84"/>
      <c r="H36" s="94"/>
      <c r="I36" s="84"/>
      <c r="J36" s="85" t="str">
        <f t="shared" si="3"/>
        <v>no</v>
      </c>
      <c r="K36" s="86" t="str">
        <f>IFERROR(__xludf.DUMMYFUNCTION("IFERROR(JOIN("", "",FILTER(L36:Q36,LEN(L36:Q36))))"),"")</f>
        <v/>
      </c>
      <c r="L36" s="87" t="str">
        <f>IFERROR(__xludf.DUMMYFUNCTION("IF(ISBLANK($D36),"""",IFERROR(JOIN("", "",QUERY(INDIRECT(""'(OCDS) "" &amp; L$3 &amp; ""'!$C:$F""),""SELECT C WHERE F = '"" &amp; $A36 &amp; ""'""))))"),"")</f>
        <v/>
      </c>
      <c r="M36" s="88" t="str">
        <f>IFERROR(__xludf.DUMMYFUNCTION("IF(ISBLANK($D36),"""",IFERROR(JOIN("", "",QUERY(INDIRECT(""'(OCDS) "" &amp; M$3 &amp; ""'!$C:$F""),""SELECT C WHERE F = '"" &amp; $A36 &amp; ""'""))))"),"")</f>
        <v/>
      </c>
      <c r="N36" s="88" t="str">
        <f>IFERROR(__xludf.DUMMYFUNCTION("IF(ISBLANK($D36),"""",IFERROR(JOIN("", "",QUERY(INDIRECT(""'(OCDS) "" &amp; N$3 &amp; ""'!$C:$F""),""SELECT C WHERE F = '"" &amp; $A36 &amp; ""'""))))"),"")</f>
        <v/>
      </c>
      <c r="O36" s="88" t="str">
        <f>IFERROR(__xludf.DUMMYFUNCTION("IF(ISBLANK($D36),"""",IFERROR(JOIN("", "",QUERY(INDIRECT(""'(OCDS) "" &amp; O$3 &amp; ""'!$C:$F""),""SELECT C WHERE F = '"" &amp; $A36 &amp; ""'""))))"),"")</f>
        <v/>
      </c>
      <c r="P36" s="88" t="str">
        <f>IFERROR(__xludf.DUMMYFUNCTION("IF(ISBLANK($D36),"""",IFERROR(JOIN("", "",QUERY(INDIRECT(""'(OCDS) "" &amp; P$3 &amp; ""'!$C:$F""),""SELECT C WHERE F = '"" &amp; $A36 &amp; ""'""))))"),"")</f>
        <v/>
      </c>
      <c r="Q36" s="88" t="str">
        <f>IFERROR(__xludf.DUMMYFUNCTION("IF(ISBLANK($D36),"""",IFERROR(JOIN("", "",QUERY(INDIRECT(""'(OCDS) "" &amp; Q$3 &amp; ""'!$C:$F""),""SELECT C WHERE F = '"" &amp; $A36 &amp; ""'""))))"),"")</f>
        <v/>
      </c>
      <c r="R36" s="89">
        <f t="shared" ref="R36:W36" si="34">IF(ISBLANK(IFERROR(VLOOKUP($A36,INDIRECT("'(OCDS) " &amp; R$3 &amp; "'!$F:$F"),1,FALSE))),0,1)</f>
        <v>0</v>
      </c>
      <c r="S36" s="89">
        <f t="shared" si="34"/>
        <v>0</v>
      </c>
      <c r="T36" s="89">
        <f t="shared" si="34"/>
        <v>0</v>
      </c>
      <c r="U36" s="89">
        <f t="shared" si="34"/>
        <v>0</v>
      </c>
      <c r="V36" s="89">
        <f t="shared" si="34"/>
        <v>0</v>
      </c>
      <c r="W36" s="89">
        <f t="shared" si="34"/>
        <v>0</v>
      </c>
    </row>
    <row r="37">
      <c r="A37" s="79" t="str">
        <f t="shared" si="1"/>
        <v> ()</v>
      </c>
      <c r="B37" s="94"/>
      <c r="C37" s="94"/>
      <c r="D37" s="84"/>
      <c r="E37" s="84"/>
      <c r="F37" s="92"/>
      <c r="G37" s="84"/>
      <c r="H37" s="94"/>
      <c r="I37" s="84"/>
      <c r="J37" s="85" t="str">
        <f t="shared" si="3"/>
        <v>no</v>
      </c>
      <c r="K37" s="86" t="str">
        <f>IFERROR(__xludf.DUMMYFUNCTION("IFERROR(JOIN("", "",FILTER(L37:Q37,LEN(L37:Q37))))"),"")</f>
        <v/>
      </c>
      <c r="L37" s="87" t="str">
        <f>IFERROR(__xludf.DUMMYFUNCTION("IF(ISBLANK($D37),"""",IFERROR(JOIN("", "",QUERY(INDIRECT(""'(OCDS) "" &amp; L$3 &amp; ""'!$C:$F""),""SELECT C WHERE F = '"" &amp; $A37 &amp; ""'""))))"),"")</f>
        <v/>
      </c>
      <c r="M37" s="88" t="str">
        <f>IFERROR(__xludf.DUMMYFUNCTION("IF(ISBLANK($D37),"""",IFERROR(JOIN("", "",QUERY(INDIRECT(""'(OCDS) "" &amp; M$3 &amp; ""'!$C:$F""),""SELECT C WHERE F = '"" &amp; $A37 &amp; ""'""))))"),"")</f>
        <v/>
      </c>
      <c r="N37" s="88" t="str">
        <f>IFERROR(__xludf.DUMMYFUNCTION("IF(ISBLANK($D37),"""",IFERROR(JOIN("", "",QUERY(INDIRECT(""'(OCDS) "" &amp; N$3 &amp; ""'!$C:$F""),""SELECT C WHERE F = '"" &amp; $A37 &amp; ""'""))))"),"")</f>
        <v/>
      </c>
      <c r="O37" s="88" t="str">
        <f>IFERROR(__xludf.DUMMYFUNCTION("IF(ISBLANK($D37),"""",IFERROR(JOIN("", "",QUERY(INDIRECT(""'(OCDS) "" &amp; O$3 &amp; ""'!$C:$F""),""SELECT C WHERE F = '"" &amp; $A37 &amp; ""'""))))"),"")</f>
        <v/>
      </c>
      <c r="P37" s="88" t="str">
        <f>IFERROR(__xludf.DUMMYFUNCTION("IF(ISBLANK($D37),"""",IFERROR(JOIN("", "",QUERY(INDIRECT(""'(OCDS) "" &amp; P$3 &amp; ""'!$C:$F""),""SELECT C WHERE F = '"" &amp; $A37 &amp; ""'""))))"),"")</f>
        <v/>
      </c>
      <c r="Q37" s="88" t="str">
        <f>IFERROR(__xludf.DUMMYFUNCTION("IF(ISBLANK($D37),"""",IFERROR(JOIN("", "",QUERY(INDIRECT(""'(OCDS) "" &amp; Q$3 &amp; ""'!$C:$F""),""SELECT C WHERE F = '"" &amp; $A37 &amp; ""'""))))"),"")</f>
        <v/>
      </c>
      <c r="R37" s="89">
        <f t="shared" ref="R37:W37" si="35">IF(ISBLANK(IFERROR(VLOOKUP($A37,INDIRECT("'(OCDS) " &amp; R$3 &amp; "'!$F:$F"),1,FALSE))),0,1)</f>
        <v>0</v>
      </c>
      <c r="S37" s="89">
        <f t="shared" si="35"/>
        <v>0</v>
      </c>
      <c r="T37" s="89">
        <f t="shared" si="35"/>
        <v>0</v>
      </c>
      <c r="U37" s="89">
        <f t="shared" si="35"/>
        <v>0</v>
      </c>
      <c r="V37" s="89">
        <f t="shared" si="35"/>
        <v>0</v>
      </c>
      <c r="W37" s="89">
        <f t="shared" si="35"/>
        <v>0</v>
      </c>
    </row>
    <row r="38">
      <c r="A38" s="79" t="str">
        <f t="shared" si="1"/>
        <v> ()</v>
      </c>
      <c r="B38" s="94"/>
      <c r="C38" s="94"/>
      <c r="D38" s="84"/>
      <c r="E38" s="84"/>
      <c r="F38" s="92"/>
      <c r="G38" s="84"/>
      <c r="H38" s="94"/>
      <c r="I38" s="84"/>
      <c r="J38" s="85" t="str">
        <f t="shared" si="3"/>
        <v>no</v>
      </c>
      <c r="K38" s="86" t="str">
        <f>IFERROR(__xludf.DUMMYFUNCTION("IFERROR(JOIN("", "",FILTER(L38:Q38,LEN(L38:Q38))))"),"")</f>
        <v/>
      </c>
      <c r="L38" s="87" t="str">
        <f>IFERROR(__xludf.DUMMYFUNCTION("IF(ISBLANK($D38),"""",IFERROR(JOIN("", "",QUERY(INDIRECT(""'(OCDS) "" &amp; L$3 &amp; ""'!$C:$F""),""SELECT C WHERE F = '"" &amp; $A38 &amp; ""'""))))"),"")</f>
        <v/>
      </c>
      <c r="M38" s="88" t="str">
        <f>IFERROR(__xludf.DUMMYFUNCTION("IF(ISBLANK($D38),"""",IFERROR(JOIN("", "",QUERY(INDIRECT(""'(OCDS) "" &amp; M$3 &amp; ""'!$C:$F""),""SELECT C WHERE F = '"" &amp; $A38 &amp; ""'""))))"),"")</f>
        <v/>
      </c>
      <c r="N38" s="88" t="str">
        <f>IFERROR(__xludf.DUMMYFUNCTION("IF(ISBLANK($D38),"""",IFERROR(JOIN("", "",QUERY(INDIRECT(""'(OCDS) "" &amp; N$3 &amp; ""'!$C:$F""),""SELECT C WHERE F = '"" &amp; $A38 &amp; ""'""))))"),"")</f>
        <v/>
      </c>
      <c r="O38" s="88" t="str">
        <f>IFERROR(__xludf.DUMMYFUNCTION("IF(ISBLANK($D38),"""",IFERROR(JOIN("", "",QUERY(INDIRECT(""'(OCDS) "" &amp; O$3 &amp; ""'!$C:$F""),""SELECT C WHERE F = '"" &amp; $A38 &amp; ""'""))))"),"")</f>
        <v/>
      </c>
      <c r="P38" s="88" t="str">
        <f>IFERROR(__xludf.DUMMYFUNCTION("IF(ISBLANK($D38),"""",IFERROR(JOIN("", "",QUERY(INDIRECT(""'(OCDS) "" &amp; P$3 &amp; ""'!$C:$F""),""SELECT C WHERE F = '"" &amp; $A38 &amp; ""'""))))"),"")</f>
        <v/>
      </c>
      <c r="Q38" s="88" t="str">
        <f>IFERROR(__xludf.DUMMYFUNCTION("IF(ISBLANK($D38),"""",IFERROR(JOIN("", "",QUERY(INDIRECT(""'(OCDS) "" &amp; Q$3 &amp; ""'!$C:$F""),""SELECT C WHERE F = '"" &amp; $A38 &amp; ""'""))))"),"")</f>
        <v/>
      </c>
      <c r="R38" s="89">
        <f t="shared" ref="R38:W38" si="36">IF(ISBLANK(IFERROR(VLOOKUP($A38,INDIRECT("'(OCDS) " &amp; R$3 &amp; "'!$F:$F"),1,FALSE))),0,1)</f>
        <v>0</v>
      </c>
      <c r="S38" s="89">
        <f t="shared" si="36"/>
        <v>0</v>
      </c>
      <c r="T38" s="89">
        <f t="shared" si="36"/>
        <v>0</v>
      </c>
      <c r="U38" s="89">
        <f t="shared" si="36"/>
        <v>0</v>
      </c>
      <c r="V38" s="89">
        <f t="shared" si="36"/>
        <v>0</v>
      </c>
      <c r="W38" s="89">
        <f t="shared" si="36"/>
        <v>0</v>
      </c>
    </row>
    <row r="39">
      <c r="A39" s="79" t="str">
        <f t="shared" si="1"/>
        <v>GENERAL (LANGUAGE)</v>
      </c>
      <c r="B39" s="95" t="s">
        <v>59</v>
      </c>
      <c r="C39" s="95" t="s">
        <v>142</v>
      </c>
      <c r="D39" s="96" t="s">
        <v>143</v>
      </c>
      <c r="E39" s="96" t="s">
        <v>48</v>
      </c>
      <c r="F39" s="97" t="s">
        <v>144</v>
      </c>
      <c r="G39" s="96" t="s">
        <v>145</v>
      </c>
      <c r="H39" s="95" t="s">
        <v>90</v>
      </c>
      <c r="I39" s="96" t="s">
        <v>146</v>
      </c>
      <c r="J39" s="85" t="str">
        <f t="shared" si="3"/>
        <v>yes</v>
      </c>
      <c r="K39" s="86" t="str">
        <f>IFERROR(__xludf.DUMMYFUNCTION("IFERROR(JOIN("", "",FILTER(L39:Q39,LEN(L39:Q39))))"),"language")</f>
        <v>language</v>
      </c>
      <c r="L39" s="87" t="str">
        <f>IFERROR(__xludf.DUMMYFUNCTION("IF(ISBLANK($D39),"""",IFERROR(JOIN("", "",QUERY(INDIRECT(""'(OCDS) "" &amp; L$3 &amp; ""'!$C:$F""),""SELECT C WHERE F = '"" &amp; $A39 &amp; ""'""))))"),"language")</f>
        <v>language</v>
      </c>
      <c r="M39" s="88" t="str">
        <f>IFERROR(__xludf.DUMMYFUNCTION("IF(ISBLANK($D39),"""",IFERROR(JOIN("", "",QUERY(INDIRECT(""'(OCDS) "" &amp; M$3 &amp; ""'!$C:$F""),""SELECT C WHERE F = '"" &amp; $A39 &amp; ""'""))))"),"")</f>
        <v/>
      </c>
      <c r="N39" s="88" t="str">
        <f>IFERROR(__xludf.DUMMYFUNCTION("IF(ISBLANK($D39),"""",IFERROR(JOIN("", "",QUERY(INDIRECT(""'(OCDS) "" &amp; N$3 &amp; ""'!$C:$F""),""SELECT C WHERE F = '"" &amp; $A39 &amp; ""'""))))"),"")</f>
        <v/>
      </c>
      <c r="O39" s="88" t="str">
        <f>IFERROR(__xludf.DUMMYFUNCTION("IF(ISBLANK($D39),"""",IFERROR(JOIN("", "",QUERY(INDIRECT(""'(OCDS) "" &amp; O$3 &amp; ""'!$C:$F""),""SELECT C WHERE F = '"" &amp; $A39 &amp; ""'""))))"),"")</f>
        <v/>
      </c>
      <c r="P39" s="88" t="str">
        <f>IFERROR(__xludf.DUMMYFUNCTION("IF(ISBLANK($D39),"""",IFERROR(JOIN("", "",QUERY(INDIRECT(""'(OCDS) "" &amp; P$3 &amp; ""'!$C:$F""),""SELECT C WHERE F = '"" &amp; $A39 &amp; ""'""))))"),"")</f>
        <v/>
      </c>
      <c r="Q39" s="88" t="str">
        <f>IFERROR(__xludf.DUMMYFUNCTION("IF(ISBLANK($D39),"""",IFERROR(JOIN("", "",QUERY(INDIRECT(""'(OCDS) "" &amp; Q$3 &amp; ""'!$C:$F""),""SELECT C WHERE F = '"" &amp; $A39 &amp; ""'""))))"),"")</f>
        <v/>
      </c>
      <c r="R39" s="89">
        <f t="shared" ref="R39:W39" si="37">IF(ISBLANK(IFERROR(VLOOKUP($A39,INDIRECT("'(OCDS) " &amp; R$3 &amp; "'!$F:$F"),1,FALSE))),0,1)</f>
        <v>1</v>
      </c>
      <c r="S39" s="89">
        <f t="shared" si="37"/>
        <v>0</v>
      </c>
      <c r="T39" s="89">
        <f t="shared" si="37"/>
        <v>0</v>
      </c>
      <c r="U39" s="89">
        <f t="shared" si="37"/>
        <v>0</v>
      </c>
      <c r="V39" s="89">
        <f t="shared" si="37"/>
        <v>0</v>
      </c>
      <c r="W39" s="89">
        <f t="shared" si="37"/>
        <v>0</v>
      </c>
    </row>
    <row r="40">
      <c r="A40" s="79" t="str">
        <f t="shared" si="1"/>
        <v>GENERAL (CURRENCY)</v>
      </c>
      <c r="B40" s="95" t="s">
        <v>59</v>
      </c>
      <c r="C40" s="95" t="s">
        <v>142</v>
      </c>
      <c r="D40" s="96" t="s">
        <v>147</v>
      </c>
      <c r="E40" s="96" t="s">
        <v>48</v>
      </c>
      <c r="F40" s="97" t="s">
        <v>141</v>
      </c>
      <c r="G40" s="96" t="s">
        <v>148</v>
      </c>
      <c r="H40" s="95" t="s">
        <v>90</v>
      </c>
      <c r="I40" s="95"/>
      <c r="J40" s="85" t="str">
        <f t="shared" si="3"/>
        <v>yes</v>
      </c>
      <c r="K40" s="86" t="str">
        <f>IFERROR(__xludf.DUMMYFUNCTION("IFERROR(JOIN("", "",FILTER(L40:Q40,LEN(L40:Q40))))"),"contracts/value/currency, contracts/items/unit/value/currency, contracts/implementation/transactions/value/currency")</f>
        <v>contracts/value/currency, contracts/items/unit/value/currency, contracts/implementation/transactions/value/currency</v>
      </c>
      <c r="L40" s="87" t="str">
        <f>IFERROR(__xludf.DUMMYFUNCTION("IF(ISBLANK($D40),"""",IFERROR(JOIN("", "",QUERY(INDIRECT(""'(OCDS) "" &amp; L$3 &amp; ""'!$C:$F""),""SELECT C WHERE F = '"" &amp; $A40 &amp; ""'""))))"),"")</f>
        <v/>
      </c>
      <c r="M40" s="88" t="str">
        <f>IFERROR(__xludf.DUMMYFUNCTION("IF(ISBLANK($D40),"""",IFERROR(JOIN("", "",QUERY(INDIRECT(""'(OCDS) "" &amp; M$3 &amp; ""'!$C:$F""),""SELECT C WHERE F = '"" &amp; $A40 &amp; ""'""))))"),"")</f>
        <v/>
      </c>
      <c r="N40" s="88" t="str">
        <f>IFERROR(__xludf.DUMMYFUNCTION("IF(ISBLANK($D40),"""",IFERROR(JOIN("", "",QUERY(INDIRECT(""'(OCDS) "" &amp; N$3 &amp; ""'!$C:$F""),""SELECT C WHERE F = '"" &amp; $A40 &amp; ""'""))))"),"")</f>
        <v/>
      </c>
      <c r="O40" s="88" t="str">
        <f>IFERROR(__xludf.DUMMYFUNCTION("IF(ISBLANK($D40),"""",IFERROR(JOIN("", "",QUERY(INDIRECT(""'(OCDS) "" &amp; O$3 &amp; ""'!$C:$F""),""SELECT C WHERE F = '"" &amp; $A40 &amp; ""'""))))"),"")</f>
        <v/>
      </c>
      <c r="P40" s="88" t="str">
        <f>IFERROR(__xludf.DUMMYFUNCTION("IF(ISBLANK($D40),"""",IFERROR(JOIN("", "",QUERY(INDIRECT(""'(OCDS) "" &amp; P$3 &amp; ""'!$C:$F""),""SELECT C WHERE F = '"" &amp; $A40 &amp; ""'""))))"),"contracts/value/currency, contracts/items/unit/value/currency")</f>
        <v>contracts/value/currency, contracts/items/unit/value/currency</v>
      </c>
      <c r="Q40" s="88" t="str">
        <f>IFERROR(__xludf.DUMMYFUNCTION("IF(ISBLANK($D40),"""",IFERROR(JOIN("", "",QUERY(INDIRECT(""'(OCDS) "" &amp; Q$3 &amp; ""'!$C:$F""),""SELECT C WHERE F = '"" &amp; $A40 &amp; ""'""))))"),"contracts/implementation/transactions/value/currency")</f>
        <v>contracts/implementation/transactions/value/currency</v>
      </c>
      <c r="R40" s="89">
        <f t="shared" ref="R40:W40" si="38">IF(ISBLANK(IFERROR(VLOOKUP($A40,INDIRECT("'(OCDS) " &amp; R$3 &amp; "'!$F:$F"),1,FALSE))),0,1)</f>
        <v>0</v>
      </c>
      <c r="S40" s="89">
        <f t="shared" si="38"/>
        <v>0</v>
      </c>
      <c r="T40" s="89">
        <f t="shared" si="38"/>
        <v>0</v>
      </c>
      <c r="U40" s="89">
        <f t="shared" si="38"/>
        <v>0</v>
      </c>
      <c r="V40" s="89">
        <f t="shared" si="38"/>
        <v>1</v>
      </c>
      <c r="W40" s="89">
        <f t="shared" si="38"/>
        <v>1</v>
      </c>
    </row>
    <row r="41">
      <c r="A41" s="86" t="str">
        <f t="shared" si="1"/>
        <v>PO Listing Report (PROCUREMENTMETHOD)</v>
      </c>
      <c r="B41" s="98" t="s">
        <v>59</v>
      </c>
      <c r="C41" s="98" t="s">
        <v>93</v>
      </c>
      <c r="D41" s="99" t="s">
        <v>149</v>
      </c>
      <c r="E41" s="100" t="s">
        <v>48</v>
      </c>
      <c r="F41" s="101" t="s">
        <v>150</v>
      </c>
      <c r="G41" s="100" t="s">
        <v>151</v>
      </c>
      <c r="H41" s="98" t="s">
        <v>90</v>
      </c>
      <c r="I41" s="82" t="s">
        <v>152</v>
      </c>
      <c r="J41" s="85" t="str">
        <f t="shared" si="3"/>
        <v>yes</v>
      </c>
      <c r="K41" s="86" t="str">
        <f>IFERROR(__xludf.DUMMYFUNCTION("IFERROR(JOIN("", "",FILTER(L41:Q41,LEN(L41:Q41))))"),"tender/procurementMethod")</f>
        <v>tender/procurementMethod</v>
      </c>
      <c r="L41" s="87" t="str">
        <f>IFERROR(__xludf.DUMMYFUNCTION("IF(ISBLANK($D41),"""",IFERROR(JOIN("", "",QUERY(INDIRECT(""'(OCDS) "" &amp; L$3 &amp; ""'!$C:$F""),""SELECT C WHERE F = '"" &amp; $A41 &amp; ""'""))))"),"")</f>
        <v/>
      </c>
      <c r="M41" s="88" t="str">
        <f>IFERROR(__xludf.DUMMYFUNCTION("IF(ISBLANK($D41),"""",IFERROR(JOIN("", "",QUERY(INDIRECT(""'(OCDS) "" &amp; M$3 &amp; ""'!$C:$F""),""SELECT C WHERE F = '"" &amp; $A41 &amp; ""'""))))"),"")</f>
        <v/>
      </c>
      <c r="N41" s="88" t="str">
        <f>IFERROR(__xludf.DUMMYFUNCTION("IF(ISBLANK($D41),"""",IFERROR(JOIN("", "",QUERY(INDIRECT(""'(OCDS) "" &amp; N$3 &amp; ""'!$C:$F""),""SELECT C WHERE F = '"" &amp; $A41 &amp; ""'""))))"),"tender/procurementMethod")</f>
        <v>tender/procurementMethod</v>
      </c>
      <c r="O41" s="88" t="str">
        <f>IFERROR(__xludf.DUMMYFUNCTION("IF(ISBLANK($D41),"""",IFERROR(JOIN("", "",QUERY(INDIRECT(""'(OCDS) "" &amp; O$3 &amp; ""'!$C:$F""),""SELECT C WHERE F = '"" &amp; $A41 &amp; ""'""))))"),"")</f>
        <v/>
      </c>
      <c r="P41" s="88" t="str">
        <f>IFERROR(__xludf.DUMMYFUNCTION("IF(ISBLANK($D41),"""",IFERROR(JOIN("", "",QUERY(INDIRECT(""'(OCDS) "" &amp; P$3 &amp; ""'!$C:$F""),""SELECT C WHERE F = '"" &amp; $A41 &amp; ""'""))))"),"")</f>
        <v/>
      </c>
      <c r="Q41" s="88" t="str">
        <f>IFERROR(__xludf.DUMMYFUNCTION("IF(ISBLANK($D41),"""",IFERROR(JOIN("", "",QUERY(INDIRECT(""'(OCDS) "" &amp; Q$3 &amp; ""'!$C:$F""),""SELECT C WHERE F = '"" &amp; $A41 &amp; ""'""))))"),"")</f>
        <v/>
      </c>
      <c r="R41" s="89">
        <f t="shared" ref="R41:W41" si="39">IF(ISBLANK(IFERROR(VLOOKUP($A41,INDIRECT("'(OCDS) " &amp; R$3 &amp; "'!$F:$F"),1,FALSE))),0,1)</f>
        <v>0</v>
      </c>
      <c r="S41" s="89">
        <f t="shared" si="39"/>
        <v>0</v>
      </c>
      <c r="T41" s="89">
        <f t="shared" si="39"/>
        <v>1</v>
      </c>
      <c r="U41" s="89">
        <f t="shared" si="39"/>
        <v>0</v>
      </c>
      <c r="V41" s="89">
        <f t="shared" si="39"/>
        <v>0</v>
      </c>
      <c r="W41" s="89">
        <f t="shared" si="39"/>
        <v>0</v>
      </c>
    </row>
    <row r="42">
      <c r="A42" s="79" t="str">
        <f t="shared" si="1"/>
        <v>PO Listing Report (VENDOR ID)</v>
      </c>
      <c r="B42" s="80" t="s">
        <v>59</v>
      </c>
      <c r="C42" s="80" t="s">
        <v>93</v>
      </c>
      <c r="D42" s="82" t="s">
        <v>153</v>
      </c>
      <c r="E42" s="82" t="s">
        <v>48</v>
      </c>
      <c r="F42" s="91" t="s">
        <v>154</v>
      </c>
      <c r="G42" s="82" t="s">
        <v>155</v>
      </c>
      <c r="H42" s="80" t="s">
        <v>90</v>
      </c>
      <c r="I42" s="84"/>
      <c r="J42" s="85" t="str">
        <f t="shared" si="3"/>
        <v>yes</v>
      </c>
      <c r="K42" s="86" t="str">
        <f>IFERROR(__xludf.DUMMYFUNCTION("IFERROR(JOIN("", "",FILTER(L42:Q42,LEN(L42:Q42))))"),"parties/id, parties/id, parties/id, tender/tenderers/id, awards/suppliers/id, contracts/implementation/transactions/payee/id")</f>
        <v>parties/id, parties/id, parties/id, tender/tenderers/id, awards/suppliers/id, contracts/implementation/transactions/payee/id</v>
      </c>
      <c r="L42" s="87" t="str">
        <f>IFERROR(__xludf.DUMMYFUNCTION("IF(ISBLANK($D42),"""",IFERROR(JOIN("", "",QUERY(INDIRECT(""'(OCDS) "" &amp; L$3 &amp; ""'!$C:$F""),""SELECT C WHERE F = '"" &amp; $A42 &amp; ""'""))))"),"parties/id, parties/id, parties/id")</f>
        <v>parties/id, parties/id, parties/id</v>
      </c>
      <c r="M42" s="88" t="str">
        <f>IFERROR(__xludf.DUMMYFUNCTION("IF(ISBLANK($D42),"""",IFERROR(JOIN("", "",QUERY(INDIRECT(""'(OCDS) "" &amp; M$3 &amp; ""'!$C:$F""),""SELECT C WHERE F = '"" &amp; $A42 &amp; ""'""))))"),"")</f>
        <v/>
      </c>
      <c r="N42" s="88" t="str">
        <f>IFERROR(__xludf.DUMMYFUNCTION("IF(ISBLANK($D42),"""",IFERROR(JOIN("", "",QUERY(INDIRECT(""'(OCDS) "" &amp; N$3 &amp; ""'!$C:$F""),""SELECT C WHERE F = '"" &amp; $A42 &amp; ""'""))))"),"tender/tenderers/id")</f>
        <v>tender/tenderers/id</v>
      </c>
      <c r="O42" s="88" t="str">
        <f>IFERROR(__xludf.DUMMYFUNCTION("IF(ISBLANK($D42),"""",IFERROR(JOIN("", "",QUERY(INDIRECT(""'(OCDS) "" &amp; O$3 &amp; ""'!$C:$F""),""SELECT C WHERE F = '"" &amp; $A42 &amp; ""'""))))"),"awards/suppliers/id")</f>
        <v>awards/suppliers/id</v>
      </c>
      <c r="P42" s="88" t="str">
        <f>IFERROR(__xludf.DUMMYFUNCTION("IF(ISBLANK($D42),"""",IFERROR(JOIN("", "",QUERY(INDIRECT(""'(OCDS) "" &amp; P$3 &amp; ""'!$C:$F""),""SELECT C WHERE F = '"" &amp; $A42 &amp; ""'""))))"),"")</f>
        <v/>
      </c>
      <c r="Q42" s="88" t="str">
        <f>IFERROR(__xludf.DUMMYFUNCTION("IF(ISBLANK($D42),"""",IFERROR(JOIN("", "",QUERY(INDIRECT(""'(OCDS) "" &amp; Q$3 &amp; ""'!$C:$F""),""SELECT C WHERE F = '"" &amp; $A42 &amp; ""'""))))"),"contracts/implementation/transactions/payee/id")</f>
        <v>contracts/implementation/transactions/payee/id</v>
      </c>
      <c r="R42" s="89">
        <f t="shared" ref="R42:W42" si="40">IF(ISBLANK(IFERROR(VLOOKUP($A42,INDIRECT("'(OCDS) " &amp; R$3 &amp; "'!$F:$F"),1,FALSE))),0,1)</f>
        <v>1</v>
      </c>
      <c r="S42" s="89">
        <f t="shared" si="40"/>
        <v>0</v>
      </c>
      <c r="T42" s="89">
        <f t="shared" si="40"/>
        <v>1</v>
      </c>
      <c r="U42" s="89">
        <f t="shared" si="40"/>
        <v>1</v>
      </c>
      <c r="V42" s="89">
        <f t="shared" si="40"/>
        <v>0</v>
      </c>
      <c r="W42" s="89">
        <f t="shared" si="40"/>
        <v>1</v>
      </c>
    </row>
    <row r="43">
      <c r="A43" s="79" t="str">
        <f t="shared" si="1"/>
        <v>PO Listing Report (VENDOR IDENTIFIER SCHEME)</v>
      </c>
      <c r="B43" s="80" t="s">
        <v>59</v>
      </c>
      <c r="C43" s="81" t="s">
        <v>93</v>
      </c>
      <c r="D43" s="82" t="s">
        <v>156</v>
      </c>
      <c r="E43" s="82" t="s">
        <v>49</v>
      </c>
      <c r="F43" s="83" t="s">
        <v>157</v>
      </c>
      <c r="G43" s="82" t="s">
        <v>158</v>
      </c>
      <c r="H43" s="80" t="s">
        <v>90</v>
      </c>
      <c r="I43" s="84"/>
      <c r="J43" s="85" t="str">
        <f t="shared" si="3"/>
        <v>yes</v>
      </c>
      <c r="K43" s="86" t="str">
        <f>IFERROR(__xludf.DUMMYFUNCTION("IFERROR(JOIN("", "",FILTER(L43:Q43,LEN(L43:Q43))))"),"parties/identifier/scheme, parties/identifier/scheme, parties/identifier/scheme")</f>
        <v>parties/identifier/scheme, parties/identifier/scheme, parties/identifier/scheme</v>
      </c>
      <c r="L43" s="87" t="str">
        <f>IFERROR(__xludf.DUMMYFUNCTION("IF(ISBLANK($D43),"""",IFERROR(JOIN("", "",QUERY(INDIRECT(""'(OCDS) "" &amp; L$3 &amp; ""'!$C:$F""),""SELECT C WHERE F = '"" &amp; $A43 &amp; ""'""))))"),"parties/identifier/scheme, parties/identifier/scheme, parties/identifier/scheme")</f>
        <v>parties/identifier/scheme, parties/identifier/scheme, parties/identifier/scheme</v>
      </c>
      <c r="M43" s="88" t="str">
        <f>IFERROR(__xludf.DUMMYFUNCTION("IF(ISBLANK($D43),"""",IFERROR(JOIN("", "",QUERY(INDIRECT(""'(OCDS) "" &amp; M$3 &amp; ""'!$C:$F""),""SELECT C WHERE F = '"" &amp; $A43 &amp; ""'""))))"),"")</f>
        <v/>
      </c>
      <c r="N43" s="88" t="str">
        <f>IFERROR(__xludf.DUMMYFUNCTION("IF(ISBLANK($D43),"""",IFERROR(JOIN("", "",QUERY(INDIRECT(""'(OCDS) "" &amp; N$3 &amp; ""'!$C:$F""),""SELECT C WHERE F = '"" &amp; $A43 &amp; ""'""))))"),"")</f>
        <v/>
      </c>
      <c r="O43" s="88" t="str">
        <f>IFERROR(__xludf.DUMMYFUNCTION("IF(ISBLANK($D43),"""",IFERROR(JOIN("", "",QUERY(INDIRECT(""'(OCDS) "" &amp; O$3 &amp; ""'!$C:$F""),""SELECT C WHERE F = '"" &amp; $A43 &amp; ""'""))))"),"")</f>
        <v/>
      </c>
      <c r="P43" s="88" t="str">
        <f>IFERROR(__xludf.DUMMYFUNCTION("IF(ISBLANK($D43),"""",IFERROR(JOIN("", "",QUERY(INDIRECT(""'(OCDS) "" &amp; P$3 &amp; ""'!$C:$F""),""SELECT C WHERE F = '"" &amp; $A43 &amp; ""'""))))"),"")</f>
        <v/>
      </c>
      <c r="Q43" s="88" t="str">
        <f>IFERROR(__xludf.DUMMYFUNCTION("IF(ISBLANK($D43),"""",IFERROR(JOIN("", "",QUERY(INDIRECT(""'(OCDS) "" &amp; Q$3 &amp; ""'!$C:$F""),""SELECT C WHERE F = '"" &amp; $A43 &amp; ""'""))))"),"")</f>
        <v/>
      </c>
      <c r="R43" s="89">
        <f t="shared" ref="R43:W43" si="41">IF(ISBLANK(IFERROR(VLOOKUP($A43,INDIRECT("'(OCDS) " &amp; R$3 &amp; "'!$F:$F"),1,FALSE))),0,1)</f>
        <v>1</v>
      </c>
      <c r="S43" s="89">
        <f t="shared" si="41"/>
        <v>0</v>
      </c>
      <c r="T43" s="89">
        <f t="shared" si="41"/>
        <v>0</v>
      </c>
      <c r="U43" s="89">
        <f t="shared" si="41"/>
        <v>0</v>
      </c>
      <c r="V43" s="89">
        <f t="shared" si="41"/>
        <v>0</v>
      </c>
      <c r="W43" s="89">
        <f t="shared" si="41"/>
        <v>0</v>
      </c>
    </row>
    <row r="44">
      <c r="A44" s="79" t="str">
        <f t="shared" si="1"/>
        <v>Vendor (VENDOR TAG)</v>
      </c>
      <c r="B44" s="80" t="s">
        <v>59</v>
      </c>
      <c r="C44" s="81" t="s">
        <v>31</v>
      </c>
      <c r="D44" s="82" t="s">
        <v>159</v>
      </c>
      <c r="E44" s="82" t="s">
        <v>48</v>
      </c>
      <c r="F44" s="83" t="s">
        <v>160</v>
      </c>
      <c r="G44" s="82" t="s">
        <v>161</v>
      </c>
      <c r="H44" s="80" t="s">
        <v>90</v>
      </c>
      <c r="I44" s="84"/>
      <c r="J44" s="85" t="str">
        <f t="shared" si="3"/>
        <v>yes</v>
      </c>
      <c r="K44" s="86" t="str">
        <f>IFERROR(__xludf.DUMMYFUNCTION("IFERROR(JOIN("", "",FILTER(L44:Q44,LEN(L44:Q44))))"),"parties/roles")</f>
        <v>parties/roles</v>
      </c>
      <c r="L44" s="87" t="str">
        <f>IFERROR(__xludf.DUMMYFUNCTION("IF(ISBLANK($D44),"""",IFERROR(JOIN("", "",QUERY(INDIRECT(""'(OCDS) "" &amp; L$3 &amp; ""'!$C:$F""),""SELECT C WHERE F = '"" &amp; $A44 &amp; ""'""))))"),"parties/roles")</f>
        <v>parties/roles</v>
      </c>
      <c r="M44" s="88" t="str">
        <f>IFERROR(__xludf.DUMMYFUNCTION("IF(ISBLANK($D44),"""",IFERROR(JOIN("", "",QUERY(INDIRECT(""'(OCDS) "" &amp; M$3 &amp; ""'!$C:$F""),""SELECT C WHERE F = '"" &amp; $A44 &amp; ""'""))))"),"")</f>
        <v/>
      </c>
      <c r="N44" s="88" t="str">
        <f>IFERROR(__xludf.DUMMYFUNCTION("IF(ISBLANK($D44),"""",IFERROR(JOIN("", "",QUERY(INDIRECT(""'(OCDS) "" &amp; N$3 &amp; ""'!$C:$F""),""SELECT C WHERE F = '"" &amp; $A44 &amp; ""'""))))"),"")</f>
        <v/>
      </c>
      <c r="O44" s="88" t="str">
        <f>IFERROR(__xludf.DUMMYFUNCTION("IF(ISBLANK($D44),"""",IFERROR(JOIN("", "",QUERY(INDIRECT(""'(OCDS) "" &amp; O$3 &amp; ""'!$C:$F""),""SELECT C WHERE F = '"" &amp; $A44 &amp; ""'""))))"),"")</f>
        <v/>
      </c>
      <c r="P44" s="88" t="str">
        <f>IFERROR(__xludf.DUMMYFUNCTION("IF(ISBLANK($D44),"""",IFERROR(JOIN("", "",QUERY(INDIRECT(""'(OCDS) "" &amp; P$3 &amp; ""'!$C:$F""),""SELECT C WHERE F = '"" &amp; $A44 &amp; ""'""))))"),"")</f>
        <v/>
      </c>
      <c r="Q44" s="88" t="str">
        <f>IFERROR(__xludf.DUMMYFUNCTION("IF(ISBLANK($D44),"""",IFERROR(JOIN("", "",QUERY(INDIRECT(""'(OCDS) "" &amp; Q$3 &amp; ""'!$C:$F""),""SELECT C WHERE F = '"" &amp; $A44 &amp; ""'""))))"),"")</f>
        <v/>
      </c>
      <c r="R44" s="89">
        <f t="shared" ref="R44:W44" si="42">IF(ISBLANK(IFERROR(VLOOKUP($A44,INDIRECT("'(OCDS) " &amp; R$3 &amp; "'!$F:$F"),1,FALSE))),0,1)</f>
        <v>1</v>
      </c>
      <c r="S44" s="89">
        <f t="shared" si="42"/>
        <v>0</v>
      </c>
      <c r="T44" s="89">
        <f t="shared" si="42"/>
        <v>0</v>
      </c>
      <c r="U44" s="89">
        <f t="shared" si="42"/>
        <v>0</v>
      </c>
      <c r="V44" s="89">
        <f t="shared" si="42"/>
        <v>0</v>
      </c>
      <c r="W44" s="89">
        <f t="shared" si="42"/>
        <v>0</v>
      </c>
    </row>
    <row r="45">
      <c r="A45" s="79" t="str">
        <f t="shared" si="1"/>
        <v>Vendor (PAYEE TAG)</v>
      </c>
      <c r="B45" s="80" t="s">
        <v>59</v>
      </c>
      <c r="C45" s="81" t="s">
        <v>31</v>
      </c>
      <c r="D45" s="82" t="s">
        <v>162</v>
      </c>
      <c r="E45" s="82" t="s">
        <v>48</v>
      </c>
      <c r="F45" s="83" t="s">
        <v>163</v>
      </c>
      <c r="G45" s="82" t="s">
        <v>161</v>
      </c>
      <c r="H45" s="80" t="s">
        <v>90</v>
      </c>
      <c r="I45" s="84"/>
      <c r="J45" s="85" t="str">
        <f t="shared" si="3"/>
        <v>yes</v>
      </c>
      <c r="K45" s="86" t="str">
        <f>IFERROR(__xludf.DUMMYFUNCTION("IFERROR(JOIN("", "",FILTER(L45:Q45,LEN(L45:Q45))))"),"parties/roles")</f>
        <v>parties/roles</v>
      </c>
      <c r="L45" s="87" t="str">
        <f>IFERROR(__xludf.DUMMYFUNCTION("IF(ISBLANK($D45),"""",IFERROR(JOIN("", "",QUERY(INDIRECT(""'(OCDS) "" &amp; L$3 &amp; ""'!$C:$F""),""SELECT C WHERE F = '"" &amp; $A45 &amp; ""'""))))"),"parties/roles")</f>
        <v>parties/roles</v>
      </c>
      <c r="M45" s="88" t="str">
        <f>IFERROR(__xludf.DUMMYFUNCTION("IF(ISBLANK($D45),"""",IFERROR(JOIN("", "",QUERY(INDIRECT(""'(OCDS) "" &amp; M$3 &amp; ""'!$C:$F""),""SELECT C WHERE F = '"" &amp; $A45 &amp; ""'""))))"),"")</f>
        <v/>
      </c>
      <c r="N45" s="88" t="str">
        <f>IFERROR(__xludf.DUMMYFUNCTION("IF(ISBLANK($D45),"""",IFERROR(JOIN("", "",QUERY(INDIRECT(""'(OCDS) "" &amp; N$3 &amp; ""'!$C:$F""),""SELECT C WHERE F = '"" &amp; $A45 &amp; ""'""))))"),"")</f>
        <v/>
      </c>
      <c r="O45" s="88" t="str">
        <f>IFERROR(__xludf.DUMMYFUNCTION("IF(ISBLANK($D45),"""",IFERROR(JOIN("", "",QUERY(INDIRECT(""'(OCDS) "" &amp; O$3 &amp; ""'!$C:$F""),""SELECT C WHERE F = '"" &amp; $A45 &amp; ""'""))))"),"")</f>
        <v/>
      </c>
      <c r="P45" s="88" t="str">
        <f>IFERROR(__xludf.DUMMYFUNCTION("IF(ISBLANK($D45),"""",IFERROR(JOIN("", "",QUERY(INDIRECT(""'(OCDS) "" &amp; P$3 &amp; ""'!$C:$F""),""SELECT C WHERE F = '"" &amp; $A45 &amp; ""'""))))"),"")</f>
        <v/>
      </c>
      <c r="Q45" s="88" t="str">
        <f>IFERROR(__xludf.DUMMYFUNCTION("IF(ISBLANK($D45),"""",IFERROR(JOIN("", "",QUERY(INDIRECT(""'(OCDS) "" &amp; Q$3 &amp; ""'!$C:$F""),""SELECT C WHERE F = '"" &amp; $A45 &amp; ""'""))))"),"")</f>
        <v/>
      </c>
      <c r="R45" s="89">
        <f t="shared" ref="R45:W45" si="43">IF(ISBLANK(IFERROR(VLOOKUP($A45,INDIRECT("'(OCDS) " &amp; R$3 &amp; "'!$F:$F"),1,FALSE))),0,1)</f>
        <v>1</v>
      </c>
      <c r="S45" s="89">
        <f t="shared" si="43"/>
        <v>0</v>
      </c>
      <c r="T45" s="89">
        <f t="shared" si="43"/>
        <v>0</v>
      </c>
      <c r="U45" s="89">
        <f t="shared" si="43"/>
        <v>0</v>
      </c>
      <c r="V45" s="89">
        <f t="shared" si="43"/>
        <v>0</v>
      </c>
      <c r="W45" s="89">
        <f t="shared" si="43"/>
        <v>0</v>
      </c>
    </row>
    <row r="46">
      <c r="A46" s="79" t="str">
        <f t="shared" si="1"/>
        <v>Vendor (SUPPLIER TAG)</v>
      </c>
      <c r="B46" s="80" t="s">
        <v>59</v>
      </c>
      <c r="C46" s="81" t="s">
        <v>31</v>
      </c>
      <c r="D46" s="82" t="s">
        <v>164</v>
      </c>
      <c r="E46" s="82" t="s">
        <v>48</v>
      </c>
      <c r="F46" s="83" t="s">
        <v>165</v>
      </c>
      <c r="G46" s="82"/>
      <c r="H46" s="80"/>
      <c r="I46" s="84"/>
      <c r="J46" s="85" t="str">
        <f t="shared" si="3"/>
        <v>yes</v>
      </c>
      <c r="K46" s="86" t="str">
        <f>IFERROR(__xludf.DUMMYFUNCTION("IFERROR(JOIN("", "",FILTER(L46:Q46,LEN(L46:Q46))))"),"parties/roles")</f>
        <v>parties/roles</v>
      </c>
      <c r="L46" s="87" t="str">
        <f>IFERROR(__xludf.DUMMYFUNCTION("IF(ISBLANK($D46),"""",IFERROR(JOIN("", "",QUERY(INDIRECT(""'(OCDS) "" &amp; L$3 &amp; ""'!$C:$F""),""SELECT C WHERE F = '"" &amp; $A46 &amp; ""'""))))"),"parties/roles")</f>
        <v>parties/roles</v>
      </c>
      <c r="M46" s="88" t="str">
        <f>IFERROR(__xludf.DUMMYFUNCTION("IF(ISBLANK($D46),"""",IFERROR(JOIN("", "",QUERY(INDIRECT(""'(OCDS) "" &amp; M$3 &amp; ""'!$C:$F""),""SELECT C WHERE F = '"" &amp; $A46 &amp; ""'""))))"),"")</f>
        <v/>
      </c>
      <c r="N46" s="88" t="str">
        <f>IFERROR(__xludf.DUMMYFUNCTION("IF(ISBLANK($D46),"""",IFERROR(JOIN("", "",QUERY(INDIRECT(""'(OCDS) "" &amp; N$3 &amp; ""'!$C:$F""),""SELECT C WHERE F = '"" &amp; $A46 &amp; ""'""))))"),"")</f>
        <v/>
      </c>
      <c r="O46" s="88" t="str">
        <f>IFERROR(__xludf.DUMMYFUNCTION("IF(ISBLANK($D46),"""",IFERROR(JOIN("", "",QUERY(INDIRECT(""'(OCDS) "" &amp; O$3 &amp; ""'!$C:$F""),""SELECT C WHERE F = '"" &amp; $A46 &amp; ""'""))))"),"")</f>
        <v/>
      </c>
      <c r="P46" s="88" t="str">
        <f>IFERROR(__xludf.DUMMYFUNCTION("IF(ISBLANK($D46),"""",IFERROR(JOIN("", "",QUERY(INDIRECT(""'(OCDS) "" &amp; P$3 &amp; ""'!$C:$F""),""SELECT C WHERE F = '"" &amp; $A46 &amp; ""'""))))"),"")</f>
        <v/>
      </c>
      <c r="Q46" s="88" t="str">
        <f>IFERROR(__xludf.DUMMYFUNCTION("IF(ISBLANK($D46),"""",IFERROR(JOIN("", "",QUERY(INDIRECT(""'(OCDS) "" &amp; Q$3 &amp; ""'!$C:$F""),""SELECT C WHERE F = '"" &amp; $A46 &amp; ""'""))))"),"")</f>
        <v/>
      </c>
      <c r="R46" s="89">
        <f t="shared" ref="R46:W46" si="44">IF(ISBLANK(IFERROR(VLOOKUP($A46,INDIRECT("'(OCDS) " &amp; R$3 &amp; "'!$F:$F"),1,FALSE))),0,1)</f>
        <v>1</v>
      </c>
      <c r="S46" s="89">
        <f t="shared" si="44"/>
        <v>0</v>
      </c>
      <c r="T46" s="89">
        <f t="shared" si="44"/>
        <v>0</v>
      </c>
      <c r="U46" s="89">
        <f t="shared" si="44"/>
        <v>0</v>
      </c>
      <c r="V46" s="89">
        <f t="shared" si="44"/>
        <v>0</v>
      </c>
      <c r="W46" s="89">
        <f t="shared" si="44"/>
        <v>0</v>
      </c>
    </row>
    <row r="47">
      <c r="A47" s="79" t="str">
        <f t="shared" si="1"/>
        <v>PO Listing Report (TENDER STATUS)</v>
      </c>
      <c r="B47" s="80" t="s">
        <v>59</v>
      </c>
      <c r="C47" s="80" t="s">
        <v>93</v>
      </c>
      <c r="D47" s="82" t="s">
        <v>166</v>
      </c>
      <c r="E47" s="82" t="s">
        <v>48</v>
      </c>
      <c r="F47" s="91" t="s">
        <v>167</v>
      </c>
      <c r="G47" s="82" t="s">
        <v>151</v>
      </c>
      <c r="H47" s="80" t="s">
        <v>90</v>
      </c>
      <c r="I47" s="84"/>
      <c r="J47" s="85" t="str">
        <f t="shared" si="3"/>
        <v>yes</v>
      </c>
      <c r="K47" s="86" t="str">
        <f>IFERROR(__xludf.DUMMYFUNCTION("IFERROR(JOIN("", "",FILTER(L47:Q47,LEN(L47:Q47))))"),"tender/status")</f>
        <v>tender/status</v>
      </c>
      <c r="L47" s="87" t="str">
        <f>IFERROR(__xludf.DUMMYFUNCTION("IF(ISBLANK($D47),"""",IFERROR(JOIN("", "",QUERY(INDIRECT(""'(OCDS) "" &amp; L$3 &amp; ""'!$C:$F""),""SELECT C WHERE F = '"" &amp; $A47 &amp; ""'""))))"),"")</f>
        <v/>
      </c>
      <c r="M47" s="88" t="str">
        <f>IFERROR(__xludf.DUMMYFUNCTION("IF(ISBLANK($D47),"""",IFERROR(JOIN("", "",QUERY(INDIRECT(""'(OCDS) "" &amp; M$3 &amp; ""'!$C:$F""),""SELECT C WHERE F = '"" &amp; $A47 &amp; ""'""))))"),"")</f>
        <v/>
      </c>
      <c r="N47" s="88" t="str">
        <f>IFERROR(__xludf.DUMMYFUNCTION("IF(ISBLANK($D47),"""",IFERROR(JOIN("", "",QUERY(INDIRECT(""'(OCDS) "" &amp; N$3 &amp; ""'!$C:$F""),""SELECT C WHERE F = '"" &amp; $A47 &amp; ""'""))))"),"tender/status")</f>
        <v>tender/status</v>
      </c>
      <c r="O47" s="88" t="str">
        <f>IFERROR(__xludf.DUMMYFUNCTION("IF(ISBLANK($D47),"""",IFERROR(JOIN("", "",QUERY(INDIRECT(""'(OCDS) "" &amp; O$3 &amp; ""'!$C:$F""),""SELECT C WHERE F = '"" &amp; $A47 &amp; ""'""))))"),"")</f>
        <v/>
      </c>
      <c r="P47" s="88" t="str">
        <f>IFERROR(__xludf.DUMMYFUNCTION("IF(ISBLANK($D47),"""",IFERROR(JOIN("", "",QUERY(INDIRECT(""'(OCDS) "" &amp; P$3 &amp; ""'!$C:$F""),""SELECT C WHERE F = '"" &amp; $A47 &amp; ""'""))))"),"")</f>
        <v/>
      </c>
      <c r="Q47" s="88" t="str">
        <f>IFERROR(__xludf.DUMMYFUNCTION("IF(ISBLANK($D47),"""",IFERROR(JOIN("", "",QUERY(INDIRECT(""'(OCDS) "" &amp; Q$3 &amp; ""'!$C:$F""),""SELECT C WHERE F = '"" &amp; $A47 &amp; ""'""))))"),"")</f>
        <v/>
      </c>
      <c r="R47" s="89">
        <f t="shared" ref="R47:W47" si="45">IF(ISBLANK(IFERROR(VLOOKUP($A47,INDIRECT("'(OCDS) " &amp; R$3 &amp; "'!$F:$F"),1,FALSE))),0,1)</f>
        <v>0</v>
      </c>
      <c r="S47" s="89">
        <f t="shared" si="45"/>
        <v>0</v>
      </c>
      <c r="T47" s="89">
        <f t="shared" si="45"/>
        <v>1</v>
      </c>
      <c r="U47" s="89">
        <f t="shared" si="45"/>
        <v>0</v>
      </c>
      <c r="V47" s="89">
        <f t="shared" si="45"/>
        <v>0</v>
      </c>
      <c r="W47" s="89">
        <f t="shared" si="45"/>
        <v>0</v>
      </c>
    </row>
    <row r="48">
      <c r="A48" s="79" t="str">
        <f t="shared" si="1"/>
        <v>PO Listing Report (AWARD STATUS)</v>
      </c>
      <c r="B48" s="80" t="s">
        <v>59</v>
      </c>
      <c r="C48" s="80" t="s">
        <v>93</v>
      </c>
      <c r="D48" s="82" t="s">
        <v>168</v>
      </c>
      <c r="E48" s="82" t="s">
        <v>48</v>
      </c>
      <c r="F48" s="91" t="s">
        <v>169</v>
      </c>
      <c r="G48" s="82" t="s">
        <v>170</v>
      </c>
      <c r="H48" s="80" t="s">
        <v>90</v>
      </c>
      <c r="I48" s="82" t="s">
        <v>171</v>
      </c>
      <c r="J48" s="85" t="str">
        <f t="shared" si="3"/>
        <v>yes</v>
      </c>
      <c r="K48" s="86" t="str">
        <f>IFERROR(__xludf.DUMMYFUNCTION("IFERROR(JOIN("", "",FILTER(L48:Q48,LEN(L48:Q48))))"),"awards/status")</f>
        <v>awards/status</v>
      </c>
      <c r="L48" s="87" t="str">
        <f>IFERROR(__xludf.DUMMYFUNCTION("IF(ISBLANK($D48),"""",IFERROR(JOIN("", "",QUERY(INDIRECT(""'(OCDS) "" &amp; L$3 &amp; ""'!$C:$F""),""SELECT C WHERE F = '"" &amp; $A48 &amp; ""'""))))"),"")</f>
        <v/>
      </c>
      <c r="M48" s="88" t="str">
        <f>IFERROR(__xludf.DUMMYFUNCTION("IF(ISBLANK($D48),"""",IFERROR(JOIN("", "",QUERY(INDIRECT(""'(OCDS) "" &amp; M$3 &amp; ""'!$C:$F""),""SELECT C WHERE F = '"" &amp; $A48 &amp; ""'""))))"),"")</f>
        <v/>
      </c>
      <c r="N48" s="88" t="str">
        <f>IFERROR(__xludf.DUMMYFUNCTION("IF(ISBLANK($D48),"""",IFERROR(JOIN("", "",QUERY(INDIRECT(""'(OCDS) "" &amp; N$3 &amp; ""'!$C:$F""),""SELECT C WHERE F = '"" &amp; $A48 &amp; ""'""))))"),"")</f>
        <v/>
      </c>
      <c r="O48" s="88" t="str">
        <f>IFERROR(__xludf.DUMMYFUNCTION("IF(ISBLANK($D48),"""",IFERROR(JOIN("", "",QUERY(INDIRECT(""'(OCDS) "" &amp; O$3 &amp; ""'!$C:$F""),""SELECT C WHERE F = '"" &amp; $A48 &amp; ""'""))))"),"awards/status")</f>
        <v>awards/status</v>
      </c>
      <c r="P48" s="88" t="str">
        <f>IFERROR(__xludf.DUMMYFUNCTION("IF(ISBLANK($D48),"""",IFERROR(JOIN("", "",QUERY(INDIRECT(""'(OCDS) "" &amp; P$3 &amp; ""'!$C:$F""),""SELECT C WHERE F = '"" &amp; $A48 &amp; ""'""))))"),"")</f>
        <v/>
      </c>
      <c r="Q48" s="88" t="str">
        <f>IFERROR(__xludf.DUMMYFUNCTION("IF(ISBLANK($D48),"""",IFERROR(JOIN("", "",QUERY(INDIRECT(""'(OCDS) "" &amp; Q$3 &amp; ""'!$C:$F""),""SELECT C WHERE F = '"" &amp; $A48 &amp; ""'""))))"),"")</f>
        <v/>
      </c>
      <c r="R48" s="89">
        <f t="shared" ref="R48:W48" si="46">IF(ISBLANK(IFERROR(VLOOKUP($A48,INDIRECT("'(OCDS) " &amp; R$3 &amp; "'!$F:$F"),1,FALSE))),0,1)</f>
        <v>0</v>
      </c>
      <c r="S48" s="89">
        <f t="shared" si="46"/>
        <v>0</v>
      </c>
      <c r="T48" s="89">
        <f t="shared" si="46"/>
        <v>0</v>
      </c>
      <c r="U48" s="89">
        <f t="shared" si="46"/>
        <v>1</v>
      </c>
      <c r="V48" s="89">
        <f t="shared" si="46"/>
        <v>0</v>
      </c>
      <c r="W48" s="89">
        <f t="shared" si="46"/>
        <v>0</v>
      </c>
    </row>
    <row r="49">
      <c r="A49" s="79" t="str">
        <f t="shared" si="1"/>
        <v>PO Listing Report (CONTRACT STATUS)</v>
      </c>
      <c r="B49" s="80" t="s">
        <v>59</v>
      </c>
      <c r="C49" s="80" t="s">
        <v>93</v>
      </c>
      <c r="D49" s="82" t="s">
        <v>172</v>
      </c>
      <c r="E49" s="82" t="s">
        <v>48</v>
      </c>
      <c r="F49" s="91" t="s">
        <v>173</v>
      </c>
      <c r="G49" s="82" t="s">
        <v>174</v>
      </c>
      <c r="H49" s="80" t="s">
        <v>90</v>
      </c>
      <c r="I49" s="82" t="s">
        <v>175</v>
      </c>
      <c r="J49" s="85" t="str">
        <f t="shared" si="3"/>
        <v>yes</v>
      </c>
      <c r="K49" s="86" t="str">
        <f>IFERROR(__xludf.DUMMYFUNCTION("IFERROR(JOIN("", "",FILTER(L49:Q49,LEN(L49:Q49))))"),"contracts/status")</f>
        <v>contracts/status</v>
      </c>
      <c r="L49" s="87" t="str">
        <f>IFERROR(__xludf.DUMMYFUNCTION("IF(ISBLANK($D49),"""",IFERROR(JOIN("", "",QUERY(INDIRECT(""'(OCDS) "" &amp; L$3 &amp; ""'!$C:$F""),""SELECT C WHERE F = '"" &amp; $A49 &amp; ""'""))))"),"")</f>
        <v/>
      </c>
      <c r="M49" s="88" t="str">
        <f>IFERROR(__xludf.DUMMYFUNCTION("IF(ISBLANK($D49),"""",IFERROR(JOIN("", "",QUERY(INDIRECT(""'(OCDS) "" &amp; M$3 &amp; ""'!$C:$F""),""SELECT C WHERE F = '"" &amp; $A49 &amp; ""'""))))"),"")</f>
        <v/>
      </c>
      <c r="N49" s="88" t="str">
        <f>IFERROR(__xludf.DUMMYFUNCTION("IF(ISBLANK($D49),"""",IFERROR(JOIN("", "",QUERY(INDIRECT(""'(OCDS) "" &amp; N$3 &amp; ""'!$C:$F""),""SELECT C WHERE F = '"" &amp; $A49 &amp; ""'""))))"),"")</f>
        <v/>
      </c>
      <c r="O49" s="88" t="str">
        <f>IFERROR(__xludf.DUMMYFUNCTION("IF(ISBLANK($D49),"""",IFERROR(JOIN("", "",QUERY(INDIRECT(""'(OCDS) "" &amp; O$3 &amp; ""'!$C:$F""),""SELECT C WHERE F = '"" &amp; $A49 &amp; ""'""))))"),"")</f>
        <v/>
      </c>
      <c r="P49" s="88" t="str">
        <f>IFERROR(__xludf.DUMMYFUNCTION("IF(ISBLANK($D49),"""",IFERROR(JOIN("", "",QUERY(INDIRECT(""'(OCDS) "" &amp; P$3 &amp; ""'!$C:$F""),""SELECT C WHERE F = '"" &amp; $A49 &amp; ""'""))))"),"contracts/status")</f>
        <v>contracts/status</v>
      </c>
      <c r="Q49" s="88" t="str">
        <f>IFERROR(__xludf.DUMMYFUNCTION("IF(ISBLANK($D49),"""",IFERROR(JOIN("", "",QUERY(INDIRECT(""'(OCDS) "" &amp; Q$3 &amp; ""'!$C:$F""),""SELECT C WHERE F = '"" &amp; $A49 &amp; ""'""))))"),"")</f>
        <v/>
      </c>
      <c r="R49" s="89">
        <f t="shared" ref="R49:W49" si="47">IF(ISBLANK(IFERROR(VLOOKUP($A49,INDIRECT("'(OCDS) " &amp; R$3 &amp; "'!$F:$F"),1,FALSE))),0,1)</f>
        <v>0</v>
      </c>
      <c r="S49" s="89">
        <f t="shared" si="47"/>
        <v>0</v>
      </c>
      <c r="T49" s="89">
        <f t="shared" si="47"/>
        <v>0</v>
      </c>
      <c r="U49" s="89">
        <f t="shared" si="47"/>
        <v>0</v>
      </c>
      <c r="V49" s="89">
        <f t="shared" si="47"/>
        <v>1</v>
      </c>
      <c r="W49" s="89">
        <f t="shared" si="47"/>
        <v>0</v>
      </c>
    </row>
    <row r="50">
      <c r="A50" s="79" t="str">
        <f t="shared" si="1"/>
        <v> ()</v>
      </c>
      <c r="B50" s="80" t="s">
        <v>59</v>
      </c>
      <c r="C50" s="80"/>
      <c r="D50" s="82"/>
      <c r="E50" s="82"/>
      <c r="F50" s="91"/>
      <c r="G50" s="84"/>
      <c r="H50" s="80"/>
      <c r="I50" s="84"/>
      <c r="J50" s="85" t="str">
        <f t="shared" si="3"/>
        <v>no</v>
      </c>
      <c r="K50" s="86" t="str">
        <f>IFERROR(__xludf.DUMMYFUNCTION("IFERROR(JOIN("", "",FILTER(L50:Q50,LEN(L50:Q50))))"),"")</f>
        <v/>
      </c>
      <c r="L50" s="87" t="str">
        <f>IFERROR(__xludf.DUMMYFUNCTION("IF(ISBLANK($D50),"""",IFERROR(JOIN("", "",QUERY(INDIRECT(""'(OCDS) "" &amp; L$3 &amp; ""'!$C:$F""),""SELECT C WHERE F = '"" &amp; $A50 &amp; ""'""))))"),"")</f>
        <v/>
      </c>
      <c r="M50" s="88" t="str">
        <f>IFERROR(__xludf.DUMMYFUNCTION("IF(ISBLANK($D50),"""",IFERROR(JOIN("", "",QUERY(INDIRECT(""'(OCDS) "" &amp; M$3 &amp; ""'!$C:$F""),""SELECT C WHERE F = '"" &amp; $A50 &amp; ""'""))))"),"")</f>
        <v/>
      </c>
      <c r="N50" s="88" t="str">
        <f>IFERROR(__xludf.DUMMYFUNCTION("IF(ISBLANK($D50),"""",IFERROR(JOIN("", "",QUERY(INDIRECT(""'(OCDS) "" &amp; N$3 &amp; ""'!$C:$F""),""SELECT C WHERE F = '"" &amp; $A50 &amp; ""'""))))"),"")</f>
        <v/>
      </c>
      <c r="O50" s="88" t="str">
        <f>IFERROR(__xludf.DUMMYFUNCTION("IF(ISBLANK($D50),"""",IFERROR(JOIN("", "",QUERY(INDIRECT(""'(OCDS) "" &amp; O$3 &amp; ""'!$C:$F""),""SELECT C WHERE F = '"" &amp; $A50 &amp; ""'""))))"),"")</f>
        <v/>
      </c>
      <c r="P50" s="88" t="str">
        <f>IFERROR(__xludf.DUMMYFUNCTION("IF(ISBLANK($D50),"""",IFERROR(JOIN("", "",QUERY(INDIRECT(""'(OCDS) "" &amp; P$3 &amp; ""'!$C:$F""),""SELECT C WHERE F = '"" &amp; $A50 &amp; ""'""))))"),"")</f>
        <v/>
      </c>
      <c r="Q50" s="88" t="str">
        <f>IFERROR(__xludf.DUMMYFUNCTION("IF(ISBLANK($D50),"""",IFERROR(JOIN("", "",QUERY(INDIRECT(""'(OCDS) "" &amp; Q$3 &amp; ""'!$C:$F""),""SELECT C WHERE F = '"" &amp; $A50 &amp; ""'""))))"),"")</f>
        <v/>
      </c>
      <c r="R50" s="89">
        <f t="shared" ref="R50:W50" si="48">IF(ISBLANK(IFERROR(VLOOKUP($A50,INDIRECT("'(OCDS) " &amp; R$3 &amp; "'!$F:$F"),1,FALSE))),0,1)</f>
        <v>0</v>
      </c>
      <c r="S50" s="89">
        <f t="shared" si="48"/>
        <v>0</v>
      </c>
      <c r="T50" s="89">
        <f t="shared" si="48"/>
        <v>0</v>
      </c>
      <c r="U50" s="89">
        <f t="shared" si="48"/>
        <v>0</v>
      </c>
      <c r="V50" s="89">
        <f t="shared" si="48"/>
        <v>0</v>
      </c>
      <c r="W50" s="89">
        <f t="shared" si="48"/>
        <v>0</v>
      </c>
    </row>
    <row r="51">
      <c r="A51" s="79" t="str">
        <f t="shared" si="1"/>
        <v>PO Listing Report (BUYER ID)</v>
      </c>
      <c r="B51" s="80" t="s">
        <v>59</v>
      </c>
      <c r="C51" s="80" t="s">
        <v>93</v>
      </c>
      <c r="D51" s="82" t="s">
        <v>176</v>
      </c>
      <c r="E51" s="82" t="s">
        <v>48</v>
      </c>
      <c r="F51" s="91" t="s">
        <v>177</v>
      </c>
      <c r="G51" s="82" t="s">
        <v>178</v>
      </c>
      <c r="H51" s="80" t="s">
        <v>90</v>
      </c>
      <c r="I51" s="84"/>
      <c r="J51" s="85" t="str">
        <f t="shared" si="3"/>
        <v>yes</v>
      </c>
      <c r="K51" s="86" t="str">
        <f>IFERROR(__xludf.DUMMYFUNCTION("IFERROR(JOIN("", "",FILTER(L51:Q51,LEN(L51:Q51))))"),"buyer/id, parties/id, parties/id, parties/id, tender/procuringEntity/id, contracts/implementation/transactions/payer/id")</f>
        <v>buyer/id, parties/id, parties/id, parties/id, tender/procuringEntity/id, contracts/implementation/transactions/payer/id</v>
      </c>
      <c r="L51" s="87" t="str">
        <f>IFERROR(__xludf.DUMMYFUNCTION("IF(ISBLANK($D51),"""",IFERROR(JOIN("", "",QUERY(INDIRECT(""'(OCDS) "" &amp; L$3 &amp; ""'!$C:$F""),""SELECT C WHERE F = '"" &amp; $A51 &amp; ""'""))))"),"buyer/id, parties/id, parties/id, parties/id")</f>
        <v>buyer/id, parties/id, parties/id, parties/id</v>
      </c>
      <c r="M51" s="88" t="str">
        <f>IFERROR(__xludf.DUMMYFUNCTION("IF(ISBLANK($D51),"""",IFERROR(JOIN("", "",QUERY(INDIRECT(""'(OCDS) "" &amp; M$3 &amp; ""'!$C:$F""),""SELECT C WHERE F = '"" &amp; $A51 &amp; ""'""))))"),"")</f>
        <v/>
      </c>
      <c r="N51" s="88" t="str">
        <f>IFERROR(__xludf.DUMMYFUNCTION("IF(ISBLANK($D51),"""",IFERROR(JOIN("", "",QUERY(INDIRECT(""'(OCDS) "" &amp; N$3 &amp; ""'!$C:$F""),""SELECT C WHERE F = '"" &amp; $A51 &amp; ""'""))))"),"tender/procuringEntity/id")</f>
        <v>tender/procuringEntity/id</v>
      </c>
      <c r="O51" s="88" t="str">
        <f>IFERROR(__xludf.DUMMYFUNCTION("IF(ISBLANK($D51),"""",IFERROR(JOIN("", "",QUERY(INDIRECT(""'(OCDS) "" &amp; O$3 &amp; ""'!$C:$F""),""SELECT C WHERE F = '"" &amp; $A51 &amp; ""'""))))"),"")</f>
        <v/>
      </c>
      <c r="P51" s="88" t="str">
        <f>IFERROR(__xludf.DUMMYFUNCTION("IF(ISBLANK($D51),"""",IFERROR(JOIN("", "",QUERY(INDIRECT(""'(OCDS) "" &amp; P$3 &amp; ""'!$C:$F""),""SELECT C WHERE F = '"" &amp; $A51 &amp; ""'""))))"),"")</f>
        <v/>
      </c>
      <c r="Q51" s="88" t="str">
        <f>IFERROR(__xludf.DUMMYFUNCTION("IF(ISBLANK($D51),"""",IFERROR(JOIN("", "",QUERY(INDIRECT(""'(OCDS) "" &amp; Q$3 &amp; ""'!$C:$F""),""SELECT C WHERE F = '"" &amp; $A51 &amp; ""'""))))"),"contracts/implementation/transactions/payer/id")</f>
        <v>contracts/implementation/transactions/payer/id</v>
      </c>
      <c r="R51" s="89">
        <f t="shared" ref="R51:W51" si="49">IF(ISBLANK(IFERROR(VLOOKUP($A51,INDIRECT("'(OCDS) " &amp; R$3 &amp; "'!$F:$F"),1,FALSE))),0,1)</f>
        <v>1</v>
      </c>
      <c r="S51" s="89">
        <f t="shared" si="49"/>
        <v>0</v>
      </c>
      <c r="T51" s="89">
        <f t="shared" si="49"/>
        <v>1</v>
      </c>
      <c r="U51" s="89">
        <f t="shared" si="49"/>
        <v>0</v>
      </c>
      <c r="V51" s="89">
        <f t="shared" si="49"/>
        <v>0</v>
      </c>
      <c r="W51" s="89">
        <f t="shared" si="49"/>
        <v>1</v>
      </c>
    </row>
    <row r="52">
      <c r="A52" s="79" t="str">
        <f t="shared" si="1"/>
        <v>PO Listing Report (BUSINESS IDENTIFIER SCHEME)</v>
      </c>
      <c r="B52" s="80" t="s">
        <v>59</v>
      </c>
      <c r="C52" s="80" t="s">
        <v>93</v>
      </c>
      <c r="D52" s="82" t="s">
        <v>179</v>
      </c>
      <c r="E52" s="82" t="s">
        <v>48</v>
      </c>
      <c r="F52" s="91" t="s">
        <v>180</v>
      </c>
      <c r="G52" s="82" t="s">
        <v>181</v>
      </c>
      <c r="H52" s="80" t="s">
        <v>90</v>
      </c>
      <c r="I52" s="84"/>
      <c r="J52" s="85" t="str">
        <f t="shared" si="3"/>
        <v>yes</v>
      </c>
      <c r="K52" s="86" t="str">
        <f>IFERROR(__xludf.DUMMYFUNCTION("IFERROR(JOIN("", "",FILTER(L52:Q52,LEN(L52:Q52))))"),"parties/identifier/scheme, parties/identifier/scheme, parties/identifier/scheme")</f>
        <v>parties/identifier/scheme, parties/identifier/scheme, parties/identifier/scheme</v>
      </c>
      <c r="L52" s="87" t="str">
        <f>IFERROR(__xludf.DUMMYFUNCTION("IF(ISBLANK($D52),"""",IFERROR(JOIN("", "",QUERY(INDIRECT(""'(OCDS) "" &amp; L$3 &amp; ""'!$C:$F""),""SELECT C WHERE F = '"" &amp; $A52 &amp; ""'""))))"),"parties/identifier/scheme, parties/identifier/scheme, parties/identifier/scheme")</f>
        <v>parties/identifier/scheme, parties/identifier/scheme, parties/identifier/scheme</v>
      </c>
      <c r="M52" s="88" t="str">
        <f>IFERROR(__xludf.DUMMYFUNCTION("IF(ISBLANK($D52),"""",IFERROR(JOIN("", "",QUERY(INDIRECT(""'(OCDS) "" &amp; M$3 &amp; ""'!$C:$F""),""SELECT C WHERE F = '"" &amp; $A52 &amp; ""'""))))"),"")</f>
        <v/>
      </c>
      <c r="N52" s="88" t="str">
        <f>IFERROR(__xludf.DUMMYFUNCTION("IF(ISBLANK($D52),"""",IFERROR(JOIN("", "",QUERY(INDIRECT(""'(OCDS) "" &amp; N$3 &amp; ""'!$C:$F""),""SELECT C WHERE F = '"" &amp; $A52 &amp; ""'""))))"),"")</f>
        <v/>
      </c>
      <c r="O52" s="88" t="str">
        <f>IFERROR(__xludf.DUMMYFUNCTION("IF(ISBLANK($D52),"""",IFERROR(JOIN("", "",QUERY(INDIRECT(""'(OCDS) "" &amp; O$3 &amp; ""'!$C:$F""),""SELECT C WHERE F = '"" &amp; $A52 &amp; ""'""))))"),"")</f>
        <v/>
      </c>
      <c r="P52" s="88" t="str">
        <f>IFERROR(__xludf.DUMMYFUNCTION("IF(ISBLANK($D52),"""",IFERROR(JOIN("", "",QUERY(INDIRECT(""'(OCDS) "" &amp; P$3 &amp; ""'!$C:$F""),""SELECT C WHERE F = '"" &amp; $A52 &amp; ""'""))))"),"")</f>
        <v/>
      </c>
      <c r="Q52" s="88" t="str">
        <f>IFERROR(__xludf.DUMMYFUNCTION("IF(ISBLANK($D52),"""",IFERROR(JOIN("", "",QUERY(INDIRECT(""'(OCDS) "" &amp; Q$3 &amp; ""'!$C:$F""),""SELECT C WHERE F = '"" &amp; $A52 &amp; ""'""))))"),"")</f>
        <v/>
      </c>
      <c r="R52" s="89">
        <f t="shared" ref="R52:W52" si="50">IF(ISBLANK(IFERROR(VLOOKUP($A52,INDIRECT("'(OCDS) " &amp; R$3 &amp; "'!$F:$F"),1,FALSE))),0,1)</f>
        <v>1</v>
      </c>
      <c r="S52" s="89">
        <f t="shared" si="50"/>
        <v>0</v>
      </c>
      <c r="T52" s="89">
        <f t="shared" si="50"/>
        <v>0</v>
      </c>
      <c r="U52" s="89">
        <f t="shared" si="50"/>
        <v>0</v>
      </c>
      <c r="V52" s="89">
        <f t="shared" si="50"/>
        <v>0</v>
      </c>
      <c r="W52" s="89">
        <f t="shared" si="50"/>
        <v>0</v>
      </c>
    </row>
    <row r="53">
      <c r="A53" s="86" t="str">
        <f t="shared" si="1"/>
        <v>PO Listing Report (BUYER TAG)</v>
      </c>
      <c r="B53" s="98" t="s">
        <v>59</v>
      </c>
      <c r="C53" s="98" t="s">
        <v>93</v>
      </c>
      <c r="D53" s="99" t="s">
        <v>182</v>
      </c>
      <c r="E53" s="100" t="s">
        <v>48</v>
      </c>
      <c r="F53" s="97" t="s">
        <v>183</v>
      </c>
      <c r="G53" s="100" t="s">
        <v>184</v>
      </c>
      <c r="H53" s="98" t="s">
        <v>90</v>
      </c>
      <c r="I53" s="95"/>
      <c r="J53" s="85" t="str">
        <f t="shared" si="3"/>
        <v>yes</v>
      </c>
      <c r="K53" s="86" t="str">
        <f>IFERROR(__xludf.DUMMYFUNCTION("IFERROR(JOIN("", "",FILTER(L53:Q53,LEN(L53:Q53))))"),"parties/roles")</f>
        <v>parties/roles</v>
      </c>
      <c r="L53" s="87" t="str">
        <f>IFERROR(__xludf.DUMMYFUNCTION("IF(ISBLANK($D53),"""",IFERROR(JOIN("", "",QUERY(INDIRECT(""'(OCDS) "" &amp; L$3 &amp; ""'!$C:$F""),""SELECT C WHERE F = '"" &amp; $A53 &amp; ""'""))))"),"parties/roles")</f>
        <v>parties/roles</v>
      </c>
      <c r="M53" s="88" t="str">
        <f>IFERROR(__xludf.DUMMYFUNCTION("IF(ISBLANK($D53),"""",IFERROR(JOIN("", "",QUERY(INDIRECT(""'(OCDS) "" &amp; M$3 &amp; ""'!$C:$F""),""SELECT C WHERE F = '"" &amp; $A53 &amp; ""'""))))"),"")</f>
        <v/>
      </c>
      <c r="N53" s="88" t="str">
        <f>IFERROR(__xludf.DUMMYFUNCTION("IF(ISBLANK($D53),"""",IFERROR(JOIN("", "",QUERY(INDIRECT(""'(OCDS) "" &amp; N$3 &amp; ""'!$C:$F""),""SELECT C WHERE F = '"" &amp; $A53 &amp; ""'""))))"),"")</f>
        <v/>
      </c>
      <c r="O53" s="88" t="str">
        <f>IFERROR(__xludf.DUMMYFUNCTION("IF(ISBLANK($D53),"""",IFERROR(JOIN("", "",QUERY(INDIRECT(""'(OCDS) "" &amp; O$3 &amp; ""'!$C:$F""),""SELECT C WHERE F = '"" &amp; $A53 &amp; ""'""))))"),"")</f>
        <v/>
      </c>
      <c r="P53" s="88" t="str">
        <f>IFERROR(__xludf.DUMMYFUNCTION("IF(ISBLANK($D53),"""",IFERROR(JOIN("", "",QUERY(INDIRECT(""'(OCDS) "" &amp; P$3 &amp; ""'!$C:$F""),""SELECT C WHERE F = '"" &amp; $A53 &amp; ""'""))))"),"")</f>
        <v/>
      </c>
      <c r="Q53" s="88" t="str">
        <f>IFERROR(__xludf.DUMMYFUNCTION("IF(ISBLANK($D53),"""",IFERROR(JOIN("", "",QUERY(INDIRECT(""'(OCDS) "" &amp; Q$3 &amp; ""'!$C:$F""),""SELECT C WHERE F = '"" &amp; $A53 &amp; ""'""))))"),"")</f>
        <v/>
      </c>
      <c r="R53" s="89">
        <f t="shared" ref="R53:W53" si="51">IF(ISBLANK(IFERROR(VLOOKUP($A53,INDIRECT("'(OCDS) " &amp; R$3 &amp; "'!$F:$F"),1,FALSE))),0,1)</f>
        <v>1</v>
      </c>
      <c r="S53" s="89">
        <f t="shared" si="51"/>
        <v>0</v>
      </c>
      <c r="T53" s="89">
        <f t="shared" si="51"/>
        <v>0</v>
      </c>
      <c r="U53" s="89">
        <f t="shared" si="51"/>
        <v>0</v>
      </c>
      <c r="V53" s="89">
        <f t="shared" si="51"/>
        <v>0</v>
      </c>
      <c r="W53" s="89">
        <f t="shared" si="51"/>
        <v>0</v>
      </c>
    </row>
    <row r="54">
      <c r="A54" s="86" t="str">
        <f t="shared" si="1"/>
        <v>PO Listing Report (PROCURING ENTITY TAG)</v>
      </c>
      <c r="B54" s="98" t="s">
        <v>59</v>
      </c>
      <c r="C54" s="98" t="s">
        <v>93</v>
      </c>
      <c r="D54" s="99" t="s">
        <v>185</v>
      </c>
      <c r="E54" s="100" t="s">
        <v>48</v>
      </c>
      <c r="F54" s="97" t="s">
        <v>186</v>
      </c>
      <c r="G54" s="100" t="s">
        <v>184</v>
      </c>
      <c r="H54" s="98" t="s">
        <v>90</v>
      </c>
      <c r="I54" s="95"/>
      <c r="J54" s="85" t="str">
        <f t="shared" si="3"/>
        <v>yes</v>
      </c>
      <c r="K54" s="86" t="str">
        <f>IFERROR(__xludf.DUMMYFUNCTION("IFERROR(JOIN("", "",FILTER(L54:Q54,LEN(L54:Q54))))"),"parties/roles")</f>
        <v>parties/roles</v>
      </c>
      <c r="L54" s="87" t="str">
        <f>IFERROR(__xludf.DUMMYFUNCTION("IF(ISBLANK($D54),"""",IFERROR(JOIN("", "",QUERY(INDIRECT(""'(OCDS) "" &amp; L$3 &amp; ""'!$C:$F""),""SELECT C WHERE F = '"" &amp; $A54 &amp; ""'""))))"),"parties/roles")</f>
        <v>parties/roles</v>
      </c>
      <c r="M54" s="88" t="str">
        <f>IFERROR(__xludf.DUMMYFUNCTION("IF(ISBLANK($D54),"""",IFERROR(JOIN("", "",QUERY(INDIRECT(""'(OCDS) "" &amp; M$3 &amp; ""'!$C:$F""),""SELECT C WHERE F = '"" &amp; $A54 &amp; ""'""))))"),"")</f>
        <v/>
      </c>
      <c r="N54" s="88" t="str">
        <f>IFERROR(__xludf.DUMMYFUNCTION("IF(ISBLANK($D54),"""",IFERROR(JOIN("", "",QUERY(INDIRECT(""'(OCDS) "" &amp; N$3 &amp; ""'!$C:$F""),""SELECT C WHERE F = '"" &amp; $A54 &amp; ""'""))))"),"")</f>
        <v/>
      </c>
      <c r="O54" s="88" t="str">
        <f>IFERROR(__xludf.DUMMYFUNCTION("IF(ISBLANK($D54),"""",IFERROR(JOIN("", "",QUERY(INDIRECT(""'(OCDS) "" &amp; O$3 &amp; ""'!$C:$F""),""SELECT C WHERE F = '"" &amp; $A54 &amp; ""'""))))"),"")</f>
        <v/>
      </c>
      <c r="P54" s="88" t="str">
        <f>IFERROR(__xludf.DUMMYFUNCTION("IF(ISBLANK($D54),"""",IFERROR(JOIN("", "",QUERY(INDIRECT(""'(OCDS) "" &amp; P$3 &amp; ""'!$C:$F""),""SELECT C WHERE F = '"" &amp; $A54 &amp; ""'""))))"),"")</f>
        <v/>
      </c>
      <c r="Q54" s="88" t="str">
        <f>IFERROR(__xludf.DUMMYFUNCTION("IF(ISBLANK($D54),"""",IFERROR(JOIN("", "",QUERY(INDIRECT(""'(OCDS) "" &amp; Q$3 &amp; ""'!$C:$F""),""SELECT C WHERE F = '"" &amp; $A54 &amp; ""'""))))"),"")</f>
        <v/>
      </c>
      <c r="R54" s="89">
        <f t="shared" ref="R54:W54" si="52">IF(ISBLANK(IFERROR(VLOOKUP($A54,INDIRECT("'(OCDS) " &amp; R$3 &amp; "'!$F:$F"),1,FALSE))),0,1)</f>
        <v>1</v>
      </c>
      <c r="S54" s="89">
        <f t="shared" si="52"/>
        <v>0</v>
      </c>
      <c r="T54" s="89">
        <f t="shared" si="52"/>
        <v>0</v>
      </c>
      <c r="U54" s="89">
        <f t="shared" si="52"/>
        <v>0</v>
      </c>
      <c r="V54" s="89">
        <f t="shared" si="52"/>
        <v>0</v>
      </c>
      <c r="W54" s="89">
        <f t="shared" si="52"/>
        <v>0</v>
      </c>
    </row>
    <row r="55">
      <c r="A55" s="86" t="str">
        <f t="shared" si="1"/>
        <v>PO Listing Report (PAYER TAG)</v>
      </c>
      <c r="B55" s="98" t="s">
        <v>59</v>
      </c>
      <c r="C55" s="98" t="s">
        <v>93</v>
      </c>
      <c r="D55" s="99" t="s">
        <v>187</v>
      </c>
      <c r="E55" s="100" t="s">
        <v>48</v>
      </c>
      <c r="F55" s="97" t="s">
        <v>188</v>
      </c>
      <c r="G55" s="100" t="s">
        <v>184</v>
      </c>
      <c r="H55" s="98" t="s">
        <v>90</v>
      </c>
      <c r="I55" s="95"/>
      <c r="J55" s="85" t="str">
        <f t="shared" si="3"/>
        <v>yes</v>
      </c>
      <c r="K55" s="86" t="str">
        <f>IFERROR(__xludf.DUMMYFUNCTION("IFERROR(JOIN("", "",FILTER(L55:Q55,LEN(L55:Q55))))"),"parties/roles")</f>
        <v>parties/roles</v>
      </c>
      <c r="L55" s="87" t="str">
        <f>IFERROR(__xludf.DUMMYFUNCTION("IF(ISBLANK($D55),"""",IFERROR(JOIN("", "",QUERY(INDIRECT(""'(OCDS) "" &amp; L$3 &amp; ""'!$C:$F""),""SELECT C WHERE F = '"" &amp; $A55 &amp; ""'""))))"),"parties/roles")</f>
        <v>parties/roles</v>
      </c>
      <c r="M55" s="88" t="str">
        <f>IFERROR(__xludf.DUMMYFUNCTION("IF(ISBLANK($D55),"""",IFERROR(JOIN("", "",QUERY(INDIRECT(""'(OCDS) "" &amp; M$3 &amp; ""'!$C:$F""),""SELECT C WHERE F = '"" &amp; $A55 &amp; ""'""))))"),"")</f>
        <v/>
      </c>
      <c r="N55" s="88" t="str">
        <f>IFERROR(__xludf.DUMMYFUNCTION("IF(ISBLANK($D55),"""",IFERROR(JOIN("", "",QUERY(INDIRECT(""'(OCDS) "" &amp; N$3 &amp; ""'!$C:$F""),""SELECT C WHERE F = '"" &amp; $A55 &amp; ""'""))))"),"")</f>
        <v/>
      </c>
      <c r="O55" s="88" t="str">
        <f>IFERROR(__xludf.DUMMYFUNCTION("IF(ISBLANK($D55),"""",IFERROR(JOIN("", "",QUERY(INDIRECT(""'(OCDS) "" &amp; O$3 &amp; ""'!$C:$F""),""SELECT C WHERE F = '"" &amp; $A55 &amp; ""'""))))"),"")</f>
        <v/>
      </c>
      <c r="P55" s="88" t="str">
        <f>IFERROR(__xludf.DUMMYFUNCTION("IF(ISBLANK($D55),"""",IFERROR(JOIN("", "",QUERY(INDIRECT(""'(OCDS) "" &amp; P$3 &amp; ""'!$C:$F""),""SELECT C WHERE F = '"" &amp; $A55 &amp; ""'""))))"),"")</f>
        <v/>
      </c>
      <c r="Q55" s="88" t="str">
        <f>IFERROR(__xludf.DUMMYFUNCTION("IF(ISBLANK($D55),"""",IFERROR(JOIN("", "",QUERY(INDIRECT(""'(OCDS) "" &amp; Q$3 &amp; ""'!$C:$F""),""SELECT C WHERE F = '"" &amp; $A55 &amp; ""'""))))"),"")</f>
        <v/>
      </c>
      <c r="R55" s="89">
        <f t="shared" ref="R55:W55" si="53">IF(ISBLANK(IFERROR(VLOOKUP($A55,INDIRECT("'(OCDS) " &amp; R$3 &amp; "'!$F:$F"),1,FALSE))),0,1)</f>
        <v>1</v>
      </c>
      <c r="S55" s="89">
        <f t="shared" si="53"/>
        <v>0</v>
      </c>
      <c r="T55" s="89">
        <f t="shared" si="53"/>
        <v>0</v>
      </c>
      <c r="U55" s="89">
        <f t="shared" si="53"/>
        <v>0</v>
      </c>
      <c r="V55" s="89">
        <f t="shared" si="53"/>
        <v>0</v>
      </c>
      <c r="W55" s="89">
        <f t="shared" si="53"/>
        <v>0</v>
      </c>
    </row>
    <row r="56">
      <c r="A56" s="79" t="str">
        <f t="shared" si="1"/>
        <v>PO Listing Report (FULL CONTRACT AMOUNT)</v>
      </c>
      <c r="B56" s="98" t="s">
        <v>59</v>
      </c>
      <c r="C56" s="98" t="s">
        <v>93</v>
      </c>
      <c r="D56" s="82" t="s">
        <v>189</v>
      </c>
      <c r="E56" s="82" t="s">
        <v>48</v>
      </c>
      <c r="F56" s="91">
        <f>67.85+50</f>
        <v>117.85</v>
      </c>
      <c r="G56" s="82"/>
      <c r="H56" s="80"/>
      <c r="I56" s="82" t="s">
        <v>190</v>
      </c>
      <c r="J56" s="85" t="str">
        <f t="shared" si="3"/>
        <v>yes</v>
      </c>
      <c r="K56" s="86" t="str">
        <f>IFERROR(__xludf.DUMMYFUNCTION("IFERROR(JOIN("", "",FILTER(L56:Q56,LEN(L56:Q56))))"),"contracts/value/amount")</f>
        <v>contracts/value/amount</v>
      </c>
      <c r="L56" s="87" t="str">
        <f>IFERROR(__xludf.DUMMYFUNCTION("IF(ISBLANK($D56),"""",IFERROR(JOIN("", "",QUERY(INDIRECT(""'(OCDS) "" &amp; L$3 &amp; ""'!$C:$F""),""SELECT C WHERE F = '"" &amp; $A56 &amp; ""'""))))"),"")</f>
        <v/>
      </c>
      <c r="M56" s="88" t="str">
        <f>IFERROR(__xludf.DUMMYFUNCTION("IF(ISBLANK($D56),"""",IFERROR(JOIN("", "",QUERY(INDIRECT(""'(OCDS) "" &amp; M$3 &amp; ""'!$C:$F""),""SELECT C WHERE F = '"" &amp; $A56 &amp; ""'""))))"),"")</f>
        <v/>
      </c>
      <c r="N56" s="88" t="str">
        <f>IFERROR(__xludf.DUMMYFUNCTION("IF(ISBLANK($D56),"""",IFERROR(JOIN("", "",QUERY(INDIRECT(""'(OCDS) "" &amp; N$3 &amp; ""'!$C:$F""),""SELECT C WHERE F = '"" &amp; $A56 &amp; ""'""))))"),"")</f>
        <v/>
      </c>
      <c r="O56" s="88" t="str">
        <f>IFERROR(__xludf.DUMMYFUNCTION("IF(ISBLANK($D56),"""",IFERROR(JOIN("", "",QUERY(INDIRECT(""'(OCDS) "" &amp; O$3 &amp; ""'!$C:$F""),""SELECT C WHERE F = '"" &amp; $A56 &amp; ""'""))))"),"")</f>
        <v/>
      </c>
      <c r="P56" s="88" t="str">
        <f>IFERROR(__xludf.DUMMYFUNCTION("IF(ISBLANK($D56),"""",IFERROR(JOIN("", "",QUERY(INDIRECT(""'(OCDS) "" &amp; P$3 &amp; ""'!$C:$F""),""SELECT C WHERE F = '"" &amp; $A56 &amp; ""'""))))"),"contracts/value/amount")</f>
        <v>contracts/value/amount</v>
      </c>
      <c r="Q56" s="88" t="str">
        <f>IFERROR(__xludf.DUMMYFUNCTION("IF(ISBLANK($D56),"""",IFERROR(JOIN("", "",QUERY(INDIRECT(""'(OCDS) "" &amp; Q$3 &amp; ""'!$C:$F""),""SELECT C WHERE F = '"" &amp; $A56 &amp; ""'""))))"),"")</f>
        <v/>
      </c>
      <c r="R56" s="89">
        <f t="shared" ref="R56:W56" si="54">IF(ISBLANK(IFERROR(VLOOKUP($A56,INDIRECT("'(OCDS) " &amp; R$3 &amp; "'!$F:$F"),1,FALSE))),0,1)</f>
        <v>0</v>
      </c>
      <c r="S56" s="89">
        <f t="shared" si="54"/>
        <v>0</v>
      </c>
      <c r="T56" s="89">
        <f t="shared" si="54"/>
        <v>0</v>
      </c>
      <c r="U56" s="89">
        <f t="shared" si="54"/>
        <v>0</v>
      </c>
      <c r="V56" s="89">
        <f t="shared" si="54"/>
        <v>1</v>
      </c>
      <c r="W56" s="89">
        <f t="shared" si="54"/>
        <v>0</v>
      </c>
    </row>
    <row r="57">
      <c r="A57" s="86" t="str">
        <f t="shared" si="1"/>
        <v>PO Listing Report (ITEM CLASSIFICATION)</v>
      </c>
      <c r="B57" s="98" t="s">
        <v>59</v>
      </c>
      <c r="C57" s="98" t="s">
        <v>93</v>
      </c>
      <c r="D57" s="100" t="s">
        <v>191</v>
      </c>
      <c r="E57" s="100" t="s">
        <v>48</v>
      </c>
      <c r="F57" s="97" t="s">
        <v>192</v>
      </c>
      <c r="G57" s="100" t="s">
        <v>158</v>
      </c>
      <c r="H57" s="98" t="s">
        <v>90</v>
      </c>
      <c r="I57" s="95"/>
      <c r="J57" s="85" t="str">
        <f t="shared" si="3"/>
        <v>yes</v>
      </c>
      <c r="K57" s="86" t="str">
        <f>IFERROR(__xludf.DUMMYFUNCTION("IFERROR(JOIN("", "",FILTER(L57:Q57,LEN(L57:Q57))))"),"contracts/items/classification/scheme")</f>
        <v>contracts/items/classification/scheme</v>
      </c>
      <c r="L57" s="87" t="str">
        <f>IFERROR(__xludf.DUMMYFUNCTION("IF(ISBLANK($D57),"""",IFERROR(JOIN("", "",QUERY(INDIRECT(""'(OCDS) "" &amp; L$3 &amp; ""'!$C:$F""),""SELECT C WHERE F = '"" &amp; $A57 &amp; ""'""))))"),"")</f>
        <v/>
      </c>
      <c r="M57" s="88" t="str">
        <f>IFERROR(__xludf.DUMMYFUNCTION("IF(ISBLANK($D57),"""",IFERROR(JOIN("", "",QUERY(INDIRECT(""'(OCDS) "" &amp; M$3 &amp; ""'!$C:$F""),""SELECT C WHERE F = '"" &amp; $A57 &amp; ""'""))))"),"")</f>
        <v/>
      </c>
      <c r="N57" s="88" t="str">
        <f>IFERROR(__xludf.DUMMYFUNCTION("IF(ISBLANK($D57),"""",IFERROR(JOIN("", "",QUERY(INDIRECT(""'(OCDS) "" &amp; N$3 &amp; ""'!$C:$F""),""SELECT C WHERE F = '"" &amp; $A57 &amp; ""'""))))"),"")</f>
        <v/>
      </c>
      <c r="O57" s="88" t="str">
        <f>IFERROR(__xludf.DUMMYFUNCTION("IF(ISBLANK($D57),"""",IFERROR(JOIN("", "",QUERY(INDIRECT(""'(OCDS) "" &amp; O$3 &amp; ""'!$C:$F""),""SELECT C WHERE F = '"" &amp; $A57 &amp; ""'""))))"),"")</f>
        <v/>
      </c>
      <c r="P57" s="88" t="str">
        <f>IFERROR(__xludf.DUMMYFUNCTION("IF(ISBLANK($D57),"""",IFERROR(JOIN("", "",QUERY(INDIRECT(""'(OCDS) "" &amp; P$3 &amp; ""'!$C:$F""),""SELECT C WHERE F = '"" &amp; $A57 &amp; ""'""))))"),"contracts/items/classification/scheme")</f>
        <v>contracts/items/classification/scheme</v>
      </c>
      <c r="Q57" s="88" t="str">
        <f>IFERROR(__xludf.DUMMYFUNCTION("IF(ISBLANK($D57),"""",IFERROR(JOIN("", "",QUERY(INDIRECT(""'(OCDS) "" &amp; Q$3 &amp; ""'!$C:$F""),""SELECT C WHERE F = '"" &amp; $A57 &amp; ""'""))))"),"")</f>
        <v/>
      </c>
      <c r="R57" s="89">
        <f t="shared" ref="R57:W57" si="55">IF(ISBLANK(IFERROR(VLOOKUP($A57,INDIRECT("'(OCDS) " &amp; R$3 &amp; "'!$F:$F"),1,FALSE))),0,1)</f>
        <v>0</v>
      </c>
      <c r="S57" s="89">
        <f t="shared" si="55"/>
        <v>0</v>
      </c>
      <c r="T57" s="89">
        <f t="shared" si="55"/>
        <v>0</v>
      </c>
      <c r="U57" s="89">
        <f t="shared" si="55"/>
        <v>0</v>
      </c>
      <c r="V57" s="89">
        <f t="shared" si="55"/>
        <v>1</v>
      </c>
      <c r="W57" s="89">
        <f t="shared" si="55"/>
        <v>0</v>
      </c>
    </row>
    <row r="58">
      <c r="A58" s="86" t="str">
        <f t="shared" si="1"/>
        <v>PO Listing Report (UNIT AMOUNT)</v>
      </c>
      <c r="B58" s="102" t="s">
        <v>59</v>
      </c>
      <c r="C58" s="102" t="s">
        <v>93</v>
      </c>
      <c r="D58" s="99" t="s">
        <v>193</v>
      </c>
      <c r="E58" s="99" t="s">
        <v>48</v>
      </c>
      <c r="F58" s="101" t="s">
        <v>194</v>
      </c>
      <c r="G58" s="99" t="s">
        <v>195</v>
      </c>
      <c r="H58" s="98"/>
      <c r="I58" s="95"/>
      <c r="J58" s="85" t="str">
        <f t="shared" si="3"/>
        <v>yes</v>
      </c>
      <c r="K58" s="86" t="str">
        <f>IFERROR(__xludf.DUMMYFUNCTION("IFERROR(JOIN("", "",FILTER(L58:Q58,LEN(L58:Q58))))"),"contracts/items/unit/value/amount")</f>
        <v>contracts/items/unit/value/amount</v>
      </c>
      <c r="L58" s="87" t="str">
        <f>IFERROR(__xludf.DUMMYFUNCTION("IF(ISBLANK($D58),"""",IFERROR(JOIN("", "",QUERY(INDIRECT(""'(OCDS) "" &amp; L$3 &amp; ""'!$C:$F""),""SELECT C WHERE F = '"" &amp; $A58 &amp; ""'""))))"),"")</f>
        <v/>
      </c>
      <c r="M58" s="88" t="str">
        <f>IFERROR(__xludf.DUMMYFUNCTION("IF(ISBLANK($D58),"""",IFERROR(JOIN("", "",QUERY(INDIRECT(""'(OCDS) "" &amp; M$3 &amp; ""'!$C:$F""),""SELECT C WHERE F = '"" &amp; $A58 &amp; ""'""))))"),"")</f>
        <v/>
      </c>
      <c r="N58" s="88" t="str">
        <f>IFERROR(__xludf.DUMMYFUNCTION("IF(ISBLANK($D58),"""",IFERROR(JOIN("", "",QUERY(INDIRECT(""'(OCDS) "" &amp; N$3 &amp; ""'!$C:$F""),""SELECT C WHERE F = '"" &amp; $A58 &amp; ""'""))))"),"")</f>
        <v/>
      </c>
      <c r="O58" s="88" t="str">
        <f>IFERROR(__xludf.DUMMYFUNCTION("IF(ISBLANK($D58),"""",IFERROR(JOIN("", "",QUERY(INDIRECT(""'(OCDS) "" &amp; O$3 &amp; ""'!$C:$F""),""SELECT C WHERE F = '"" &amp; $A58 &amp; ""'""))))"),"")</f>
        <v/>
      </c>
      <c r="P58" s="88" t="str">
        <f>IFERROR(__xludf.DUMMYFUNCTION("IF(ISBLANK($D58),"""",IFERROR(JOIN("", "",QUERY(INDIRECT(""'(OCDS) "" &amp; P$3 &amp; ""'!$C:$F""),""SELECT C WHERE F = '"" &amp; $A58 &amp; ""'""))))"),"contracts/items/unit/value/amount")</f>
        <v>contracts/items/unit/value/amount</v>
      </c>
      <c r="Q58" s="88" t="str">
        <f>IFERROR(__xludf.DUMMYFUNCTION("IF(ISBLANK($D58),"""",IFERROR(JOIN("", "",QUERY(INDIRECT(""'(OCDS) "" &amp; Q$3 &amp; ""'!$C:$F""),""SELECT C WHERE F = '"" &amp; $A58 &amp; ""'""))))"),"")</f>
        <v/>
      </c>
      <c r="R58" s="89">
        <f t="shared" ref="R58:W58" si="56">IF(ISBLANK(IFERROR(VLOOKUP($A58,INDIRECT("'(OCDS) " &amp; R$3 &amp; "'!$F:$F"),1,FALSE))),0,1)</f>
        <v>0</v>
      </c>
      <c r="S58" s="89">
        <f t="shared" si="56"/>
        <v>0</v>
      </c>
      <c r="T58" s="89">
        <f t="shared" si="56"/>
        <v>0</v>
      </c>
      <c r="U58" s="89">
        <f t="shared" si="56"/>
        <v>0</v>
      </c>
      <c r="V58" s="89">
        <f t="shared" si="56"/>
        <v>1</v>
      </c>
      <c r="W58" s="89">
        <f t="shared" si="56"/>
        <v>0</v>
      </c>
    </row>
    <row r="59">
      <c r="A59" s="79" t="str">
        <f t="shared" si="1"/>
        <v>PO Listing Report (CONTRACT ITEM ID)</v>
      </c>
      <c r="B59" s="80" t="s">
        <v>59</v>
      </c>
      <c r="C59" s="80" t="s">
        <v>93</v>
      </c>
      <c r="D59" s="82" t="s">
        <v>196</v>
      </c>
      <c r="E59" s="82" t="s">
        <v>48</v>
      </c>
      <c r="F59" s="91" t="s">
        <v>197</v>
      </c>
      <c r="G59" s="82" t="s">
        <v>198</v>
      </c>
      <c r="H59" s="80" t="s">
        <v>90</v>
      </c>
      <c r="I59" s="82" t="s">
        <v>199</v>
      </c>
      <c r="J59" s="85" t="str">
        <f t="shared" si="3"/>
        <v>yes</v>
      </c>
      <c r="K59" s="86" t="str">
        <f>IFERROR(__xludf.DUMMYFUNCTION("IFERROR(JOIN("", "",FILTER(L59:Q59,LEN(L59:Q59))))"),"contracts/items/id, contracts/implementation/transactions/id")</f>
        <v>contracts/items/id, contracts/implementation/transactions/id</v>
      </c>
      <c r="L59" s="87" t="str">
        <f>IFERROR(__xludf.DUMMYFUNCTION("IF(ISBLANK($D59),"""",IFERROR(JOIN("", "",QUERY(INDIRECT(""'(OCDS) "" &amp; L$3 &amp; ""'!$C:$F""),""SELECT C WHERE F = '"" &amp; $A59 &amp; ""'""))))"),"")</f>
        <v/>
      </c>
      <c r="M59" s="88" t="str">
        <f>IFERROR(__xludf.DUMMYFUNCTION("IF(ISBLANK($D59),"""",IFERROR(JOIN("", "",QUERY(INDIRECT(""'(OCDS) "" &amp; M$3 &amp; ""'!$C:$F""),""SELECT C WHERE F = '"" &amp; $A59 &amp; ""'""))))"),"")</f>
        <v/>
      </c>
      <c r="N59" s="88" t="str">
        <f>IFERROR(__xludf.DUMMYFUNCTION("IF(ISBLANK($D59),"""",IFERROR(JOIN("", "",QUERY(INDIRECT(""'(OCDS) "" &amp; N$3 &amp; ""'!$C:$F""),""SELECT C WHERE F = '"" &amp; $A59 &amp; ""'""))))"),"")</f>
        <v/>
      </c>
      <c r="O59" s="88" t="str">
        <f>IFERROR(__xludf.DUMMYFUNCTION("IF(ISBLANK($D59),"""",IFERROR(JOIN("", "",QUERY(INDIRECT(""'(OCDS) "" &amp; O$3 &amp; ""'!$C:$F""),""SELECT C WHERE F = '"" &amp; $A59 &amp; ""'""))))"),"")</f>
        <v/>
      </c>
      <c r="P59" s="88" t="str">
        <f>IFERROR(__xludf.DUMMYFUNCTION("IF(ISBLANK($D59),"""",IFERROR(JOIN("", "",QUERY(INDIRECT(""'(OCDS) "" &amp; P$3 &amp; ""'!$C:$F""),""SELECT C WHERE F = '"" &amp; $A59 &amp; ""'""))))"),"contracts/items/id")</f>
        <v>contracts/items/id</v>
      </c>
      <c r="Q59" s="88" t="str">
        <f>IFERROR(__xludf.DUMMYFUNCTION("IF(ISBLANK($D59),"""",IFERROR(JOIN("", "",QUERY(INDIRECT(""'(OCDS) "" &amp; Q$3 &amp; ""'!$C:$F""),""SELECT C WHERE F = '"" &amp; $A59 &amp; ""'""))))"),"contracts/implementation/transactions/id")</f>
        <v>contracts/implementation/transactions/id</v>
      </c>
      <c r="R59" s="89">
        <f t="shared" ref="R59:W59" si="57">IF(ISBLANK(IFERROR(VLOOKUP($A59,INDIRECT("'(OCDS) " &amp; R$3 &amp; "'!$F:$F"),1,FALSE))),0,1)</f>
        <v>0</v>
      </c>
      <c r="S59" s="89">
        <f t="shared" si="57"/>
        <v>0</v>
      </c>
      <c r="T59" s="89">
        <f t="shared" si="57"/>
        <v>0</v>
      </c>
      <c r="U59" s="89">
        <f t="shared" si="57"/>
        <v>0</v>
      </c>
      <c r="V59" s="89">
        <f t="shared" si="57"/>
        <v>1</v>
      </c>
      <c r="W59" s="89">
        <f t="shared" si="57"/>
        <v>1</v>
      </c>
    </row>
    <row r="60">
      <c r="A60" s="79" t="str">
        <f t="shared" si="1"/>
        <v>PO Listing Report (MILESTONE ID)</v>
      </c>
      <c r="B60" s="80" t="s">
        <v>59</v>
      </c>
      <c r="C60" s="80" t="s">
        <v>93</v>
      </c>
      <c r="D60" s="82" t="s">
        <v>200</v>
      </c>
      <c r="E60" s="82" t="s">
        <v>48</v>
      </c>
      <c r="F60" s="91" t="s">
        <v>201</v>
      </c>
      <c r="G60" s="82" t="s">
        <v>202</v>
      </c>
      <c r="H60" s="80" t="s">
        <v>90</v>
      </c>
      <c r="I60" s="84"/>
      <c r="J60" s="85" t="str">
        <f t="shared" si="3"/>
        <v>yes</v>
      </c>
      <c r="K60" s="86" t="str">
        <f>IFERROR(__xludf.DUMMYFUNCTION("IFERROR(JOIN("", "",FILTER(L60:Q60,LEN(L60:Q60))))"),"contracts/implementation/milestones/id, contracts/implementation/transactions/relatedImplementationMilestone/id")</f>
        <v>contracts/implementation/milestones/id, contracts/implementation/transactions/relatedImplementationMilestone/id</v>
      </c>
      <c r="L60" s="87" t="str">
        <f>IFERROR(__xludf.DUMMYFUNCTION("IF(ISBLANK($D60),"""",IFERROR(JOIN("", "",QUERY(INDIRECT(""'(OCDS) "" &amp; L$3 &amp; ""'!$C:$F""),""SELECT C WHERE F = '"" &amp; $A60 &amp; ""'""))))"),"")</f>
        <v/>
      </c>
      <c r="M60" s="88" t="str">
        <f>IFERROR(__xludf.DUMMYFUNCTION("IF(ISBLANK($D60),"""",IFERROR(JOIN("", "",QUERY(INDIRECT(""'(OCDS) "" &amp; M$3 &amp; ""'!$C:$F""),""SELECT C WHERE F = '"" &amp; $A60 &amp; ""'""))))"),"")</f>
        <v/>
      </c>
      <c r="N60" s="88" t="str">
        <f>IFERROR(__xludf.DUMMYFUNCTION("IF(ISBLANK($D60),"""",IFERROR(JOIN("", "",QUERY(INDIRECT(""'(OCDS) "" &amp; N$3 &amp; ""'!$C:$F""),""SELECT C WHERE F = '"" &amp; $A60 &amp; ""'""))))"),"")</f>
        <v/>
      </c>
      <c r="O60" s="88" t="str">
        <f>IFERROR(__xludf.DUMMYFUNCTION("IF(ISBLANK($D60),"""",IFERROR(JOIN("", "",QUERY(INDIRECT(""'(OCDS) "" &amp; O$3 &amp; ""'!$C:$F""),""SELECT C WHERE F = '"" &amp; $A60 &amp; ""'""))))"),"")</f>
        <v/>
      </c>
      <c r="P60" s="88" t="str">
        <f>IFERROR(__xludf.DUMMYFUNCTION("IF(ISBLANK($D60),"""",IFERROR(JOIN("", "",QUERY(INDIRECT(""'(OCDS) "" &amp; P$3 &amp; ""'!$C:$F""),""SELECT C WHERE F = '"" &amp; $A60 &amp; ""'""))))"),"")</f>
        <v/>
      </c>
      <c r="Q60" s="88" t="str">
        <f>IFERROR(__xludf.DUMMYFUNCTION("IF(ISBLANK($D60),"""",IFERROR(JOIN("", "",QUERY(INDIRECT(""'(OCDS) "" &amp; Q$3 &amp; ""'!$C:$F""),""SELECT C WHERE F = '"" &amp; $A60 &amp; ""'""))))"),"contracts/implementation/milestones/id, contracts/implementation/transactions/relatedImplementationMilestone/id")</f>
        <v>contracts/implementation/milestones/id, contracts/implementation/transactions/relatedImplementationMilestone/id</v>
      </c>
      <c r="R60" s="89">
        <f t="shared" ref="R60:W60" si="58">IF(ISBLANK(IFERROR(VLOOKUP($A60,INDIRECT("'(OCDS) " &amp; R$3 &amp; "'!$F:$F"),1,FALSE))),0,1)</f>
        <v>0</v>
      </c>
      <c r="S60" s="89">
        <f t="shared" si="58"/>
        <v>0</v>
      </c>
      <c r="T60" s="89">
        <f t="shared" si="58"/>
        <v>0</v>
      </c>
      <c r="U60" s="89">
        <f t="shared" si="58"/>
        <v>0</v>
      </c>
      <c r="V60" s="89">
        <f t="shared" si="58"/>
        <v>0</v>
      </c>
      <c r="W60" s="89">
        <f t="shared" si="58"/>
        <v>1</v>
      </c>
    </row>
    <row r="61">
      <c r="A61" s="79" t="str">
        <f t="shared" si="1"/>
        <v>PO Listing Report (MILESTONE TYPE)</v>
      </c>
      <c r="B61" s="80" t="s">
        <v>59</v>
      </c>
      <c r="C61" s="80" t="s">
        <v>93</v>
      </c>
      <c r="D61" s="82" t="s">
        <v>203</v>
      </c>
      <c r="E61" s="82" t="s">
        <v>48</v>
      </c>
      <c r="F61" s="91" t="s">
        <v>204</v>
      </c>
      <c r="G61" s="82" t="s">
        <v>205</v>
      </c>
      <c r="H61" s="80" t="s">
        <v>90</v>
      </c>
      <c r="I61" s="84"/>
      <c r="J61" s="85" t="str">
        <f t="shared" si="3"/>
        <v>yes</v>
      </c>
      <c r="K61" s="86" t="str">
        <f>IFERROR(__xludf.DUMMYFUNCTION("IFERROR(JOIN("", "",FILTER(L61:Q61,LEN(L61:Q61))))"),"contracts/implementation/milestones/type")</f>
        <v>contracts/implementation/milestones/type</v>
      </c>
      <c r="L61" s="87" t="str">
        <f>IFERROR(__xludf.DUMMYFUNCTION("IF(ISBLANK($D61),"""",IFERROR(JOIN("", "",QUERY(INDIRECT(""'(OCDS) "" &amp; L$3 &amp; ""'!$C:$F""),""SELECT C WHERE F = '"" &amp; $A61 &amp; ""'""))))"),"")</f>
        <v/>
      </c>
      <c r="M61" s="88" t="str">
        <f>IFERROR(__xludf.DUMMYFUNCTION("IF(ISBLANK($D61),"""",IFERROR(JOIN("", "",QUERY(INDIRECT(""'(OCDS) "" &amp; M$3 &amp; ""'!$C:$F""),""SELECT C WHERE F = '"" &amp; $A61 &amp; ""'""))))"),"")</f>
        <v/>
      </c>
      <c r="N61" s="88" t="str">
        <f>IFERROR(__xludf.DUMMYFUNCTION("IF(ISBLANK($D61),"""",IFERROR(JOIN("", "",QUERY(INDIRECT(""'(OCDS) "" &amp; N$3 &amp; ""'!$C:$F""),""SELECT C WHERE F = '"" &amp; $A61 &amp; ""'""))))"),"")</f>
        <v/>
      </c>
      <c r="O61" s="88" t="str">
        <f>IFERROR(__xludf.DUMMYFUNCTION("IF(ISBLANK($D61),"""",IFERROR(JOIN("", "",QUERY(INDIRECT(""'(OCDS) "" &amp; O$3 &amp; ""'!$C:$F""),""SELECT C WHERE F = '"" &amp; $A61 &amp; ""'""))))"),"")</f>
        <v/>
      </c>
      <c r="P61" s="88" t="str">
        <f>IFERROR(__xludf.DUMMYFUNCTION("IF(ISBLANK($D61),"""",IFERROR(JOIN("", "",QUERY(INDIRECT(""'(OCDS) "" &amp; P$3 &amp; ""'!$C:$F""),""SELECT C WHERE F = '"" &amp; $A61 &amp; ""'""))))"),"")</f>
        <v/>
      </c>
      <c r="Q61" s="88" t="str">
        <f>IFERROR(__xludf.DUMMYFUNCTION("IF(ISBLANK($D61),"""",IFERROR(JOIN("", "",QUERY(INDIRECT(""'(OCDS) "" &amp; Q$3 &amp; ""'!$C:$F""),""SELECT C WHERE F = '"" &amp; $A61 &amp; ""'""))))"),"contracts/implementation/milestones/type")</f>
        <v>contracts/implementation/milestones/type</v>
      </c>
      <c r="R61" s="89">
        <f t="shared" ref="R61:W61" si="59">IF(ISBLANK(IFERROR(VLOOKUP($A61,INDIRECT("'(OCDS) " &amp; R$3 &amp; "'!$F:$F"),1,FALSE))),0,1)</f>
        <v>0</v>
      </c>
      <c r="S61" s="89">
        <f t="shared" si="59"/>
        <v>0</v>
      </c>
      <c r="T61" s="89">
        <f t="shared" si="59"/>
        <v>0</v>
      </c>
      <c r="U61" s="89">
        <f t="shared" si="59"/>
        <v>0</v>
      </c>
      <c r="V61" s="89">
        <f t="shared" si="59"/>
        <v>0</v>
      </c>
      <c r="W61" s="89">
        <f t="shared" si="59"/>
        <v>1</v>
      </c>
    </row>
    <row r="62">
      <c r="A62" s="79" t="str">
        <f t="shared" si="1"/>
        <v>PO Listing Report (INVOICING STATUS)</v>
      </c>
      <c r="B62" s="80" t="s">
        <v>59</v>
      </c>
      <c r="C62" s="80" t="s">
        <v>93</v>
      </c>
      <c r="D62" s="82" t="s">
        <v>206</v>
      </c>
      <c r="E62" s="82" t="s">
        <v>48</v>
      </c>
      <c r="F62" s="91" t="s">
        <v>207</v>
      </c>
      <c r="G62" s="82" t="s">
        <v>208</v>
      </c>
      <c r="H62" s="80" t="s">
        <v>90</v>
      </c>
      <c r="I62" s="100" t="s">
        <v>209</v>
      </c>
      <c r="J62" s="85" t="str">
        <f t="shared" si="3"/>
        <v>yes</v>
      </c>
      <c r="K62" s="86" t="str">
        <f>IFERROR(__xludf.DUMMYFUNCTION("IFERROR(JOIN("", "",FILTER(L62:Q62,LEN(L62:Q62))))"),"contracts/implementation/milestones/status")</f>
        <v>contracts/implementation/milestones/status</v>
      </c>
      <c r="L62" s="87" t="str">
        <f>IFERROR(__xludf.DUMMYFUNCTION("IF(ISBLANK($D62),"""",IFERROR(JOIN("", "",QUERY(INDIRECT(""'(OCDS) "" &amp; L$3 &amp; ""'!$C:$F""),""SELECT C WHERE F = '"" &amp; $A62 &amp; ""'""))))"),"")</f>
        <v/>
      </c>
      <c r="M62" s="88" t="str">
        <f>IFERROR(__xludf.DUMMYFUNCTION("IF(ISBLANK($D62),"""",IFERROR(JOIN("", "",QUERY(INDIRECT(""'(OCDS) "" &amp; M$3 &amp; ""'!$C:$F""),""SELECT C WHERE F = '"" &amp; $A62 &amp; ""'""))))"),"")</f>
        <v/>
      </c>
      <c r="N62" s="88" t="str">
        <f>IFERROR(__xludf.DUMMYFUNCTION("IF(ISBLANK($D62),"""",IFERROR(JOIN("", "",QUERY(INDIRECT(""'(OCDS) "" &amp; N$3 &amp; ""'!$C:$F""),""SELECT C WHERE F = '"" &amp; $A62 &amp; ""'""))))"),"")</f>
        <v/>
      </c>
      <c r="O62" s="88" t="str">
        <f>IFERROR(__xludf.DUMMYFUNCTION("IF(ISBLANK($D62),"""",IFERROR(JOIN("", "",QUERY(INDIRECT(""'(OCDS) "" &amp; O$3 &amp; ""'!$C:$F""),""SELECT C WHERE F = '"" &amp; $A62 &amp; ""'""))))"),"")</f>
        <v/>
      </c>
      <c r="P62" s="88" t="str">
        <f>IFERROR(__xludf.DUMMYFUNCTION("IF(ISBLANK($D62),"""",IFERROR(JOIN("", "",QUERY(INDIRECT(""'(OCDS) "" &amp; P$3 &amp; ""'!$C:$F""),""SELECT C WHERE F = '"" &amp; $A62 &amp; ""'""))))"),"")</f>
        <v/>
      </c>
      <c r="Q62" s="88" t="str">
        <f>IFERROR(__xludf.DUMMYFUNCTION("IF(ISBLANK($D62),"""",IFERROR(JOIN("", "",QUERY(INDIRECT(""'(OCDS) "" &amp; Q$3 &amp; ""'!$C:$F""),""SELECT C WHERE F = '"" &amp; $A62 &amp; ""'""))))"),"contracts/implementation/milestones/status")</f>
        <v>contracts/implementation/milestones/status</v>
      </c>
      <c r="R62" s="89">
        <f t="shared" ref="R62:W62" si="60">IF(ISBLANK(IFERROR(VLOOKUP($A62,INDIRECT("'(OCDS) " &amp; R$3 &amp; "'!$F:$F"),1,FALSE))),0,1)</f>
        <v>0</v>
      </c>
      <c r="S62" s="89">
        <f t="shared" si="60"/>
        <v>0</v>
      </c>
      <c r="T62" s="89">
        <f t="shared" si="60"/>
        <v>0</v>
      </c>
      <c r="U62" s="89">
        <f t="shared" si="60"/>
        <v>0</v>
      </c>
      <c r="V62" s="89">
        <f t="shared" si="60"/>
        <v>0</v>
      </c>
      <c r="W62" s="89">
        <f t="shared" si="60"/>
        <v>1</v>
      </c>
    </row>
    <row r="63">
      <c r="A63" s="79" t="str">
        <f t="shared" si="1"/>
        <v>PO Listing Report (MAIN PROCUREMENT CATEGORY)</v>
      </c>
      <c r="B63" s="80" t="s">
        <v>59</v>
      </c>
      <c r="C63" s="80" t="s">
        <v>93</v>
      </c>
      <c r="D63" s="82" t="s">
        <v>210</v>
      </c>
      <c r="E63" s="82" t="s">
        <v>48</v>
      </c>
      <c r="F63" s="91" t="s">
        <v>211</v>
      </c>
      <c r="G63" s="84"/>
      <c r="H63" s="94"/>
      <c r="I63" s="103" t="s">
        <v>212</v>
      </c>
      <c r="J63" s="85" t="str">
        <f t="shared" si="3"/>
        <v>yes</v>
      </c>
      <c r="K63" s="86" t="str">
        <f>IFERROR(__xludf.DUMMYFUNCTION("IFERROR(JOIN("", "",FILTER(L63:Q63,LEN(L63:Q63))))"),"tender/mainProcurementCategory")</f>
        <v>tender/mainProcurementCategory</v>
      </c>
      <c r="L63" s="87" t="str">
        <f>IFERROR(__xludf.DUMMYFUNCTION("IF(ISBLANK($D63),"""",IFERROR(JOIN("", "",QUERY(INDIRECT(""'(OCDS) "" &amp; L$3 &amp; ""'!$C:$F""),""SELECT C WHERE F = '"" &amp; $A63 &amp; ""'""))))"),"")</f>
        <v/>
      </c>
      <c r="M63" s="88" t="str">
        <f>IFERROR(__xludf.DUMMYFUNCTION("IF(ISBLANK($D63),"""",IFERROR(JOIN("", "",QUERY(INDIRECT(""'(OCDS) "" &amp; M$3 &amp; ""'!$C:$F""),""SELECT C WHERE F = '"" &amp; $A63 &amp; ""'""))))"),"")</f>
        <v/>
      </c>
      <c r="N63" s="88" t="str">
        <f>IFERROR(__xludf.DUMMYFUNCTION("IF(ISBLANK($D63),"""",IFERROR(JOIN("", "",QUERY(INDIRECT(""'(OCDS) "" &amp; N$3 &amp; ""'!$C:$F""),""SELECT C WHERE F = '"" &amp; $A63 &amp; ""'""))))"),"tender/mainProcurementCategory")</f>
        <v>tender/mainProcurementCategory</v>
      </c>
      <c r="O63" s="88" t="str">
        <f>IFERROR(__xludf.DUMMYFUNCTION("IF(ISBLANK($D63),"""",IFERROR(JOIN("", "",QUERY(INDIRECT(""'(OCDS) "" &amp; O$3 &amp; ""'!$C:$F""),""SELECT C WHERE F = '"" &amp; $A63 &amp; ""'""))))"),"")</f>
        <v/>
      </c>
      <c r="P63" s="88" t="str">
        <f>IFERROR(__xludf.DUMMYFUNCTION("IF(ISBLANK($D63),"""",IFERROR(JOIN("", "",QUERY(INDIRECT(""'(OCDS) "" &amp; P$3 &amp; ""'!$C:$F""),""SELECT C WHERE F = '"" &amp; $A63 &amp; ""'""))))"),"")</f>
        <v/>
      </c>
      <c r="Q63" s="88" t="str">
        <f>IFERROR(__xludf.DUMMYFUNCTION("IF(ISBLANK($D63),"""",IFERROR(JOIN("", "",QUERY(INDIRECT(""'(OCDS) "" &amp; Q$3 &amp; ""'!$C:$F""),""SELECT C WHERE F = '"" &amp; $A63 &amp; ""'""))))"),"")</f>
        <v/>
      </c>
      <c r="R63" s="89">
        <f t="shared" ref="R63:W63" si="61">IF(ISBLANK(IFERROR(VLOOKUP($A63,INDIRECT("'(OCDS) " &amp; R$3 &amp; "'!$F:$F"),1,FALSE))),0,1)</f>
        <v>0</v>
      </c>
      <c r="S63" s="89">
        <f t="shared" si="61"/>
        <v>0</v>
      </c>
      <c r="T63" s="89">
        <f t="shared" si="61"/>
        <v>1</v>
      </c>
      <c r="U63" s="89">
        <f t="shared" si="61"/>
        <v>0</v>
      </c>
      <c r="V63" s="89">
        <f t="shared" si="61"/>
        <v>0</v>
      </c>
      <c r="W63" s="89">
        <f t="shared" si="61"/>
        <v>0</v>
      </c>
    </row>
    <row r="64">
      <c r="A64" s="79" t="str">
        <f t="shared" si="1"/>
        <v>PO Listing Report (SUBMISSIONMETHOD)</v>
      </c>
      <c r="B64" s="80" t="s">
        <v>59</v>
      </c>
      <c r="C64" s="80" t="s">
        <v>93</v>
      </c>
      <c r="D64" s="82" t="s">
        <v>213</v>
      </c>
      <c r="E64" s="82" t="s">
        <v>48</v>
      </c>
      <c r="F64" s="91" t="s">
        <v>214</v>
      </c>
      <c r="G64" s="84"/>
      <c r="H64" s="94"/>
      <c r="I64" s="99" t="s">
        <v>215</v>
      </c>
      <c r="J64" s="85" t="str">
        <f t="shared" si="3"/>
        <v>yes</v>
      </c>
      <c r="K64" s="86" t="str">
        <f>IFERROR(__xludf.DUMMYFUNCTION("IFERROR(JOIN("", "",FILTER(L64:Q64,LEN(L64:Q64))))"),"tender/submissionMethod")</f>
        <v>tender/submissionMethod</v>
      </c>
      <c r="L64" s="87" t="str">
        <f>IFERROR(__xludf.DUMMYFUNCTION("IF(ISBLANK($D64),"""",IFERROR(JOIN("", "",QUERY(INDIRECT(""'(OCDS) "" &amp; L$3 &amp; ""'!$C:$F""),""SELECT C WHERE F = '"" &amp; $A64 &amp; ""'""))))"),"")</f>
        <v/>
      </c>
      <c r="M64" s="88" t="str">
        <f>IFERROR(__xludf.DUMMYFUNCTION("IF(ISBLANK($D64),"""",IFERROR(JOIN("", "",QUERY(INDIRECT(""'(OCDS) "" &amp; M$3 &amp; ""'!$C:$F""),""SELECT C WHERE F = '"" &amp; $A64 &amp; ""'""))))"),"")</f>
        <v/>
      </c>
      <c r="N64" s="88" t="str">
        <f>IFERROR(__xludf.DUMMYFUNCTION("IF(ISBLANK($D64),"""",IFERROR(JOIN("", "",QUERY(INDIRECT(""'(OCDS) "" &amp; N$3 &amp; ""'!$C:$F""),""SELECT C WHERE F = '"" &amp; $A64 &amp; ""'""))))"),"tender/submissionMethod")</f>
        <v>tender/submissionMethod</v>
      </c>
      <c r="O64" s="88" t="str">
        <f>IFERROR(__xludf.DUMMYFUNCTION("IF(ISBLANK($D64),"""",IFERROR(JOIN("", "",QUERY(INDIRECT(""'(OCDS) "" &amp; O$3 &amp; ""'!$C:$F""),""SELECT C WHERE F = '"" &amp; $A64 &amp; ""'""))))"),"")</f>
        <v/>
      </c>
      <c r="P64" s="88" t="str">
        <f>IFERROR(__xludf.DUMMYFUNCTION("IF(ISBLANK($D64),"""",IFERROR(JOIN("", "",QUERY(INDIRECT(""'(OCDS) "" &amp; P$3 &amp; ""'!$C:$F""),""SELECT C WHERE F = '"" &amp; $A64 &amp; ""'""))))"),"")</f>
        <v/>
      </c>
      <c r="Q64" s="88" t="str">
        <f>IFERROR(__xludf.DUMMYFUNCTION("IF(ISBLANK($D64),"""",IFERROR(JOIN("", "",QUERY(INDIRECT(""'(OCDS) "" &amp; Q$3 &amp; ""'!$C:$F""),""SELECT C WHERE F = '"" &amp; $A64 &amp; ""'""))))"),"")</f>
        <v/>
      </c>
      <c r="R64" s="89">
        <f t="shared" ref="R64:W64" si="62">IF(ISBLANK(IFERROR(VLOOKUP($A64,INDIRECT("'(OCDS) " &amp; R$3 &amp; "'!$F:$F"),1,FALSE))),0,1)</f>
        <v>0</v>
      </c>
      <c r="S64" s="89">
        <f t="shared" si="62"/>
        <v>0</v>
      </c>
      <c r="T64" s="89">
        <f t="shared" si="62"/>
        <v>1</v>
      </c>
      <c r="U64" s="89">
        <f t="shared" si="62"/>
        <v>0</v>
      </c>
      <c r="V64" s="89">
        <f t="shared" si="62"/>
        <v>0</v>
      </c>
      <c r="W64" s="89">
        <f t="shared" si="62"/>
        <v>0</v>
      </c>
    </row>
    <row r="65">
      <c r="A65" s="79" t="str">
        <f t="shared" si="1"/>
        <v>Purchase Orders (CREATED ON MIN)</v>
      </c>
      <c r="B65" s="80" t="s">
        <v>59</v>
      </c>
      <c r="C65" s="80" t="s">
        <v>216</v>
      </c>
      <c r="D65" s="82" t="s">
        <v>217</v>
      </c>
      <c r="E65" s="82" t="s">
        <v>48</v>
      </c>
      <c r="F65" s="94" t="s">
        <v>105</v>
      </c>
      <c r="G65" s="82" t="s">
        <v>106</v>
      </c>
      <c r="H65" s="80" t="s">
        <v>107</v>
      </c>
      <c r="I65" s="84"/>
      <c r="J65" s="85" t="str">
        <f t="shared" si="3"/>
        <v>yes</v>
      </c>
      <c r="K65" s="86" t="str">
        <f>IFERROR(__xludf.DUMMYFUNCTION("IFERROR(JOIN("", "",FILTER(L65:Q65,LEN(L65:Q65))))"),"awards/contractPeriod/startDate, contracts/period/startDate")</f>
        <v>awards/contractPeriod/startDate, contracts/period/startDate</v>
      </c>
      <c r="L65" s="87" t="str">
        <f>IFERROR(__xludf.DUMMYFUNCTION("IF(ISBLANK($D65),"""",IFERROR(JOIN("", "",QUERY(INDIRECT(""'(OCDS) "" &amp; L$3 &amp; ""'!$C:$F""),""SELECT C WHERE F = '"" &amp; $A65 &amp; ""'""))))"),"")</f>
        <v/>
      </c>
      <c r="M65" s="88" t="str">
        <f>IFERROR(__xludf.DUMMYFUNCTION("IF(ISBLANK($D65),"""",IFERROR(JOIN("", "",QUERY(INDIRECT(""'(OCDS) "" &amp; M$3 &amp; ""'!$C:$F""),""SELECT C WHERE F = '"" &amp; $A65 &amp; ""'""))))"),"")</f>
        <v/>
      </c>
      <c r="N65" s="88" t="str">
        <f>IFERROR(__xludf.DUMMYFUNCTION("IF(ISBLANK($D65),"""",IFERROR(JOIN("", "",QUERY(INDIRECT(""'(OCDS) "" &amp; N$3 &amp; ""'!$C:$F""),""SELECT C WHERE F = '"" &amp; $A65 &amp; ""'""))))"),"")</f>
        <v/>
      </c>
      <c r="O65" s="88" t="str">
        <f>IFERROR(__xludf.DUMMYFUNCTION("IF(ISBLANK($D65),"""",IFERROR(JOIN("", "",QUERY(INDIRECT(""'(OCDS) "" &amp; O$3 &amp; ""'!$C:$F""),""SELECT C WHERE F = '"" &amp; $A65 &amp; ""'""))))"),"awards/contractPeriod/startDate")</f>
        <v>awards/contractPeriod/startDate</v>
      </c>
      <c r="P65" s="88" t="str">
        <f>IFERROR(__xludf.DUMMYFUNCTION("IF(ISBLANK($D65),"""",IFERROR(JOIN("", "",QUERY(INDIRECT(""'(OCDS) "" &amp; P$3 &amp; ""'!$C:$F""),""SELECT C WHERE F = '"" &amp; $A65 &amp; ""'""))))"),"contracts/period/startDate")</f>
        <v>contracts/period/startDate</v>
      </c>
      <c r="Q65" s="88" t="str">
        <f>IFERROR(__xludf.DUMMYFUNCTION("IF(ISBLANK($D65),"""",IFERROR(JOIN("", "",QUERY(INDIRECT(""'(OCDS) "" &amp; Q$3 &amp; ""'!$C:$F""),""SELECT C WHERE F = '"" &amp; $A65 &amp; ""'""))))"),"")</f>
        <v/>
      </c>
      <c r="R65" s="89">
        <f t="shared" ref="R65:W65" si="63">IF(ISBLANK(IFERROR(VLOOKUP($A65,INDIRECT("'(OCDS) " &amp; R$3 &amp; "'!$F:$F"),1,FALSE))),0,1)</f>
        <v>0</v>
      </c>
      <c r="S65" s="89">
        <f t="shared" si="63"/>
        <v>0</v>
      </c>
      <c r="T65" s="89">
        <f t="shared" si="63"/>
        <v>0</v>
      </c>
      <c r="U65" s="89">
        <f t="shared" si="63"/>
        <v>1</v>
      </c>
      <c r="V65" s="89">
        <f t="shared" si="63"/>
        <v>1</v>
      </c>
      <c r="W65" s="89">
        <f t="shared" si="63"/>
        <v>0</v>
      </c>
    </row>
    <row r="66">
      <c r="A66" s="79" t="str">
        <f t="shared" si="1"/>
        <v>Purchase Orders (DELIVERY DATE MAX)</v>
      </c>
      <c r="B66" s="80" t="s">
        <v>59</v>
      </c>
      <c r="C66" s="80" t="s">
        <v>216</v>
      </c>
      <c r="D66" s="82" t="s">
        <v>218</v>
      </c>
      <c r="E66" s="82" t="s">
        <v>48</v>
      </c>
      <c r="F66" s="94" t="s">
        <v>128</v>
      </c>
      <c r="G66" s="82" t="s">
        <v>129</v>
      </c>
      <c r="H66" s="80" t="s">
        <v>107</v>
      </c>
      <c r="I66" s="84"/>
      <c r="J66" s="85" t="str">
        <f t="shared" si="3"/>
        <v>yes</v>
      </c>
      <c r="K66" s="86" t="str">
        <f>IFERROR(__xludf.DUMMYFUNCTION("IFERROR(JOIN("", "",FILTER(L66:Q66,LEN(L66:Q66))))"),"awards/contractPeriod/endDate, contracts/period/endDate")</f>
        <v>awards/contractPeriod/endDate, contracts/period/endDate</v>
      </c>
      <c r="L66" s="87" t="str">
        <f>IFERROR(__xludf.DUMMYFUNCTION("IF(ISBLANK($D66),"""",IFERROR(JOIN("", "",QUERY(INDIRECT(""'(OCDS) "" &amp; L$3 &amp; ""'!$C:$F""),""SELECT C WHERE F = '"" &amp; $A66 &amp; ""'""))))"),"")</f>
        <v/>
      </c>
      <c r="M66" s="88" t="str">
        <f>IFERROR(__xludf.DUMMYFUNCTION("IF(ISBLANK($D66),"""",IFERROR(JOIN("", "",QUERY(INDIRECT(""'(OCDS) "" &amp; M$3 &amp; ""'!$C:$F""),""SELECT C WHERE F = '"" &amp; $A66 &amp; ""'""))))"),"")</f>
        <v/>
      </c>
      <c r="N66" s="88" t="str">
        <f>IFERROR(__xludf.DUMMYFUNCTION("IF(ISBLANK($D66),"""",IFERROR(JOIN("", "",QUERY(INDIRECT(""'(OCDS) "" &amp; N$3 &amp; ""'!$C:$F""),""SELECT C WHERE F = '"" &amp; $A66 &amp; ""'""))))"),"")</f>
        <v/>
      </c>
      <c r="O66" s="88" t="str">
        <f>IFERROR(__xludf.DUMMYFUNCTION("IF(ISBLANK($D66),"""",IFERROR(JOIN("", "",QUERY(INDIRECT(""'(OCDS) "" &amp; O$3 &amp; ""'!$C:$F""),""SELECT C WHERE F = '"" &amp; $A66 &amp; ""'""))))"),"awards/contractPeriod/endDate")</f>
        <v>awards/contractPeriod/endDate</v>
      </c>
      <c r="P66" s="88" t="str">
        <f>IFERROR(__xludf.DUMMYFUNCTION("IF(ISBLANK($D66),"""",IFERROR(JOIN("", "",QUERY(INDIRECT(""'(OCDS) "" &amp; P$3 &amp; ""'!$C:$F""),""SELECT C WHERE F = '"" &amp; $A66 &amp; ""'""))))"),"contracts/period/endDate")</f>
        <v>contracts/period/endDate</v>
      </c>
      <c r="Q66" s="88" t="str">
        <f>IFERROR(__xludf.DUMMYFUNCTION("IF(ISBLANK($D66),"""",IFERROR(JOIN("", "",QUERY(INDIRECT(""'(OCDS) "" &amp; Q$3 &amp; ""'!$C:$F""),""SELECT C WHERE F = '"" &amp; $A66 &amp; ""'""))))"),"")</f>
        <v/>
      </c>
      <c r="R66" s="89">
        <f t="shared" ref="R66:W66" si="64">IF(ISBLANK(IFERROR(VLOOKUP($A66,INDIRECT("'(OCDS) " &amp; R$3 &amp; "'!$F:$F"),1,FALSE))),0,1)</f>
        <v>0</v>
      </c>
      <c r="S66" s="89">
        <f t="shared" si="64"/>
        <v>0</v>
      </c>
      <c r="T66" s="89">
        <f t="shared" si="64"/>
        <v>0</v>
      </c>
      <c r="U66" s="89">
        <f t="shared" si="64"/>
        <v>1</v>
      </c>
      <c r="V66" s="89">
        <f t="shared" si="64"/>
        <v>1</v>
      </c>
      <c r="W66" s="89">
        <f t="shared" si="64"/>
        <v>0</v>
      </c>
    </row>
    <row r="67">
      <c r="A67" s="79" t="str">
        <f t="shared" si="1"/>
        <v>Purchase Orders (SHORT TEXT ITEM 10)</v>
      </c>
      <c r="B67" s="80" t="s">
        <v>59</v>
      </c>
      <c r="C67" s="80" t="s">
        <v>216</v>
      </c>
      <c r="D67" s="82" t="s">
        <v>219</v>
      </c>
      <c r="E67" s="82" t="s">
        <v>48</v>
      </c>
      <c r="F67" s="91" t="s">
        <v>116</v>
      </c>
      <c r="G67" s="84"/>
      <c r="H67" s="80" t="s">
        <v>90</v>
      </c>
      <c r="I67" s="84"/>
      <c r="J67" s="85" t="str">
        <f t="shared" si="3"/>
        <v>yes</v>
      </c>
      <c r="K67" s="86" t="str">
        <f>IFERROR(__xludf.DUMMYFUNCTION("IFERROR(JOIN("", "",FILTER(L67:Q67,LEN(L67:Q67))))"),"tender/title, awards/title, contracts/title")</f>
        <v>tender/title, awards/title, contracts/title</v>
      </c>
      <c r="L67" s="87" t="str">
        <f>IFERROR(__xludf.DUMMYFUNCTION("IF(ISBLANK($D67),"""",IFERROR(JOIN("", "",QUERY(INDIRECT(""'(OCDS) "" &amp; L$3 &amp; ""'!$C:$F""),""SELECT C WHERE F = '"" &amp; $A67 &amp; ""'""))))"),"")</f>
        <v/>
      </c>
      <c r="M67" s="88" t="str">
        <f>IFERROR(__xludf.DUMMYFUNCTION("IF(ISBLANK($D67),"""",IFERROR(JOIN("", "",QUERY(INDIRECT(""'(OCDS) "" &amp; M$3 &amp; ""'!$C:$F""),""SELECT C WHERE F = '"" &amp; $A67 &amp; ""'""))))"),"")</f>
        <v/>
      </c>
      <c r="N67" s="88" t="str">
        <f>IFERROR(__xludf.DUMMYFUNCTION("IF(ISBLANK($D67),"""",IFERROR(JOIN("", "",QUERY(INDIRECT(""'(OCDS) "" &amp; N$3 &amp; ""'!$C:$F""),""SELECT C WHERE F = '"" &amp; $A67 &amp; ""'""))))"),"tender/title")</f>
        <v>tender/title</v>
      </c>
      <c r="O67" s="88" t="str">
        <f>IFERROR(__xludf.DUMMYFUNCTION("IF(ISBLANK($D67),"""",IFERROR(JOIN("", "",QUERY(INDIRECT(""'(OCDS) "" &amp; O$3 &amp; ""'!$C:$F""),""SELECT C WHERE F = '"" &amp; $A67 &amp; ""'""))))"),"awards/title")</f>
        <v>awards/title</v>
      </c>
      <c r="P67" s="88" t="str">
        <f>IFERROR(__xludf.DUMMYFUNCTION("IF(ISBLANK($D67),"""",IFERROR(JOIN("", "",QUERY(INDIRECT(""'(OCDS) "" &amp; P$3 &amp; ""'!$C:$F""),""SELECT C WHERE F = '"" &amp; $A67 &amp; ""'""))))"),"contracts/title")</f>
        <v>contracts/title</v>
      </c>
      <c r="Q67" s="88" t="str">
        <f>IFERROR(__xludf.DUMMYFUNCTION("IF(ISBLANK($D67),"""",IFERROR(JOIN("", "",QUERY(INDIRECT(""'(OCDS) "" &amp; Q$3 &amp; ""'!$C:$F""),""SELECT C WHERE F = '"" &amp; $A67 &amp; ""'""))))"),"")</f>
        <v/>
      </c>
      <c r="R67" s="89">
        <f t="shared" ref="R67:W67" si="65">IF(ISBLANK(IFERROR(VLOOKUP($A67,INDIRECT("'(OCDS) " &amp; R$3 &amp; "'!$F:$F"),1,FALSE))),0,1)</f>
        <v>0</v>
      </c>
      <c r="S67" s="89">
        <f t="shared" si="65"/>
        <v>0</v>
      </c>
      <c r="T67" s="89">
        <f t="shared" si="65"/>
        <v>1</v>
      </c>
      <c r="U67" s="89">
        <f t="shared" si="65"/>
        <v>1</v>
      </c>
      <c r="V67" s="89">
        <f t="shared" si="65"/>
        <v>1</v>
      </c>
      <c r="W67" s="89">
        <f t="shared" si="65"/>
        <v>0</v>
      </c>
    </row>
    <row r="68">
      <c r="A68" s="79" t="str">
        <f t="shared" si="1"/>
        <v> ()</v>
      </c>
      <c r="B68" s="94"/>
      <c r="C68" s="94"/>
      <c r="D68" s="84"/>
      <c r="E68" s="84"/>
      <c r="F68" s="92"/>
      <c r="G68" s="84"/>
      <c r="H68" s="94"/>
      <c r="I68" s="84"/>
      <c r="J68" s="85" t="str">
        <f t="shared" si="3"/>
        <v>no</v>
      </c>
      <c r="K68" s="86" t="str">
        <f>IFERROR(__xludf.DUMMYFUNCTION("IFERROR(JOIN("", "",FILTER(L68:Q68,LEN(L68:Q68))))"),"")</f>
        <v/>
      </c>
      <c r="L68" s="87" t="str">
        <f>IFERROR(__xludf.DUMMYFUNCTION("IF(ISBLANK($D68),"""",IFERROR(JOIN("", "",QUERY(INDIRECT(""'(OCDS) "" &amp; L$3 &amp; ""'!$C:$F""),""SELECT C WHERE F = '"" &amp; $A68 &amp; ""'""))))"),"")</f>
        <v/>
      </c>
      <c r="M68" s="88" t="str">
        <f>IFERROR(__xludf.DUMMYFUNCTION("IF(ISBLANK($D68),"""",IFERROR(JOIN("", "",QUERY(INDIRECT(""'(OCDS) "" &amp; M$3 &amp; ""'!$C:$F""),""SELECT C WHERE F = '"" &amp; $A68 &amp; ""'""))))"),"")</f>
        <v/>
      </c>
      <c r="N68" s="88" t="str">
        <f>IFERROR(__xludf.DUMMYFUNCTION("IF(ISBLANK($D68),"""",IFERROR(JOIN("", "",QUERY(INDIRECT(""'(OCDS) "" &amp; N$3 &amp; ""'!$C:$F""),""SELECT C WHERE F = '"" &amp; $A68 &amp; ""'""))))"),"")</f>
        <v/>
      </c>
      <c r="O68" s="88" t="str">
        <f>IFERROR(__xludf.DUMMYFUNCTION("IF(ISBLANK($D68),"""",IFERROR(JOIN("", "",QUERY(INDIRECT(""'(OCDS) "" &amp; O$3 &amp; ""'!$C:$F""),""SELECT C WHERE F = '"" &amp; $A68 &amp; ""'""))))"),"")</f>
        <v/>
      </c>
      <c r="P68" s="88" t="str">
        <f>IFERROR(__xludf.DUMMYFUNCTION("IF(ISBLANK($D68),"""",IFERROR(JOIN("", "",QUERY(INDIRECT(""'(OCDS) "" &amp; P$3 &amp; ""'!$C:$F""),""SELECT C WHERE F = '"" &amp; $A68 &amp; ""'""))))"),"")</f>
        <v/>
      </c>
      <c r="Q68" s="88" t="str">
        <f>IFERROR(__xludf.DUMMYFUNCTION("IF(ISBLANK($D68),"""",IFERROR(JOIN("", "",QUERY(INDIRECT(""'(OCDS) "" &amp; Q$3 &amp; ""'!$C:$F""),""SELECT C WHERE F = '"" &amp; $A68 &amp; ""'""))))"),"")</f>
        <v/>
      </c>
      <c r="R68" s="89">
        <f t="shared" ref="R68:W68" si="66">IF(ISBLANK(IFERROR(VLOOKUP($A68,INDIRECT("'(OCDS) " &amp; R$3 &amp; "'!$F:$F"),1,FALSE))),0,1)</f>
        <v>0</v>
      </c>
      <c r="S68" s="89">
        <f t="shared" si="66"/>
        <v>0</v>
      </c>
      <c r="T68" s="89">
        <f t="shared" si="66"/>
        <v>0</v>
      </c>
      <c r="U68" s="89">
        <f t="shared" si="66"/>
        <v>0</v>
      </c>
      <c r="V68" s="89">
        <f t="shared" si="66"/>
        <v>0</v>
      </c>
      <c r="W68" s="89">
        <f t="shared" si="66"/>
        <v>0</v>
      </c>
    </row>
    <row r="69">
      <c r="A69" s="79" t="str">
        <f t="shared" si="1"/>
        <v> ()</v>
      </c>
      <c r="B69" s="94"/>
      <c r="C69" s="94"/>
      <c r="D69" s="84"/>
      <c r="E69" s="84"/>
      <c r="F69" s="92"/>
      <c r="G69" s="84"/>
      <c r="H69" s="94"/>
      <c r="I69" s="84"/>
      <c r="J69" s="85" t="str">
        <f t="shared" si="3"/>
        <v>no</v>
      </c>
      <c r="K69" s="86" t="str">
        <f>IFERROR(__xludf.DUMMYFUNCTION("IFERROR(JOIN("", "",FILTER(L69:Q69,LEN(L69:Q69))))"),"")</f>
        <v/>
      </c>
      <c r="L69" s="87" t="str">
        <f>IFERROR(__xludf.DUMMYFUNCTION("IF(ISBLANK($D69),"""",IFERROR(JOIN("", "",QUERY(INDIRECT(""'(OCDS) "" &amp; L$3 &amp; ""'!$C:$F""),""SELECT C WHERE F = '"" &amp; $A69 &amp; ""'""))))"),"")</f>
        <v/>
      </c>
      <c r="M69" s="88" t="str">
        <f>IFERROR(__xludf.DUMMYFUNCTION("IF(ISBLANK($D69),"""",IFERROR(JOIN("", "",QUERY(INDIRECT(""'(OCDS) "" &amp; M$3 &amp; ""'!$C:$F""),""SELECT C WHERE F = '"" &amp; $A69 &amp; ""'""))))"),"")</f>
        <v/>
      </c>
      <c r="N69" s="88" t="str">
        <f>IFERROR(__xludf.DUMMYFUNCTION("IF(ISBLANK($D69),"""",IFERROR(JOIN("", "",QUERY(INDIRECT(""'(OCDS) "" &amp; N$3 &amp; ""'!$C:$F""),""SELECT C WHERE F = '"" &amp; $A69 &amp; ""'""))))"),"")</f>
        <v/>
      </c>
      <c r="O69" s="88" t="str">
        <f>IFERROR(__xludf.DUMMYFUNCTION("IF(ISBLANK($D69),"""",IFERROR(JOIN("", "",QUERY(INDIRECT(""'(OCDS) "" &amp; O$3 &amp; ""'!$C:$F""),""SELECT C WHERE F = '"" &amp; $A69 &amp; ""'""))))"),"")</f>
        <v/>
      </c>
      <c r="P69" s="88" t="str">
        <f>IFERROR(__xludf.DUMMYFUNCTION("IF(ISBLANK($D69),"""",IFERROR(JOIN("", "",QUERY(INDIRECT(""'(OCDS) "" &amp; P$3 &amp; ""'!$C:$F""),""SELECT C WHERE F = '"" &amp; $A69 &amp; ""'""))))"),"")</f>
        <v/>
      </c>
      <c r="Q69" s="88" t="str">
        <f>IFERROR(__xludf.DUMMYFUNCTION("IF(ISBLANK($D69),"""",IFERROR(JOIN("", "",QUERY(INDIRECT(""'(OCDS) "" &amp; Q$3 &amp; ""'!$C:$F""),""SELECT C WHERE F = '"" &amp; $A69 &amp; ""'""))))"),"")</f>
        <v/>
      </c>
      <c r="R69" s="89">
        <f t="shared" ref="R69:W69" si="67">IF(ISBLANK(IFERROR(VLOOKUP($A69,INDIRECT("'(OCDS) " &amp; R$3 &amp; "'!$F:$F"),1,FALSE))),0,1)</f>
        <v>0</v>
      </c>
      <c r="S69" s="89">
        <f t="shared" si="67"/>
        <v>0</v>
      </c>
      <c r="T69" s="89">
        <f t="shared" si="67"/>
        <v>0</v>
      </c>
      <c r="U69" s="89">
        <f t="shared" si="67"/>
        <v>0</v>
      </c>
      <c r="V69" s="89">
        <f t="shared" si="67"/>
        <v>0</v>
      </c>
      <c r="W69" s="89">
        <f t="shared" si="67"/>
        <v>0</v>
      </c>
    </row>
    <row r="70">
      <c r="A70" s="79" t="str">
        <f t="shared" si="1"/>
        <v> ()</v>
      </c>
      <c r="B70" s="94"/>
      <c r="C70" s="94"/>
      <c r="D70" s="84"/>
      <c r="E70" s="84"/>
      <c r="F70" s="92"/>
      <c r="G70" s="84"/>
      <c r="H70" s="94"/>
      <c r="I70" s="84"/>
      <c r="J70" s="85" t="str">
        <f t="shared" si="3"/>
        <v>no</v>
      </c>
      <c r="K70" s="86" t="str">
        <f>IFERROR(__xludf.DUMMYFUNCTION("IFERROR(JOIN("", "",FILTER(L70:Q70,LEN(L70:Q70))))"),"")</f>
        <v/>
      </c>
      <c r="L70" s="87" t="str">
        <f>IFERROR(__xludf.DUMMYFUNCTION("IF(ISBLANK($D70),"""",IFERROR(JOIN("", "",QUERY(INDIRECT(""'(OCDS) "" &amp; L$3 &amp; ""'!$C:$F""),""SELECT C WHERE F = '"" &amp; $A70 &amp; ""'""))))"),"")</f>
        <v/>
      </c>
      <c r="M70" s="88" t="str">
        <f>IFERROR(__xludf.DUMMYFUNCTION("IF(ISBLANK($D70),"""",IFERROR(JOIN("", "",QUERY(INDIRECT(""'(OCDS) "" &amp; M$3 &amp; ""'!$C:$F""),""SELECT C WHERE F = '"" &amp; $A70 &amp; ""'""))))"),"")</f>
        <v/>
      </c>
      <c r="N70" s="88" t="str">
        <f>IFERROR(__xludf.DUMMYFUNCTION("IF(ISBLANK($D70),"""",IFERROR(JOIN("", "",QUERY(INDIRECT(""'(OCDS) "" &amp; N$3 &amp; ""'!$C:$F""),""SELECT C WHERE F = '"" &amp; $A70 &amp; ""'""))))"),"")</f>
        <v/>
      </c>
      <c r="O70" s="88" t="str">
        <f>IFERROR(__xludf.DUMMYFUNCTION("IF(ISBLANK($D70),"""",IFERROR(JOIN("", "",QUERY(INDIRECT(""'(OCDS) "" &amp; O$3 &amp; ""'!$C:$F""),""SELECT C WHERE F = '"" &amp; $A70 &amp; ""'""))))"),"")</f>
        <v/>
      </c>
      <c r="P70" s="88" t="str">
        <f>IFERROR(__xludf.DUMMYFUNCTION("IF(ISBLANK($D70),"""",IFERROR(JOIN("", "",QUERY(INDIRECT(""'(OCDS) "" &amp; P$3 &amp; ""'!$C:$F""),""SELECT C WHERE F = '"" &amp; $A70 &amp; ""'""))))"),"")</f>
        <v/>
      </c>
      <c r="Q70" s="88" t="str">
        <f>IFERROR(__xludf.DUMMYFUNCTION("IF(ISBLANK($D70),"""",IFERROR(JOIN("", "",QUERY(INDIRECT(""'(OCDS) "" &amp; Q$3 &amp; ""'!$C:$F""),""SELECT C WHERE F = '"" &amp; $A70 &amp; ""'""))))"),"")</f>
        <v/>
      </c>
      <c r="R70" s="89">
        <f t="shared" ref="R70:W70" si="68">IF(ISBLANK(IFERROR(VLOOKUP($A70,INDIRECT("'(OCDS) " &amp; R$3 &amp; "'!$F:$F"),1,FALSE))),0,1)</f>
        <v>0</v>
      </c>
      <c r="S70" s="89">
        <f t="shared" si="68"/>
        <v>0</v>
      </c>
      <c r="T70" s="89">
        <f t="shared" si="68"/>
        <v>0</v>
      </c>
      <c r="U70" s="89">
        <f t="shared" si="68"/>
        <v>0</v>
      </c>
      <c r="V70" s="89">
        <f t="shared" si="68"/>
        <v>0</v>
      </c>
      <c r="W70" s="89">
        <f t="shared" si="68"/>
        <v>0</v>
      </c>
    </row>
    <row r="71">
      <c r="A71" s="79" t="str">
        <f t="shared" si="1"/>
        <v>UNIT CLASSIFICATION (CODE)</v>
      </c>
      <c r="B71" s="102" t="s">
        <v>61</v>
      </c>
      <c r="C71" s="95" t="s">
        <v>220</v>
      </c>
      <c r="D71" s="96" t="s">
        <v>221</v>
      </c>
      <c r="E71" s="96" t="s">
        <v>48</v>
      </c>
      <c r="F71" s="97" t="s">
        <v>222</v>
      </c>
      <c r="G71" s="102" t="s">
        <v>223</v>
      </c>
      <c r="H71" s="95" t="s">
        <v>90</v>
      </c>
      <c r="I71" s="84"/>
      <c r="J71" s="85" t="str">
        <f t="shared" si="3"/>
        <v>yes</v>
      </c>
      <c r="K71" s="86" t="str">
        <f>IFERROR(__xludf.DUMMYFUNCTION("IFERROR(JOIN("", "",FILTER(L71:Q71,LEN(L71:Q71))))"),"contracts/items/unit/id")</f>
        <v>contracts/items/unit/id</v>
      </c>
      <c r="L71" s="87" t="str">
        <f>IFERROR(__xludf.DUMMYFUNCTION("IF(ISBLANK($D71),"""",IFERROR(JOIN("", "",QUERY(INDIRECT(""'(OCDS) "" &amp; L$3 &amp; ""'!$C:$F""),""SELECT C WHERE F = '"" &amp; $A71 &amp; ""'""))))"),"")</f>
        <v/>
      </c>
      <c r="M71" s="88" t="str">
        <f>IFERROR(__xludf.DUMMYFUNCTION("IF(ISBLANK($D71),"""",IFERROR(JOIN("", "",QUERY(INDIRECT(""'(OCDS) "" &amp; M$3 &amp; ""'!$C:$F""),""SELECT C WHERE F = '"" &amp; $A71 &amp; ""'""))))"),"")</f>
        <v/>
      </c>
      <c r="N71" s="88" t="str">
        <f>IFERROR(__xludf.DUMMYFUNCTION("IF(ISBLANK($D71),"""",IFERROR(JOIN("", "",QUERY(INDIRECT(""'(OCDS) "" &amp; N$3 &amp; ""'!$C:$F""),""SELECT C WHERE F = '"" &amp; $A71 &amp; ""'""))))"),"")</f>
        <v/>
      </c>
      <c r="O71" s="88" t="str">
        <f>IFERROR(__xludf.DUMMYFUNCTION("IF(ISBLANK($D71),"""",IFERROR(JOIN("", "",QUERY(INDIRECT(""'(OCDS) "" &amp; O$3 &amp; ""'!$C:$F""),""SELECT C WHERE F = '"" &amp; $A71 &amp; ""'""))))"),"")</f>
        <v/>
      </c>
      <c r="P71" s="88" t="str">
        <f>IFERROR(__xludf.DUMMYFUNCTION("IF(ISBLANK($D71),"""",IFERROR(JOIN("", "",QUERY(INDIRECT(""'(OCDS) "" &amp; P$3 &amp; ""'!$C:$F""),""SELECT C WHERE F = '"" &amp; $A71 &amp; ""'""))))"),"contracts/items/unit/id")</f>
        <v>contracts/items/unit/id</v>
      </c>
      <c r="Q71" s="88" t="str">
        <f>IFERROR(__xludf.DUMMYFUNCTION("IF(ISBLANK($D71),"""",IFERROR(JOIN("", "",QUERY(INDIRECT(""'(OCDS) "" &amp; Q$3 &amp; ""'!$C:$F""),""SELECT C WHERE F = '"" &amp; $A71 &amp; ""'""))))"),"")</f>
        <v/>
      </c>
      <c r="R71" s="89">
        <f t="shared" ref="R71:W71" si="69">IF(ISBLANK(IFERROR(VLOOKUP($A71,INDIRECT("'(OCDS) " &amp; R$3 &amp; "'!$F:$F"),1,FALSE))),0,1)</f>
        <v>0</v>
      </c>
      <c r="S71" s="89">
        <f t="shared" si="69"/>
        <v>0</v>
      </c>
      <c r="T71" s="89">
        <f t="shared" si="69"/>
        <v>0</v>
      </c>
      <c r="U71" s="89">
        <f t="shared" si="69"/>
        <v>0</v>
      </c>
      <c r="V71" s="89">
        <f t="shared" si="69"/>
        <v>1</v>
      </c>
      <c r="W71" s="89">
        <f t="shared" si="69"/>
        <v>0</v>
      </c>
    </row>
    <row r="72">
      <c r="A72" s="79" t="str">
        <f t="shared" si="1"/>
        <v>UNIT CLASSIFICATION (NAME)</v>
      </c>
      <c r="B72" s="102" t="s">
        <v>61</v>
      </c>
      <c r="C72" s="95" t="s">
        <v>220</v>
      </c>
      <c r="D72" s="96" t="s">
        <v>224</v>
      </c>
      <c r="E72" s="96" t="s">
        <v>48</v>
      </c>
      <c r="F72" s="97" t="s">
        <v>225</v>
      </c>
      <c r="G72" s="102" t="s">
        <v>226</v>
      </c>
      <c r="H72" s="95" t="s">
        <v>90</v>
      </c>
      <c r="I72" s="84"/>
      <c r="J72" s="85" t="str">
        <f t="shared" si="3"/>
        <v>yes</v>
      </c>
      <c r="K72" s="86" t="str">
        <f>IFERROR(__xludf.DUMMYFUNCTION("IFERROR(JOIN("", "",FILTER(L72:Q72,LEN(L72:Q72))))"),"contracts/items/unit/name")</f>
        <v>contracts/items/unit/name</v>
      </c>
      <c r="L72" s="87" t="str">
        <f>IFERROR(__xludf.DUMMYFUNCTION("IF(ISBLANK($D72),"""",IFERROR(JOIN("", "",QUERY(INDIRECT(""'(OCDS) "" &amp; L$3 &amp; ""'!$C:$F""),""SELECT C WHERE F = '"" &amp; $A72 &amp; ""'""))))"),"")</f>
        <v/>
      </c>
      <c r="M72" s="88" t="str">
        <f>IFERROR(__xludf.DUMMYFUNCTION("IF(ISBLANK($D72),"""",IFERROR(JOIN("", "",QUERY(INDIRECT(""'(OCDS) "" &amp; M$3 &amp; ""'!$C:$F""),""SELECT C WHERE F = '"" &amp; $A72 &amp; ""'""))))"),"")</f>
        <v/>
      </c>
      <c r="N72" s="88" t="str">
        <f>IFERROR(__xludf.DUMMYFUNCTION("IF(ISBLANK($D72),"""",IFERROR(JOIN("", "",QUERY(INDIRECT(""'(OCDS) "" &amp; N$3 &amp; ""'!$C:$F""),""SELECT C WHERE F = '"" &amp; $A72 &amp; ""'""))))"),"")</f>
        <v/>
      </c>
      <c r="O72" s="88" t="str">
        <f>IFERROR(__xludf.DUMMYFUNCTION("IF(ISBLANK($D72),"""",IFERROR(JOIN("", "",QUERY(INDIRECT(""'(OCDS) "" &amp; O$3 &amp; ""'!$C:$F""),""SELECT C WHERE F = '"" &amp; $A72 &amp; ""'""))))"),"")</f>
        <v/>
      </c>
      <c r="P72" s="88" t="str">
        <f>IFERROR(__xludf.DUMMYFUNCTION("IF(ISBLANK($D72),"""",IFERROR(JOIN("", "",QUERY(INDIRECT(""'(OCDS) "" &amp; P$3 &amp; ""'!$C:$F""),""SELECT C WHERE F = '"" &amp; $A72 &amp; ""'""))))"),"contracts/items/unit/name")</f>
        <v>contracts/items/unit/name</v>
      </c>
      <c r="Q72" s="88" t="str">
        <f>IFERROR(__xludf.DUMMYFUNCTION("IF(ISBLANK($D72),"""",IFERROR(JOIN("", "",QUERY(INDIRECT(""'(OCDS) "" &amp; Q$3 &amp; ""'!$C:$F""),""SELECT C WHERE F = '"" &amp; $A72 &amp; ""'""))))"),"")</f>
        <v/>
      </c>
      <c r="R72" s="89">
        <f t="shared" ref="R72:W72" si="70">IF(ISBLANK(IFERROR(VLOOKUP($A72,INDIRECT("'(OCDS) " &amp; R$3 &amp; "'!$F:$F"),1,FALSE))),0,1)</f>
        <v>0</v>
      </c>
      <c r="S72" s="89">
        <f t="shared" si="70"/>
        <v>0</v>
      </c>
      <c r="T72" s="89">
        <f t="shared" si="70"/>
        <v>0</v>
      </c>
      <c r="U72" s="89">
        <f t="shared" si="70"/>
        <v>0</v>
      </c>
      <c r="V72" s="89">
        <f t="shared" si="70"/>
        <v>1</v>
      </c>
      <c r="W72" s="89">
        <f t="shared" si="70"/>
        <v>0</v>
      </c>
    </row>
    <row r="73">
      <c r="A73" s="79" t="str">
        <f t="shared" si="1"/>
        <v>UNIT CLASSIFICATION (SCHEME)</v>
      </c>
      <c r="B73" s="102" t="s">
        <v>61</v>
      </c>
      <c r="C73" s="95" t="s">
        <v>220</v>
      </c>
      <c r="D73" s="96" t="s">
        <v>227</v>
      </c>
      <c r="E73" s="96" t="s">
        <v>48</v>
      </c>
      <c r="F73" s="97" t="s">
        <v>228</v>
      </c>
      <c r="G73" s="102" t="s">
        <v>229</v>
      </c>
      <c r="H73" s="95" t="s">
        <v>90</v>
      </c>
      <c r="I73" s="84"/>
      <c r="J73" s="85" t="str">
        <f t="shared" si="3"/>
        <v>yes</v>
      </c>
      <c r="K73" s="86" t="str">
        <f>IFERROR(__xludf.DUMMYFUNCTION("IFERROR(JOIN("", "",FILTER(L73:Q73,LEN(L73:Q73))))"),"contracts/items/unit/scheme")</f>
        <v>contracts/items/unit/scheme</v>
      </c>
      <c r="L73" s="87" t="str">
        <f>IFERROR(__xludf.DUMMYFUNCTION("IF(ISBLANK($D73),"""",IFERROR(JOIN("", "",QUERY(INDIRECT(""'(OCDS) "" &amp; L$3 &amp; ""'!$C:$F""),""SELECT C WHERE F = '"" &amp; $A73 &amp; ""'""))))"),"")</f>
        <v/>
      </c>
      <c r="M73" s="88" t="str">
        <f>IFERROR(__xludf.DUMMYFUNCTION("IF(ISBLANK($D73),"""",IFERROR(JOIN("", "",QUERY(INDIRECT(""'(OCDS) "" &amp; M$3 &amp; ""'!$C:$F""),""SELECT C WHERE F = '"" &amp; $A73 &amp; ""'""))))"),"")</f>
        <v/>
      </c>
      <c r="N73" s="88" t="str">
        <f>IFERROR(__xludf.DUMMYFUNCTION("IF(ISBLANK($D73),"""",IFERROR(JOIN("", "",QUERY(INDIRECT(""'(OCDS) "" &amp; N$3 &amp; ""'!$C:$F""),""SELECT C WHERE F = '"" &amp; $A73 &amp; ""'""))))"),"")</f>
        <v/>
      </c>
      <c r="O73" s="88" t="str">
        <f>IFERROR(__xludf.DUMMYFUNCTION("IF(ISBLANK($D73),"""",IFERROR(JOIN("", "",QUERY(INDIRECT(""'(OCDS) "" &amp; O$3 &amp; ""'!$C:$F""),""SELECT C WHERE F = '"" &amp; $A73 &amp; ""'""))))"),"")</f>
        <v/>
      </c>
      <c r="P73" s="88" t="str">
        <f>IFERROR(__xludf.DUMMYFUNCTION("IF(ISBLANK($D73),"""",IFERROR(JOIN("", "",QUERY(INDIRECT(""'(OCDS) "" &amp; P$3 &amp; ""'!$C:$F""),""SELECT C WHERE F = '"" &amp; $A73 &amp; ""'""))))"),"contracts/items/unit/scheme")</f>
        <v>contracts/items/unit/scheme</v>
      </c>
      <c r="Q73" s="88" t="str">
        <f>IFERROR(__xludf.DUMMYFUNCTION("IF(ISBLANK($D73),"""",IFERROR(JOIN("", "",QUERY(INDIRECT(""'(OCDS) "" &amp; Q$3 &amp; ""'!$C:$F""),""SELECT C WHERE F = '"" &amp; $A73 &amp; ""'""))))"),"")</f>
        <v/>
      </c>
      <c r="R73" s="89">
        <f t="shared" ref="R73:W73" si="71">IF(ISBLANK(IFERROR(VLOOKUP($A73,INDIRECT("'(OCDS) " &amp; R$3 &amp; "'!$F:$F"),1,FALSE))),0,1)</f>
        <v>0</v>
      </c>
      <c r="S73" s="89">
        <f t="shared" si="71"/>
        <v>0</v>
      </c>
      <c r="T73" s="89">
        <f t="shared" si="71"/>
        <v>0</v>
      </c>
      <c r="U73" s="89">
        <f t="shared" si="71"/>
        <v>0</v>
      </c>
      <c r="V73" s="89">
        <f t="shared" si="71"/>
        <v>1</v>
      </c>
      <c r="W73" s="89">
        <f t="shared" si="71"/>
        <v>0</v>
      </c>
    </row>
    <row r="74">
      <c r="A74" s="79" t="str">
        <f t="shared" si="1"/>
        <v>Business Area (Business Area)</v>
      </c>
      <c r="B74" s="80" t="s">
        <v>61</v>
      </c>
      <c r="C74" s="80" t="s">
        <v>135</v>
      </c>
      <c r="D74" s="82" t="s">
        <v>135</v>
      </c>
      <c r="E74" s="84"/>
      <c r="F74" s="94" t="s">
        <v>136</v>
      </c>
      <c r="G74" s="84"/>
      <c r="H74" s="94"/>
      <c r="I74" s="84"/>
      <c r="J74" s="85" t="str">
        <f t="shared" si="3"/>
        <v>no</v>
      </c>
      <c r="K74" s="86" t="str">
        <f>IFERROR(__xludf.DUMMYFUNCTION("IFERROR(JOIN("", "",FILTER(L74:Q74,LEN(L74:Q74))))"),"")</f>
        <v/>
      </c>
      <c r="L74" s="87" t="str">
        <f>IFERROR(__xludf.DUMMYFUNCTION("IF(ISBLANK($D74),"""",IFERROR(JOIN("", "",QUERY(INDIRECT(""'(OCDS) "" &amp; L$3 &amp; ""'!$C:$F""),""SELECT C WHERE F = '"" &amp; $A74 &amp; ""'""))))"),"")</f>
        <v/>
      </c>
      <c r="M74" s="88" t="str">
        <f>IFERROR(__xludf.DUMMYFUNCTION("IF(ISBLANK($D74),"""",IFERROR(JOIN("", "",QUERY(INDIRECT(""'(OCDS) "" &amp; M$3 &amp; ""'!$C:$F""),""SELECT C WHERE F = '"" &amp; $A74 &amp; ""'""))))"),"")</f>
        <v/>
      </c>
      <c r="N74" s="88" t="str">
        <f>IFERROR(__xludf.DUMMYFUNCTION("IF(ISBLANK($D74),"""",IFERROR(JOIN("", "",QUERY(INDIRECT(""'(OCDS) "" &amp; N$3 &amp; ""'!$C:$F""),""SELECT C WHERE F = '"" &amp; $A74 &amp; ""'""))))"),"")</f>
        <v/>
      </c>
      <c r="O74" s="88" t="str">
        <f>IFERROR(__xludf.DUMMYFUNCTION("IF(ISBLANK($D74),"""",IFERROR(JOIN("", "",QUERY(INDIRECT(""'(OCDS) "" &amp; O$3 &amp; ""'!$C:$F""),""SELECT C WHERE F = '"" &amp; $A74 &amp; ""'""))))"),"")</f>
        <v/>
      </c>
      <c r="P74" s="88" t="str">
        <f>IFERROR(__xludf.DUMMYFUNCTION("IF(ISBLANK($D74),"""",IFERROR(JOIN("", "",QUERY(INDIRECT(""'(OCDS) "" &amp; P$3 &amp; ""'!$C:$F""),""SELECT C WHERE F = '"" &amp; $A74 &amp; ""'""))))"),"")</f>
        <v/>
      </c>
      <c r="Q74" s="88" t="str">
        <f>IFERROR(__xludf.DUMMYFUNCTION("IF(ISBLANK($D74),"""",IFERROR(JOIN("", "",QUERY(INDIRECT(""'(OCDS) "" &amp; Q$3 &amp; ""'!$C:$F""),""SELECT C WHERE F = '"" &amp; $A74 &amp; ""'""))))"),"")</f>
        <v/>
      </c>
      <c r="R74" s="89">
        <f t="shared" ref="R74:W74" si="72">IF(ISBLANK(IFERROR(VLOOKUP($A74,INDIRECT("'(OCDS) " &amp; R$3 &amp; "'!$F:$F"),1,FALSE))),0,1)</f>
        <v>0</v>
      </c>
      <c r="S74" s="89">
        <f t="shared" si="72"/>
        <v>0</v>
      </c>
      <c r="T74" s="89">
        <f t="shared" si="72"/>
        <v>0</v>
      </c>
      <c r="U74" s="89">
        <f t="shared" si="72"/>
        <v>0</v>
      </c>
      <c r="V74" s="89">
        <f t="shared" si="72"/>
        <v>0</v>
      </c>
      <c r="W74" s="89">
        <f t="shared" si="72"/>
        <v>0</v>
      </c>
    </row>
    <row r="75">
      <c r="A75" s="79" t="str">
        <f t="shared" si="1"/>
        <v>Business Area (Bureau)</v>
      </c>
      <c r="B75" s="80" t="s">
        <v>61</v>
      </c>
      <c r="C75" s="80" t="s">
        <v>135</v>
      </c>
      <c r="D75" s="82" t="s">
        <v>230</v>
      </c>
      <c r="E75" s="82"/>
      <c r="F75" s="80" t="s">
        <v>231</v>
      </c>
      <c r="G75" s="84"/>
      <c r="H75" s="94"/>
      <c r="I75" s="84"/>
      <c r="J75" s="85" t="str">
        <f t="shared" si="3"/>
        <v>yes</v>
      </c>
      <c r="K75" s="86" t="str">
        <f>IFERROR(__xludf.DUMMYFUNCTION("IFERROR(JOIN("", "",FILTER(L75:Q75,LEN(L75:Q75))))"),"buyer/name, parties/name, parties/identifier/legalName, parties/name, parties/identifier/legalName, parties/name, parties/identifier/legalName, tender/procuringEntity/name, contracts/implementation/transactions/payer/name")</f>
        <v>buyer/name, parties/name, parties/identifier/legalName, parties/name, parties/identifier/legalName, parties/name, parties/identifier/legalName, tender/procuringEntity/name, contracts/implementation/transactions/payer/name</v>
      </c>
      <c r="L75" s="87" t="str">
        <f>IFERROR(__xludf.DUMMYFUNCTION("IF(ISBLANK($D75),"""",IFERROR(JOIN("", "",QUERY(INDIRECT(""'(OCDS) "" &amp; L$3 &amp; ""'!$C:$F""),""SELECT C WHERE F = '"" &amp; $A75 &amp; ""'""))))"),"buyer/name, parties/name, parties/identifier/legalName, parties/name, parties/identifier/legalName, parties/name, parties/identifier/legalName")</f>
        <v>buyer/name, parties/name, parties/identifier/legalName, parties/name, parties/identifier/legalName, parties/name, parties/identifier/legalName</v>
      </c>
      <c r="M75" s="88" t="str">
        <f>IFERROR(__xludf.DUMMYFUNCTION("IF(ISBLANK($D75),"""",IFERROR(JOIN("", "",QUERY(INDIRECT(""'(OCDS) "" &amp; M$3 &amp; ""'!$C:$F""),""SELECT C WHERE F = '"" &amp; $A75 &amp; ""'""))))"),"")</f>
        <v/>
      </c>
      <c r="N75" s="88" t="str">
        <f>IFERROR(__xludf.DUMMYFUNCTION("IF(ISBLANK($D75),"""",IFERROR(JOIN("", "",QUERY(INDIRECT(""'(OCDS) "" &amp; N$3 &amp; ""'!$C:$F""),""SELECT C WHERE F = '"" &amp; $A75 &amp; ""'""))))"),"tender/procuringEntity/name")</f>
        <v>tender/procuringEntity/name</v>
      </c>
      <c r="O75" s="88" t="str">
        <f>IFERROR(__xludf.DUMMYFUNCTION("IF(ISBLANK($D75),"""",IFERROR(JOIN("", "",QUERY(INDIRECT(""'(OCDS) "" &amp; O$3 &amp; ""'!$C:$F""),""SELECT C WHERE F = '"" &amp; $A75 &amp; ""'""))))"),"")</f>
        <v/>
      </c>
      <c r="P75" s="88" t="str">
        <f>IFERROR(__xludf.DUMMYFUNCTION("IF(ISBLANK($D75),"""",IFERROR(JOIN("", "",QUERY(INDIRECT(""'(OCDS) "" &amp; P$3 &amp; ""'!$C:$F""),""SELECT C WHERE F = '"" &amp; $A75 &amp; ""'""))))"),"")</f>
        <v/>
      </c>
      <c r="Q75" s="88" t="str">
        <f>IFERROR(__xludf.DUMMYFUNCTION("IF(ISBLANK($D75),"""",IFERROR(JOIN("", "",QUERY(INDIRECT(""'(OCDS) "" &amp; Q$3 &amp; ""'!$C:$F""),""SELECT C WHERE F = '"" &amp; $A75 &amp; ""'""))))"),"contracts/implementation/transactions/payer/name")</f>
        <v>contracts/implementation/transactions/payer/name</v>
      </c>
      <c r="R75" s="89">
        <f t="shared" ref="R75:W75" si="73">IF(ISBLANK(IFERROR(VLOOKUP($A75,INDIRECT("'(OCDS) " &amp; R$3 &amp; "'!$F:$F"),1,FALSE))),0,1)</f>
        <v>1</v>
      </c>
      <c r="S75" s="89">
        <f t="shared" si="73"/>
        <v>0</v>
      </c>
      <c r="T75" s="89">
        <f t="shared" si="73"/>
        <v>1</v>
      </c>
      <c r="U75" s="89">
        <f t="shared" si="73"/>
        <v>0</v>
      </c>
      <c r="V75" s="89">
        <f t="shared" si="73"/>
        <v>0</v>
      </c>
      <c r="W75" s="89">
        <f t="shared" si="73"/>
        <v>1</v>
      </c>
    </row>
    <row r="76">
      <c r="A76" s="79" t="str">
        <f t="shared" si="1"/>
        <v>Business Area (Service Area)</v>
      </c>
      <c r="B76" s="80" t="s">
        <v>61</v>
      </c>
      <c r="C76" s="80" t="s">
        <v>135</v>
      </c>
      <c r="D76" s="82" t="s">
        <v>232</v>
      </c>
      <c r="E76" s="82"/>
      <c r="F76" s="80" t="s">
        <v>233</v>
      </c>
      <c r="G76" s="84"/>
      <c r="H76" s="94"/>
      <c r="I76" s="84"/>
      <c r="J76" s="85" t="str">
        <f t="shared" si="3"/>
        <v>no</v>
      </c>
      <c r="K76" s="86" t="str">
        <f>IFERROR(__xludf.DUMMYFUNCTION("IFERROR(JOIN("", "",FILTER(L76:Q76,LEN(L76:Q76))))"),"")</f>
        <v/>
      </c>
      <c r="L76" s="87" t="str">
        <f>IFERROR(__xludf.DUMMYFUNCTION("IF(ISBLANK($D76),"""",IFERROR(JOIN("", "",QUERY(INDIRECT(""'(OCDS) "" &amp; L$3 &amp; ""'!$C:$F""),""SELECT C WHERE F = '"" &amp; $A76 &amp; ""'""))))"),"")</f>
        <v/>
      </c>
      <c r="M76" s="88" t="str">
        <f>IFERROR(__xludf.DUMMYFUNCTION("IF(ISBLANK($D76),"""",IFERROR(JOIN("", "",QUERY(INDIRECT(""'(OCDS) "" &amp; M$3 &amp; ""'!$C:$F""),""SELECT C WHERE F = '"" &amp; $A76 &amp; ""'""))))"),"")</f>
        <v/>
      </c>
      <c r="N76" s="88" t="str">
        <f>IFERROR(__xludf.DUMMYFUNCTION("IF(ISBLANK($D76),"""",IFERROR(JOIN("", "",QUERY(INDIRECT(""'(OCDS) "" &amp; N$3 &amp; ""'!$C:$F""),""SELECT C WHERE F = '"" &amp; $A76 &amp; ""'""))))"),"")</f>
        <v/>
      </c>
      <c r="O76" s="88" t="str">
        <f>IFERROR(__xludf.DUMMYFUNCTION("IF(ISBLANK($D76),"""",IFERROR(JOIN("", "",QUERY(INDIRECT(""'(OCDS) "" &amp; O$3 &amp; ""'!$C:$F""),""SELECT C WHERE F = '"" &amp; $A76 &amp; ""'""))))"),"")</f>
        <v/>
      </c>
      <c r="P76" s="88" t="str">
        <f>IFERROR(__xludf.DUMMYFUNCTION("IF(ISBLANK($D76),"""",IFERROR(JOIN("", "",QUERY(INDIRECT(""'(OCDS) "" &amp; P$3 &amp; ""'!$C:$F""),""SELECT C WHERE F = '"" &amp; $A76 &amp; ""'""))))"),"")</f>
        <v/>
      </c>
      <c r="Q76" s="88" t="str">
        <f>IFERROR(__xludf.DUMMYFUNCTION("IF(ISBLANK($D76),"""",IFERROR(JOIN("", "",QUERY(INDIRECT(""'(OCDS) "" &amp; Q$3 &amp; ""'!$C:$F""),""SELECT C WHERE F = '"" &amp; $A76 &amp; ""'""))))"),"")</f>
        <v/>
      </c>
      <c r="R76" s="89">
        <f t="shared" ref="R76:W76" si="74">IF(ISBLANK(IFERROR(VLOOKUP($A76,INDIRECT("'(OCDS) " &amp; R$3 &amp; "'!$F:$F"),1,FALSE))),0,1)</f>
        <v>0</v>
      </c>
      <c r="S76" s="89">
        <f t="shared" si="74"/>
        <v>0</v>
      </c>
      <c r="T76" s="89">
        <f t="shared" si="74"/>
        <v>0</v>
      </c>
      <c r="U76" s="89">
        <f t="shared" si="74"/>
        <v>0</v>
      </c>
      <c r="V76" s="89">
        <f t="shared" si="74"/>
        <v>0</v>
      </c>
      <c r="W76" s="89">
        <f t="shared" si="74"/>
        <v>0</v>
      </c>
    </row>
    <row r="77">
      <c r="A77" s="79" t="str">
        <f t="shared" si="1"/>
        <v>Material Group (NIGP) (code)</v>
      </c>
      <c r="B77" s="80" t="s">
        <v>61</v>
      </c>
      <c r="C77" s="80" t="s">
        <v>234</v>
      </c>
      <c r="D77" s="82" t="s">
        <v>235</v>
      </c>
      <c r="E77" s="82" t="s">
        <v>49</v>
      </c>
      <c r="F77" s="91" t="s">
        <v>134</v>
      </c>
      <c r="G77" s="82" t="s">
        <v>158</v>
      </c>
      <c r="H77" s="80" t="s">
        <v>90</v>
      </c>
      <c r="I77" s="84"/>
      <c r="J77" s="85" t="str">
        <f t="shared" si="3"/>
        <v>no</v>
      </c>
      <c r="K77" s="86" t="str">
        <f>IFERROR(__xludf.DUMMYFUNCTION("IFERROR(JOIN("", "",FILTER(L77:Q77,LEN(L77:Q77))))"),"")</f>
        <v/>
      </c>
      <c r="L77" s="87" t="str">
        <f>IFERROR(__xludf.DUMMYFUNCTION("IF(ISBLANK($D77),"""",IFERROR(JOIN("", "",QUERY(INDIRECT(""'(OCDS) "" &amp; L$3 &amp; ""'!$C:$F""),""SELECT C WHERE F = '"" &amp; $A77 &amp; ""'""))))"),"")</f>
        <v/>
      </c>
      <c r="M77" s="88" t="str">
        <f>IFERROR(__xludf.DUMMYFUNCTION("IF(ISBLANK($D77),"""",IFERROR(JOIN("", "",QUERY(INDIRECT(""'(OCDS) "" &amp; M$3 &amp; ""'!$C:$F""),""SELECT C WHERE F = '"" &amp; $A77 &amp; ""'""))))"),"")</f>
        <v/>
      </c>
      <c r="N77" s="88" t="str">
        <f>IFERROR(__xludf.DUMMYFUNCTION("IF(ISBLANK($D77),"""",IFERROR(JOIN("", "",QUERY(INDIRECT(""'(OCDS) "" &amp; N$3 &amp; ""'!$C:$F""),""SELECT C WHERE F = '"" &amp; $A77 &amp; ""'""))))"),"")</f>
        <v/>
      </c>
      <c r="O77" s="88" t="str">
        <f>IFERROR(__xludf.DUMMYFUNCTION("IF(ISBLANK($D77),"""",IFERROR(JOIN("", "",QUERY(INDIRECT(""'(OCDS) "" &amp; O$3 &amp; ""'!$C:$F""),""SELECT C WHERE F = '"" &amp; $A77 &amp; ""'""))))"),"")</f>
        <v/>
      </c>
      <c r="P77" s="88" t="str">
        <f>IFERROR(__xludf.DUMMYFUNCTION("IF(ISBLANK($D77),"""",IFERROR(JOIN("", "",QUERY(INDIRECT(""'(OCDS) "" &amp; P$3 &amp; ""'!$C:$F""),""SELECT C WHERE F = '"" &amp; $A77 &amp; ""'""))))"),"")</f>
        <v/>
      </c>
      <c r="Q77" s="88" t="str">
        <f>IFERROR(__xludf.DUMMYFUNCTION("IF(ISBLANK($D77),"""",IFERROR(JOIN("", "",QUERY(INDIRECT(""'(OCDS) "" &amp; Q$3 &amp; ""'!$C:$F""),""SELECT C WHERE F = '"" &amp; $A77 &amp; ""'""))))"),"")</f>
        <v/>
      </c>
      <c r="R77" s="89">
        <f t="shared" ref="R77:W77" si="75">IF(ISBLANK(IFERROR(VLOOKUP($A77,INDIRECT("'(OCDS) " &amp; R$3 &amp; "'!$F:$F"),1,FALSE))),0,1)</f>
        <v>0</v>
      </c>
      <c r="S77" s="89">
        <f t="shared" si="75"/>
        <v>0</v>
      </c>
      <c r="T77" s="89">
        <f t="shared" si="75"/>
        <v>0</v>
      </c>
      <c r="U77" s="89">
        <f t="shared" si="75"/>
        <v>0</v>
      </c>
      <c r="V77" s="89">
        <f t="shared" si="75"/>
        <v>0</v>
      </c>
      <c r="W77" s="89">
        <f t="shared" si="75"/>
        <v>0</v>
      </c>
    </row>
    <row r="78">
      <c r="A78" s="79" t="str">
        <f t="shared" si="1"/>
        <v>Material Group (NIGP) (title)</v>
      </c>
      <c r="B78" s="80" t="s">
        <v>61</v>
      </c>
      <c r="C78" s="80" t="s">
        <v>234</v>
      </c>
      <c r="D78" s="82" t="s">
        <v>236</v>
      </c>
      <c r="E78" s="82" t="s">
        <v>49</v>
      </c>
      <c r="F78" s="91" t="s">
        <v>237</v>
      </c>
      <c r="G78" s="82" t="s">
        <v>158</v>
      </c>
      <c r="H78" s="80" t="s">
        <v>90</v>
      </c>
      <c r="I78" s="84"/>
      <c r="J78" s="85" t="str">
        <f t="shared" si="3"/>
        <v>no</v>
      </c>
      <c r="K78" s="86" t="str">
        <f>IFERROR(__xludf.DUMMYFUNCTION("IFERROR(JOIN("", "",FILTER(L78:Q78,LEN(L78:Q78))))"),"")</f>
        <v/>
      </c>
      <c r="L78" s="87" t="str">
        <f>IFERROR(__xludf.DUMMYFUNCTION("IF(ISBLANK($D78),"""",IFERROR(JOIN("", "",QUERY(INDIRECT(""'(OCDS) "" &amp; L$3 &amp; ""'!$C:$F""),""SELECT C WHERE F = '"" &amp; $A78 &amp; ""'""))))"),"")</f>
        <v/>
      </c>
      <c r="M78" s="88" t="str">
        <f>IFERROR(__xludf.DUMMYFUNCTION("IF(ISBLANK($D78),"""",IFERROR(JOIN("", "",QUERY(INDIRECT(""'(OCDS) "" &amp; M$3 &amp; ""'!$C:$F""),""SELECT C WHERE F = '"" &amp; $A78 &amp; ""'""))))"),"")</f>
        <v/>
      </c>
      <c r="N78" s="88" t="str">
        <f>IFERROR(__xludf.DUMMYFUNCTION("IF(ISBLANK($D78),"""",IFERROR(JOIN("", "",QUERY(INDIRECT(""'(OCDS) "" &amp; N$3 &amp; ""'!$C:$F""),""SELECT C WHERE F = '"" &amp; $A78 &amp; ""'""))))"),"")</f>
        <v/>
      </c>
      <c r="O78" s="88" t="str">
        <f>IFERROR(__xludf.DUMMYFUNCTION("IF(ISBLANK($D78),"""",IFERROR(JOIN("", "",QUERY(INDIRECT(""'(OCDS) "" &amp; O$3 &amp; ""'!$C:$F""),""SELECT C WHERE F = '"" &amp; $A78 &amp; ""'""))))"),"")</f>
        <v/>
      </c>
      <c r="P78" s="88" t="str">
        <f>IFERROR(__xludf.DUMMYFUNCTION("IF(ISBLANK($D78),"""",IFERROR(JOIN("", "",QUERY(INDIRECT(""'(OCDS) "" &amp; P$3 &amp; ""'!$C:$F""),""SELECT C WHERE F = '"" &amp; $A78 &amp; ""'""))))"),"")</f>
        <v/>
      </c>
      <c r="Q78" s="88" t="str">
        <f>IFERROR(__xludf.DUMMYFUNCTION("IF(ISBLANK($D78),"""",IFERROR(JOIN("", "",QUERY(INDIRECT(""'(OCDS) "" &amp; Q$3 &amp; ""'!$C:$F""),""SELECT C WHERE F = '"" &amp; $A78 &amp; ""'""))))"),"")</f>
        <v/>
      </c>
      <c r="R78" s="89">
        <f t="shared" ref="R78:W78" si="76">IF(ISBLANK(IFERROR(VLOOKUP($A78,INDIRECT("'(OCDS) " &amp; R$3 &amp; "'!$F:$F"),1,FALSE))),0,1)</f>
        <v>0</v>
      </c>
      <c r="S78" s="89">
        <f t="shared" si="76"/>
        <v>0</v>
      </c>
      <c r="T78" s="89">
        <f t="shared" si="76"/>
        <v>0</v>
      </c>
      <c r="U78" s="89">
        <f t="shared" si="76"/>
        <v>0</v>
      </c>
      <c r="V78" s="89">
        <f t="shared" si="76"/>
        <v>0</v>
      </c>
      <c r="W78" s="89">
        <f t="shared" si="76"/>
        <v>0</v>
      </c>
    </row>
    <row r="79">
      <c r="A79" s="79" t="str">
        <f t="shared" si="1"/>
        <v>Material Group (NIGP) (description)</v>
      </c>
      <c r="B79" s="80" t="s">
        <v>61</v>
      </c>
      <c r="C79" s="80" t="s">
        <v>234</v>
      </c>
      <c r="D79" s="82" t="s">
        <v>238</v>
      </c>
      <c r="E79" s="82" t="s">
        <v>48</v>
      </c>
      <c r="F79" s="91" t="s">
        <v>239</v>
      </c>
      <c r="G79" s="84"/>
      <c r="H79" s="80" t="s">
        <v>90</v>
      </c>
      <c r="I79" s="84"/>
      <c r="J79" s="85" t="str">
        <f t="shared" si="3"/>
        <v>yes</v>
      </c>
      <c r="K79" s="86" t="str">
        <f>IFERROR(__xludf.DUMMYFUNCTION("IFERROR(JOIN("", "",FILTER(L79:Q79,LEN(L79:Q79))))"),"contracts/items/classification/description")</f>
        <v>contracts/items/classification/description</v>
      </c>
      <c r="L79" s="87" t="str">
        <f>IFERROR(__xludf.DUMMYFUNCTION("IF(ISBLANK($D79),"""",IFERROR(JOIN("", "",QUERY(INDIRECT(""'(OCDS) "" &amp; L$3 &amp; ""'!$C:$F""),""SELECT C WHERE F = '"" &amp; $A79 &amp; ""'""))))"),"")</f>
        <v/>
      </c>
      <c r="M79" s="88" t="str">
        <f>IFERROR(__xludf.DUMMYFUNCTION("IF(ISBLANK($D79),"""",IFERROR(JOIN("", "",QUERY(INDIRECT(""'(OCDS) "" &amp; M$3 &amp; ""'!$C:$F""),""SELECT C WHERE F = '"" &amp; $A79 &amp; ""'""))))"),"")</f>
        <v/>
      </c>
      <c r="N79" s="88" t="str">
        <f>IFERROR(__xludf.DUMMYFUNCTION("IF(ISBLANK($D79),"""",IFERROR(JOIN("", "",QUERY(INDIRECT(""'(OCDS) "" &amp; N$3 &amp; ""'!$C:$F""),""SELECT C WHERE F = '"" &amp; $A79 &amp; ""'""))))"),"")</f>
        <v/>
      </c>
      <c r="O79" s="88" t="str">
        <f>IFERROR(__xludf.DUMMYFUNCTION("IF(ISBLANK($D79),"""",IFERROR(JOIN("", "",QUERY(INDIRECT(""'(OCDS) "" &amp; O$3 &amp; ""'!$C:$F""),""SELECT C WHERE F = '"" &amp; $A79 &amp; ""'""))))"),"")</f>
        <v/>
      </c>
      <c r="P79" s="88" t="str">
        <f>IFERROR(__xludf.DUMMYFUNCTION("IF(ISBLANK($D79),"""",IFERROR(JOIN("", "",QUERY(INDIRECT(""'(OCDS) "" &amp; P$3 &amp; ""'!$C:$F""),""SELECT C WHERE F = '"" &amp; $A79 &amp; ""'""))))"),"contracts/items/classification/description")</f>
        <v>contracts/items/classification/description</v>
      </c>
      <c r="Q79" s="88" t="str">
        <f>IFERROR(__xludf.DUMMYFUNCTION("IF(ISBLANK($D79),"""",IFERROR(JOIN("", "",QUERY(INDIRECT(""'(OCDS) "" &amp; Q$3 &amp; ""'!$C:$F""),""SELECT C WHERE F = '"" &amp; $A79 &amp; ""'""))))"),"")</f>
        <v/>
      </c>
      <c r="R79" s="89">
        <f t="shared" ref="R79:W79" si="77">IF(ISBLANK(IFERROR(VLOOKUP($A79,INDIRECT("'(OCDS) " &amp; R$3 &amp; "'!$F:$F"),1,FALSE))),0,1)</f>
        <v>0</v>
      </c>
      <c r="S79" s="89">
        <f t="shared" si="77"/>
        <v>0</v>
      </c>
      <c r="T79" s="89">
        <f t="shared" si="77"/>
        <v>0</v>
      </c>
      <c r="U79" s="89">
        <f t="shared" si="77"/>
        <v>0</v>
      </c>
      <c r="V79" s="89">
        <f t="shared" si="77"/>
        <v>1</v>
      </c>
      <c r="W79" s="89">
        <f t="shared" si="77"/>
        <v>0</v>
      </c>
    </row>
    <row r="80">
      <c r="A80" s="79" t="str">
        <f t="shared" si="1"/>
        <v> ()</v>
      </c>
      <c r="B80" s="94"/>
      <c r="C80" s="94"/>
      <c r="D80" s="84"/>
      <c r="E80" s="84"/>
      <c r="F80" s="92"/>
      <c r="G80" s="84"/>
      <c r="H80" s="94"/>
      <c r="I80" s="84"/>
      <c r="J80" s="85" t="str">
        <f t="shared" si="3"/>
        <v>no</v>
      </c>
      <c r="K80" s="86" t="str">
        <f>IFERROR(__xludf.DUMMYFUNCTION("IFERROR(JOIN("", "",FILTER(L80:Q80,LEN(L80:Q80))))"),"")</f>
        <v/>
      </c>
      <c r="L80" s="87" t="str">
        <f>IFERROR(__xludf.DUMMYFUNCTION("IF(ISBLANK($D80),"""",IFERROR(JOIN("", "",QUERY(INDIRECT(""'(OCDS) "" &amp; L$3 &amp; ""'!$C:$F""),""SELECT C WHERE F = '"" &amp; $A80 &amp; ""'""))))"),"")</f>
        <v/>
      </c>
      <c r="M80" s="88" t="str">
        <f>IFERROR(__xludf.DUMMYFUNCTION("IF(ISBLANK($D80),"""",IFERROR(JOIN("", "",QUERY(INDIRECT(""'(OCDS) "" &amp; M$3 &amp; ""'!$C:$F""),""SELECT C WHERE F = '"" &amp; $A80 &amp; ""'""))))"),"")</f>
        <v/>
      </c>
      <c r="N80" s="88" t="str">
        <f>IFERROR(__xludf.DUMMYFUNCTION("IF(ISBLANK($D80),"""",IFERROR(JOIN("", "",QUERY(INDIRECT(""'(OCDS) "" &amp; N$3 &amp; ""'!$C:$F""),""SELECT C WHERE F = '"" &amp; $A80 &amp; ""'""))))"),"")</f>
        <v/>
      </c>
      <c r="O80" s="88" t="str">
        <f>IFERROR(__xludf.DUMMYFUNCTION("IF(ISBLANK($D80),"""",IFERROR(JOIN("", "",QUERY(INDIRECT(""'(OCDS) "" &amp; O$3 &amp; ""'!$C:$F""),""SELECT C WHERE F = '"" &amp; $A80 &amp; ""'""))))"),"")</f>
        <v/>
      </c>
      <c r="P80" s="88" t="str">
        <f>IFERROR(__xludf.DUMMYFUNCTION("IF(ISBLANK($D80),"""",IFERROR(JOIN("", "",QUERY(INDIRECT(""'(OCDS) "" &amp; P$3 &amp; ""'!$C:$F""),""SELECT C WHERE F = '"" &amp; $A80 &amp; ""'""))))"),"")</f>
        <v/>
      </c>
      <c r="Q80" s="88" t="str">
        <f>IFERROR(__xludf.DUMMYFUNCTION("IF(ISBLANK($D80),"""",IFERROR(JOIN("", "",QUERY(INDIRECT(""'(OCDS) "" &amp; Q$3 &amp; ""'!$C:$F""),""SELECT C WHERE F = '"" &amp; $A80 &amp; ""'""))))"),"")</f>
        <v/>
      </c>
      <c r="R80" s="89">
        <f t="shared" ref="R80:W80" si="78">IF(ISBLANK(IFERROR(VLOOKUP($A80,INDIRECT("'(OCDS) " &amp; R$3 &amp; "'!$F:$F"),1,FALSE))),0,1)</f>
        <v>0</v>
      </c>
      <c r="S80" s="89">
        <f t="shared" si="78"/>
        <v>0</v>
      </c>
      <c r="T80" s="89">
        <f t="shared" si="78"/>
        <v>0</v>
      </c>
      <c r="U80" s="89">
        <f t="shared" si="78"/>
        <v>0</v>
      </c>
      <c r="V80" s="89">
        <f t="shared" si="78"/>
        <v>0</v>
      </c>
      <c r="W80" s="89">
        <f t="shared" si="78"/>
        <v>0</v>
      </c>
    </row>
    <row r="81">
      <c r="A81" s="79" t="str">
        <f t="shared" si="1"/>
        <v> ()</v>
      </c>
      <c r="B81" s="94"/>
      <c r="C81" s="94"/>
      <c r="D81" s="84"/>
      <c r="E81" s="84"/>
      <c r="F81" s="92"/>
      <c r="G81" s="84"/>
      <c r="H81" s="94"/>
      <c r="I81" s="84"/>
      <c r="J81" s="85" t="str">
        <f t="shared" si="3"/>
        <v>no</v>
      </c>
      <c r="K81" s="86" t="str">
        <f>IFERROR(__xludf.DUMMYFUNCTION("IFERROR(JOIN("", "",FILTER(L81:Q81,LEN(L81:Q81))))"),"")</f>
        <v/>
      </c>
      <c r="L81" s="87" t="str">
        <f>IFERROR(__xludf.DUMMYFUNCTION("IF(ISBLANK($D81),"""",IFERROR(JOIN("", "",QUERY(INDIRECT(""'(OCDS) "" &amp; L$3 &amp; ""'!$C:$F""),""SELECT C WHERE F = '"" &amp; $A81 &amp; ""'""))))"),"")</f>
        <v/>
      </c>
      <c r="M81" s="88" t="str">
        <f>IFERROR(__xludf.DUMMYFUNCTION("IF(ISBLANK($D81),"""",IFERROR(JOIN("", "",QUERY(INDIRECT(""'(OCDS) "" &amp; M$3 &amp; ""'!$C:$F""),""SELECT C WHERE F = '"" &amp; $A81 &amp; ""'""))))"),"")</f>
        <v/>
      </c>
      <c r="N81" s="88" t="str">
        <f>IFERROR(__xludf.DUMMYFUNCTION("IF(ISBLANK($D81),"""",IFERROR(JOIN("", "",QUERY(INDIRECT(""'(OCDS) "" &amp; N$3 &amp; ""'!$C:$F""),""SELECT C WHERE F = '"" &amp; $A81 &amp; ""'""))))"),"")</f>
        <v/>
      </c>
      <c r="O81" s="88" t="str">
        <f>IFERROR(__xludf.DUMMYFUNCTION("IF(ISBLANK($D81),"""",IFERROR(JOIN("", "",QUERY(INDIRECT(""'(OCDS) "" &amp; O$3 &amp; ""'!$C:$F""),""SELECT C WHERE F = '"" &amp; $A81 &amp; ""'""))))"),"")</f>
        <v/>
      </c>
      <c r="P81" s="88" t="str">
        <f>IFERROR(__xludf.DUMMYFUNCTION("IF(ISBLANK($D81),"""",IFERROR(JOIN("", "",QUERY(INDIRECT(""'(OCDS) "" &amp; P$3 &amp; ""'!$C:$F""),""SELECT C WHERE F = '"" &amp; $A81 &amp; ""'""))))"),"")</f>
        <v/>
      </c>
      <c r="Q81" s="88" t="str">
        <f>IFERROR(__xludf.DUMMYFUNCTION("IF(ISBLANK($D81),"""",IFERROR(JOIN("", "",QUERY(INDIRECT(""'(OCDS) "" &amp; Q$3 &amp; ""'!$C:$F""),""SELECT C WHERE F = '"" &amp; $A81 &amp; ""'""))))"),"")</f>
        <v/>
      </c>
      <c r="R81" s="89">
        <f t="shared" ref="R81:W81" si="79">IF(ISBLANK(IFERROR(VLOOKUP($A81,INDIRECT("'(OCDS) " &amp; R$3 &amp; "'!$F:$F"),1,FALSE))),0,1)</f>
        <v>0</v>
      </c>
      <c r="S81" s="89">
        <f t="shared" si="79"/>
        <v>0</v>
      </c>
      <c r="T81" s="89">
        <f t="shared" si="79"/>
        <v>0</v>
      </c>
      <c r="U81" s="89">
        <f t="shared" si="79"/>
        <v>0</v>
      </c>
      <c r="V81" s="89">
        <f t="shared" si="79"/>
        <v>0</v>
      </c>
      <c r="W81" s="89">
        <f t="shared" si="79"/>
        <v>0</v>
      </c>
    </row>
    <row r="82">
      <c r="A82" s="79" t="str">
        <f t="shared" si="1"/>
        <v> ()</v>
      </c>
      <c r="B82" s="94"/>
      <c r="C82" s="94"/>
      <c r="D82" s="84"/>
      <c r="E82" s="84"/>
      <c r="F82" s="92"/>
      <c r="G82" s="84"/>
      <c r="H82" s="94"/>
      <c r="I82" s="84"/>
      <c r="J82" s="85" t="str">
        <f t="shared" si="3"/>
        <v>no</v>
      </c>
      <c r="K82" s="86" t="str">
        <f>IFERROR(__xludf.DUMMYFUNCTION("IFERROR(JOIN("", "",FILTER(L82:Q82,LEN(L82:Q82))))"),"")</f>
        <v/>
      </c>
      <c r="L82" s="87" t="str">
        <f>IFERROR(__xludf.DUMMYFUNCTION("IF(ISBLANK($D82),"""",IFERROR(JOIN("", "",QUERY(INDIRECT(""'(OCDS) "" &amp; L$3 &amp; ""'!$C:$F""),""SELECT C WHERE F = '"" &amp; $A82 &amp; ""'""))))"),"")</f>
        <v/>
      </c>
      <c r="M82" s="88" t="str">
        <f>IFERROR(__xludf.DUMMYFUNCTION("IF(ISBLANK($D82),"""",IFERROR(JOIN("", "",QUERY(INDIRECT(""'(OCDS) "" &amp; M$3 &amp; ""'!$C:$F""),""SELECT C WHERE F = '"" &amp; $A82 &amp; ""'""))))"),"")</f>
        <v/>
      </c>
      <c r="N82" s="88" t="str">
        <f>IFERROR(__xludf.DUMMYFUNCTION("IF(ISBLANK($D82),"""",IFERROR(JOIN("", "",QUERY(INDIRECT(""'(OCDS) "" &amp; N$3 &amp; ""'!$C:$F""),""SELECT C WHERE F = '"" &amp; $A82 &amp; ""'""))))"),"")</f>
        <v/>
      </c>
      <c r="O82" s="88" t="str">
        <f>IFERROR(__xludf.DUMMYFUNCTION("IF(ISBLANK($D82),"""",IFERROR(JOIN("", "",QUERY(INDIRECT(""'(OCDS) "" &amp; O$3 &amp; ""'!$C:$F""),""SELECT C WHERE F = '"" &amp; $A82 &amp; ""'""))))"),"")</f>
        <v/>
      </c>
      <c r="P82" s="88" t="str">
        <f>IFERROR(__xludf.DUMMYFUNCTION("IF(ISBLANK($D82),"""",IFERROR(JOIN("", "",QUERY(INDIRECT(""'(OCDS) "" &amp; P$3 &amp; ""'!$C:$F""),""SELECT C WHERE F = '"" &amp; $A82 &amp; ""'""))))"),"")</f>
        <v/>
      </c>
      <c r="Q82" s="88" t="str">
        <f>IFERROR(__xludf.DUMMYFUNCTION("IF(ISBLANK($D82),"""",IFERROR(JOIN("", "",QUERY(INDIRECT(""'(OCDS) "" &amp; Q$3 &amp; ""'!$C:$F""),""SELECT C WHERE F = '"" &amp; $A82 &amp; ""'""))))"),"")</f>
        <v/>
      </c>
      <c r="R82" s="89">
        <f t="shared" ref="R82:W82" si="80">IF(ISBLANK(IFERROR(VLOOKUP($A82,INDIRECT("'(OCDS) " &amp; R$3 &amp; "'!$F:$F"),1,FALSE))),0,1)</f>
        <v>0</v>
      </c>
      <c r="S82" s="89">
        <f t="shared" si="80"/>
        <v>0</v>
      </c>
      <c r="T82" s="89">
        <f t="shared" si="80"/>
        <v>0</v>
      </c>
      <c r="U82" s="89">
        <f t="shared" si="80"/>
        <v>0</v>
      </c>
      <c r="V82" s="89">
        <f t="shared" si="80"/>
        <v>0</v>
      </c>
      <c r="W82" s="89">
        <f t="shared" si="80"/>
        <v>0</v>
      </c>
    </row>
    <row r="83">
      <c r="A83" s="79" t="str">
        <f t="shared" si="1"/>
        <v> ()</v>
      </c>
      <c r="B83" s="94"/>
      <c r="C83" s="94"/>
      <c r="D83" s="84"/>
      <c r="E83" s="84"/>
      <c r="F83" s="92"/>
      <c r="G83" s="84"/>
      <c r="H83" s="94"/>
      <c r="I83" s="84"/>
      <c r="J83" s="85" t="str">
        <f t="shared" si="3"/>
        <v>no</v>
      </c>
      <c r="K83" s="86" t="str">
        <f>IFERROR(__xludf.DUMMYFUNCTION("IFERROR(JOIN("", "",FILTER(L83:Q83,LEN(L83:Q83))))"),"")</f>
        <v/>
      </c>
      <c r="L83" s="87" t="str">
        <f>IFERROR(__xludf.DUMMYFUNCTION("IF(ISBLANK($D83),"""",IFERROR(JOIN("", "",QUERY(INDIRECT(""'(OCDS) "" &amp; L$3 &amp; ""'!$C:$F""),""SELECT C WHERE F = '"" &amp; $A83 &amp; ""'""))))"),"")</f>
        <v/>
      </c>
      <c r="M83" s="88" t="str">
        <f>IFERROR(__xludf.DUMMYFUNCTION("IF(ISBLANK($D83),"""",IFERROR(JOIN("", "",QUERY(INDIRECT(""'(OCDS) "" &amp; M$3 &amp; ""'!$C:$F""),""SELECT C WHERE F = '"" &amp; $A83 &amp; ""'""))))"),"")</f>
        <v/>
      </c>
      <c r="N83" s="88" t="str">
        <f>IFERROR(__xludf.DUMMYFUNCTION("IF(ISBLANK($D83),"""",IFERROR(JOIN("", "",QUERY(INDIRECT(""'(OCDS) "" &amp; N$3 &amp; ""'!$C:$F""),""SELECT C WHERE F = '"" &amp; $A83 &amp; ""'""))))"),"")</f>
        <v/>
      </c>
      <c r="O83" s="88" t="str">
        <f>IFERROR(__xludf.DUMMYFUNCTION("IF(ISBLANK($D83),"""",IFERROR(JOIN("", "",QUERY(INDIRECT(""'(OCDS) "" &amp; O$3 &amp; ""'!$C:$F""),""SELECT C WHERE F = '"" &amp; $A83 &amp; ""'""))))"),"")</f>
        <v/>
      </c>
      <c r="P83" s="88" t="str">
        <f>IFERROR(__xludf.DUMMYFUNCTION("IF(ISBLANK($D83),"""",IFERROR(JOIN("", "",QUERY(INDIRECT(""'(OCDS) "" &amp; P$3 &amp; ""'!$C:$F""),""SELECT C WHERE F = '"" &amp; $A83 &amp; ""'""))))"),"")</f>
        <v/>
      </c>
      <c r="Q83" s="88" t="str">
        <f>IFERROR(__xludf.DUMMYFUNCTION("IF(ISBLANK($D83),"""",IFERROR(JOIN("", "",QUERY(INDIRECT(""'(OCDS) "" &amp; Q$3 &amp; ""'!$C:$F""),""SELECT C WHERE F = '"" &amp; $A83 &amp; ""'""))))"),"")</f>
        <v/>
      </c>
      <c r="R83" s="89">
        <f t="shared" ref="R83:W83" si="81">IF(ISBLANK(IFERROR(VLOOKUP($A83,INDIRECT("'(OCDS) " &amp; R$3 &amp; "'!$F:$F"),1,FALSE))),0,1)</f>
        <v>0</v>
      </c>
      <c r="S83" s="89">
        <f t="shared" si="81"/>
        <v>0</v>
      </c>
      <c r="T83" s="89">
        <f t="shared" si="81"/>
        <v>0</v>
      </c>
      <c r="U83" s="89">
        <f t="shared" si="81"/>
        <v>0</v>
      </c>
      <c r="V83" s="89">
        <f t="shared" si="81"/>
        <v>0</v>
      </c>
      <c r="W83" s="89">
        <f t="shared" si="81"/>
        <v>0</v>
      </c>
    </row>
    <row r="84">
      <c r="A84" s="79" t="str">
        <f t="shared" si="1"/>
        <v> ()</v>
      </c>
      <c r="B84" s="94"/>
      <c r="C84" s="94"/>
      <c r="D84" s="84"/>
      <c r="E84" s="84"/>
      <c r="F84" s="92"/>
      <c r="G84" s="84"/>
      <c r="H84" s="94"/>
      <c r="I84" s="84"/>
      <c r="J84" s="85" t="str">
        <f t="shared" si="3"/>
        <v>no</v>
      </c>
      <c r="K84" s="86" t="str">
        <f>IFERROR(__xludf.DUMMYFUNCTION("IFERROR(JOIN("", "",FILTER(L84:Q84,LEN(L84:Q84))))"),"")</f>
        <v/>
      </c>
      <c r="L84" s="87" t="str">
        <f>IFERROR(__xludf.DUMMYFUNCTION("IF(ISBLANK($D84),"""",IFERROR(JOIN("", "",QUERY(INDIRECT(""'(OCDS) "" &amp; L$3 &amp; ""'!$C:$F""),""SELECT C WHERE F = '"" &amp; $A84 &amp; ""'""))))"),"")</f>
        <v/>
      </c>
      <c r="M84" s="88" t="str">
        <f>IFERROR(__xludf.DUMMYFUNCTION("IF(ISBLANK($D84),"""",IFERROR(JOIN("", "",QUERY(INDIRECT(""'(OCDS) "" &amp; M$3 &amp; ""'!$C:$F""),""SELECT C WHERE F = '"" &amp; $A84 &amp; ""'""))))"),"")</f>
        <v/>
      </c>
      <c r="N84" s="88" t="str">
        <f>IFERROR(__xludf.DUMMYFUNCTION("IF(ISBLANK($D84),"""",IFERROR(JOIN("", "",QUERY(INDIRECT(""'(OCDS) "" &amp; N$3 &amp; ""'!$C:$F""),""SELECT C WHERE F = '"" &amp; $A84 &amp; ""'""))))"),"")</f>
        <v/>
      </c>
      <c r="O84" s="88" t="str">
        <f>IFERROR(__xludf.DUMMYFUNCTION("IF(ISBLANK($D84),"""",IFERROR(JOIN("", "",QUERY(INDIRECT(""'(OCDS) "" &amp; O$3 &amp; ""'!$C:$F""),""SELECT C WHERE F = '"" &amp; $A84 &amp; ""'""))))"),"")</f>
        <v/>
      </c>
      <c r="P84" s="88" t="str">
        <f>IFERROR(__xludf.DUMMYFUNCTION("IF(ISBLANK($D84),"""",IFERROR(JOIN("", "",QUERY(INDIRECT(""'(OCDS) "" &amp; P$3 &amp; ""'!$C:$F""),""SELECT C WHERE F = '"" &amp; $A84 &amp; ""'""))))"),"")</f>
        <v/>
      </c>
      <c r="Q84" s="88" t="str">
        <f>IFERROR(__xludf.DUMMYFUNCTION("IF(ISBLANK($D84),"""",IFERROR(JOIN("", "",QUERY(INDIRECT(""'(OCDS) "" &amp; Q$3 &amp; ""'!$C:$F""),""SELECT C WHERE F = '"" &amp; $A84 &amp; ""'""))))"),"")</f>
        <v/>
      </c>
      <c r="R84" s="89">
        <f t="shared" ref="R84:W84" si="82">IF(ISBLANK(IFERROR(VLOOKUP($A84,INDIRECT("'(OCDS) " &amp; R$3 &amp; "'!$F:$F"),1,FALSE))),0,1)</f>
        <v>0</v>
      </c>
      <c r="S84" s="89">
        <f t="shared" si="82"/>
        <v>0</v>
      </c>
      <c r="T84" s="89">
        <f t="shared" si="82"/>
        <v>0</v>
      </c>
      <c r="U84" s="89">
        <f t="shared" si="82"/>
        <v>0</v>
      </c>
      <c r="V84" s="89">
        <f t="shared" si="82"/>
        <v>0</v>
      </c>
      <c r="W84" s="89">
        <f t="shared" si="82"/>
        <v>0</v>
      </c>
    </row>
    <row r="85">
      <c r="A85" s="79" t="str">
        <f t="shared" si="1"/>
        <v> ()</v>
      </c>
      <c r="B85" s="94"/>
      <c r="C85" s="94"/>
      <c r="D85" s="84"/>
      <c r="E85" s="84"/>
      <c r="F85" s="92"/>
      <c r="G85" s="84"/>
      <c r="H85" s="94"/>
      <c r="I85" s="84"/>
      <c r="J85" s="85" t="str">
        <f t="shared" si="3"/>
        <v>no</v>
      </c>
      <c r="K85" s="86" t="str">
        <f>IFERROR(__xludf.DUMMYFUNCTION("IFERROR(JOIN("", "",FILTER(L85:Q85,LEN(L85:Q85))))"),"")</f>
        <v/>
      </c>
      <c r="L85" s="87" t="str">
        <f>IFERROR(__xludf.DUMMYFUNCTION("IF(ISBLANK($D85),"""",IFERROR(JOIN("", "",QUERY(INDIRECT(""'(OCDS) "" &amp; L$3 &amp; ""'!$C:$F""),""SELECT C WHERE F = '"" &amp; $A85 &amp; ""'""))))"),"")</f>
        <v/>
      </c>
      <c r="M85" s="88" t="str">
        <f>IFERROR(__xludf.DUMMYFUNCTION("IF(ISBLANK($D85),"""",IFERROR(JOIN("", "",QUERY(INDIRECT(""'(OCDS) "" &amp; M$3 &amp; ""'!$C:$F""),""SELECT C WHERE F = '"" &amp; $A85 &amp; ""'""))))"),"")</f>
        <v/>
      </c>
      <c r="N85" s="88" t="str">
        <f>IFERROR(__xludf.DUMMYFUNCTION("IF(ISBLANK($D85),"""",IFERROR(JOIN("", "",QUERY(INDIRECT(""'(OCDS) "" &amp; N$3 &amp; ""'!$C:$F""),""SELECT C WHERE F = '"" &amp; $A85 &amp; ""'""))))"),"")</f>
        <v/>
      </c>
      <c r="O85" s="88" t="str">
        <f>IFERROR(__xludf.DUMMYFUNCTION("IF(ISBLANK($D85),"""",IFERROR(JOIN("", "",QUERY(INDIRECT(""'(OCDS) "" &amp; O$3 &amp; ""'!$C:$F""),""SELECT C WHERE F = '"" &amp; $A85 &amp; ""'""))))"),"")</f>
        <v/>
      </c>
      <c r="P85" s="88" t="str">
        <f>IFERROR(__xludf.DUMMYFUNCTION("IF(ISBLANK($D85),"""",IFERROR(JOIN("", "",QUERY(INDIRECT(""'(OCDS) "" &amp; P$3 &amp; ""'!$C:$F""),""SELECT C WHERE F = '"" &amp; $A85 &amp; ""'""))))"),"")</f>
        <v/>
      </c>
      <c r="Q85" s="88" t="str">
        <f>IFERROR(__xludf.DUMMYFUNCTION("IF(ISBLANK($D85),"""",IFERROR(JOIN("", "",QUERY(INDIRECT(""'(OCDS) "" &amp; Q$3 &amp; ""'!$C:$F""),""SELECT C WHERE F = '"" &amp; $A85 &amp; ""'""))))"),"")</f>
        <v/>
      </c>
      <c r="R85" s="89">
        <f t="shared" ref="R85:W85" si="83">IF(ISBLANK(IFERROR(VLOOKUP($A85,INDIRECT("'(OCDS) " &amp; R$3 &amp; "'!$F:$F"),1,FALSE))),0,1)</f>
        <v>0</v>
      </c>
      <c r="S85" s="89">
        <f t="shared" si="83"/>
        <v>0</v>
      </c>
      <c r="T85" s="89">
        <f t="shared" si="83"/>
        <v>0</v>
      </c>
      <c r="U85" s="89">
        <f t="shared" si="83"/>
        <v>0</v>
      </c>
      <c r="V85" s="89">
        <f t="shared" si="83"/>
        <v>0</v>
      </c>
      <c r="W85" s="89">
        <f t="shared" si="83"/>
        <v>0</v>
      </c>
    </row>
    <row r="86">
      <c r="A86" s="79" t="str">
        <f t="shared" si="1"/>
        <v> ()</v>
      </c>
      <c r="B86" s="94"/>
      <c r="C86" s="94"/>
      <c r="D86" s="84"/>
      <c r="E86" s="84"/>
      <c r="F86" s="92"/>
      <c r="G86" s="84"/>
      <c r="H86" s="94"/>
      <c r="I86" s="84"/>
      <c r="J86" s="85" t="str">
        <f t="shared" si="3"/>
        <v>no</v>
      </c>
      <c r="K86" s="86" t="str">
        <f>IFERROR(__xludf.DUMMYFUNCTION("IFERROR(JOIN("", "",FILTER(L86:Q86,LEN(L86:Q86))))"),"")</f>
        <v/>
      </c>
      <c r="L86" s="87" t="str">
        <f>IFERROR(__xludf.DUMMYFUNCTION("IF(ISBLANK($D86),"""",IFERROR(JOIN("", "",QUERY(INDIRECT(""'(OCDS) "" &amp; L$3 &amp; ""'!$C:$F""),""SELECT C WHERE F = '"" &amp; $A86 &amp; ""'""))))"),"")</f>
        <v/>
      </c>
      <c r="M86" s="88" t="str">
        <f>IFERROR(__xludf.DUMMYFUNCTION("IF(ISBLANK($D86),"""",IFERROR(JOIN("", "",QUERY(INDIRECT(""'(OCDS) "" &amp; M$3 &amp; ""'!$C:$F""),""SELECT C WHERE F = '"" &amp; $A86 &amp; ""'""))))"),"")</f>
        <v/>
      </c>
      <c r="N86" s="88" t="str">
        <f>IFERROR(__xludf.DUMMYFUNCTION("IF(ISBLANK($D86),"""",IFERROR(JOIN("", "",QUERY(INDIRECT(""'(OCDS) "" &amp; N$3 &amp; ""'!$C:$F""),""SELECT C WHERE F = '"" &amp; $A86 &amp; ""'""))))"),"")</f>
        <v/>
      </c>
      <c r="O86" s="88" t="str">
        <f>IFERROR(__xludf.DUMMYFUNCTION("IF(ISBLANK($D86),"""",IFERROR(JOIN("", "",QUERY(INDIRECT(""'(OCDS) "" &amp; O$3 &amp; ""'!$C:$F""),""SELECT C WHERE F = '"" &amp; $A86 &amp; ""'""))))"),"")</f>
        <v/>
      </c>
      <c r="P86" s="88" t="str">
        <f>IFERROR(__xludf.DUMMYFUNCTION("IF(ISBLANK($D86),"""",IFERROR(JOIN("", "",QUERY(INDIRECT(""'(OCDS) "" &amp; P$3 &amp; ""'!$C:$F""),""SELECT C WHERE F = '"" &amp; $A86 &amp; ""'""))))"),"")</f>
        <v/>
      </c>
      <c r="Q86" s="88" t="str">
        <f>IFERROR(__xludf.DUMMYFUNCTION("IF(ISBLANK($D86),"""",IFERROR(JOIN("", "",QUERY(INDIRECT(""'(OCDS) "" &amp; Q$3 &amp; ""'!$C:$F""),""SELECT C WHERE F = '"" &amp; $A86 &amp; ""'""))))"),"")</f>
        <v/>
      </c>
      <c r="R86" s="89">
        <f t="shared" ref="R86:W86" si="84">IF(ISBLANK(IFERROR(VLOOKUP($A86,INDIRECT("'(OCDS) " &amp; R$3 &amp; "'!$F:$F"),1,FALSE))),0,1)</f>
        <v>0</v>
      </c>
      <c r="S86" s="89">
        <f t="shared" si="84"/>
        <v>0</v>
      </c>
      <c r="T86" s="89">
        <f t="shared" si="84"/>
        <v>0</v>
      </c>
      <c r="U86" s="89">
        <f t="shared" si="84"/>
        <v>0</v>
      </c>
      <c r="V86" s="89">
        <f t="shared" si="84"/>
        <v>0</v>
      </c>
      <c r="W86" s="89">
        <f t="shared" si="84"/>
        <v>0</v>
      </c>
    </row>
    <row r="87">
      <c r="A87" s="79" t="str">
        <f t="shared" si="1"/>
        <v> ()</v>
      </c>
      <c r="B87" s="94"/>
      <c r="C87" s="94"/>
      <c r="D87" s="84"/>
      <c r="E87" s="84"/>
      <c r="F87" s="92"/>
      <c r="G87" s="84"/>
      <c r="H87" s="94"/>
      <c r="I87" s="84"/>
      <c r="J87" s="85" t="str">
        <f t="shared" si="3"/>
        <v>no</v>
      </c>
      <c r="K87" s="86" t="str">
        <f>IFERROR(__xludf.DUMMYFUNCTION("IFERROR(JOIN("", "",FILTER(L87:Q87,LEN(L87:Q87))))"),"")</f>
        <v/>
      </c>
      <c r="L87" s="87" t="str">
        <f>IFERROR(__xludf.DUMMYFUNCTION("IF(ISBLANK($D87),"""",IFERROR(JOIN("", "",QUERY(INDIRECT(""'(OCDS) "" &amp; L$3 &amp; ""'!$C:$F""),""SELECT C WHERE F = '"" &amp; $A87 &amp; ""'""))))"),"")</f>
        <v/>
      </c>
      <c r="M87" s="88" t="str">
        <f>IFERROR(__xludf.DUMMYFUNCTION("IF(ISBLANK($D87),"""",IFERROR(JOIN("", "",QUERY(INDIRECT(""'(OCDS) "" &amp; M$3 &amp; ""'!$C:$F""),""SELECT C WHERE F = '"" &amp; $A87 &amp; ""'""))))"),"")</f>
        <v/>
      </c>
      <c r="N87" s="88" t="str">
        <f>IFERROR(__xludf.DUMMYFUNCTION("IF(ISBLANK($D87),"""",IFERROR(JOIN("", "",QUERY(INDIRECT(""'(OCDS) "" &amp; N$3 &amp; ""'!$C:$F""),""SELECT C WHERE F = '"" &amp; $A87 &amp; ""'""))))"),"")</f>
        <v/>
      </c>
      <c r="O87" s="88" t="str">
        <f>IFERROR(__xludf.DUMMYFUNCTION("IF(ISBLANK($D87),"""",IFERROR(JOIN("", "",QUERY(INDIRECT(""'(OCDS) "" &amp; O$3 &amp; ""'!$C:$F""),""SELECT C WHERE F = '"" &amp; $A87 &amp; ""'""))))"),"")</f>
        <v/>
      </c>
      <c r="P87" s="88" t="str">
        <f>IFERROR(__xludf.DUMMYFUNCTION("IF(ISBLANK($D87),"""",IFERROR(JOIN("", "",QUERY(INDIRECT(""'(OCDS) "" &amp; P$3 &amp; ""'!$C:$F""),""SELECT C WHERE F = '"" &amp; $A87 &amp; ""'""))))"),"")</f>
        <v/>
      </c>
      <c r="Q87" s="88" t="str">
        <f>IFERROR(__xludf.DUMMYFUNCTION("IF(ISBLANK($D87),"""",IFERROR(JOIN("", "",QUERY(INDIRECT(""'(OCDS) "" &amp; Q$3 &amp; ""'!$C:$F""),""SELECT C WHERE F = '"" &amp; $A87 &amp; ""'""))))"),"")</f>
        <v/>
      </c>
      <c r="R87" s="89">
        <f t="shared" ref="R87:W87" si="85">IF(ISBLANK(IFERROR(VLOOKUP($A87,INDIRECT("'(OCDS) " &amp; R$3 &amp; "'!$F:$F"),1,FALSE))),0,1)</f>
        <v>0</v>
      </c>
      <c r="S87" s="89">
        <f t="shared" si="85"/>
        <v>0</v>
      </c>
      <c r="T87" s="89">
        <f t="shared" si="85"/>
        <v>0</v>
      </c>
      <c r="U87" s="89">
        <f t="shared" si="85"/>
        <v>0</v>
      </c>
      <c r="V87" s="89">
        <f t="shared" si="85"/>
        <v>0</v>
      </c>
      <c r="W87" s="89">
        <f t="shared" si="85"/>
        <v>0</v>
      </c>
    </row>
    <row r="88">
      <c r="A88" s="79" t="str">
        <f t="shared" si="1"/>
        <v> ()</v>
      </c>
      <c r="B88" s="94"/>
      <c r="C88" s="94"/>
      <c r="D88" s="84"/>
      <c r="E88" s="84"/>
      <c r="F88" s="92"/>
      <c r="G88" s="84"/>
      <c r="H88" s="94"/>
      <c r="I88" s="84"/>
      <c r="J88" s="85" t="str">
        <f t="shared" si="3"/>
        <v>no</v>
      </c>
      <c r="K88" s="86" t="str">
        <f>IFERROR(__xludf.DUMMYFUNCTION("IFERROR(JOIN("", "",FILTER(L88:Q88,LEN(L88:Q88))))"),"")</f>
        <v/>
      </c>
      <c r="L88" s="87" t="str">
        <f>IFERROR(__xludf.DUMMYFUNCTION("IF(ISBLANK($D88),"""",IFERROR(JOIN("", "",QUERY(INDIRECT(""'(OCDS) "" &amp; L$3 &amp; ""'!$C:$F""),""SELECT C WHERE F = '"" &amp; $A88 &amp; ""'""))))"),"")</f>
        <v/>
      </c>
      <c r="M88" s="88" t="str">
        <f>IFERROR(__xludf.DUMMYFUNCTION("IF(ISBLANK($D88),"""",IFERROR(JOIN("", "",QUERY(INDIRECT(""'(OCDS) "" &amp; M$3 &amp; ""'!$C:$F""),""SELECT C WHERE F = '"" &amp; $A88 &amp; ""'""))))"),"")</f>
        <v/>
      </c>
      <c r="N88" s="88" t="str">
        <f>IFERROR(__xludf.DUMMYFUNCTION("IF(ISBLANK($D88),"""",IFERROR(JOIN("", "",QUERY(INDIRECT(""'(OCDS) "" &amp; N$3 &amp; ""'!$C:$F""),""SELECT C WHERE F = '"" &amp; $A88 &amp; ""'""))))"),"")</f>
        <v/>
      </c>
      <c r="O88" s="88" t="str">
        <f>IFERROR(__xludf.DUMMYFUNCTION("IF(ISBLANK($D88),"""",IFERROR(JOIN("", "",QUERY(INDIRECT(""'(OCDS) "" &amp; O$3 &amp; ""'!$C:$F""),""SELECT C WHERE F = '"" &amp; $A88 &amp; ""'""))))"),"")</f>
        <v/>
      </c>
      <c r="P88" s="88" t="str">
        <f>IFERROR(__xludf.DUMMYFUNCTION("IF(ISBLANK($D88),"""",IFERROR(JOIN("", "",QUERY(INDIRECT(""'(OCDS) "" &amp; P$3 &amp; ""'!$C:$F""),""SELECT C WHERE F = '"" &amp; $A88 &amp; ""'""))))"),"")</f>
        <v/>
      </c>
      <c r="Q88" s="88" t="str">
        <f>IFERROR(__xludf.DUMMYFUNCTION("IF(ISBLANK($D88),"""",IFERROR(JOIN("", "",QUERY(INDIRECT(""'(OCDS) "" &amp; Q$3 &amp; ""'!$C:$F""),""SELECT C WHERE F = '"" &amp; $A88 &amp; ""'""))))"),"")</f>
        <v/>
      </c>
      <c r="R88" s="89">
        <f t="shared" ref="R88:W88" si="86">IF(ISBLANK(IFERROR(VLOOKUP($A88,INDIRECT("'(OCDS) " &amp; R$3 &amp; "'!$F:$F"),1,FALSE))),0,1)</f>
        <v>0</v>
      </c>
      <c r="S88" s="89">
        <f t="shared" si="86"/>
        <v>0</v>
      </c>
      <c r="T88" s="89">
        <f t="shared" si="86"/>
        <v>0</v>
      </c>
      <c r="U88" s="89">
        <f t="shared" si="86"/>
        <v>0</v>
      </c>
      <c r="V88" s="89">
        <f t="shared" si="86"/>
        <v>0</v>
      </c>
      <c r="W88" s="89">
        <f t="shared" si="86"/>
        <v>0</v>
      </c>
    </row>
    <row r="89">
      <c r="A89" s="79" t="str">
        <f t="shared" si="1"/>
        <v> ()</v>
      </c>
      <c r="B89" s="94"/>
      <c r="C89" s="94"/>
      <c r="D89" s="84"/>
      <c r="E89" s="84"/>
      <c r="F89" s="92"/>
      <c r="G89" s="84"/>
      <c r="H89" s="94"/>
      <c r="I89" s="84"/>
      <c r="J89" s="85" t="str">
        <f t="shared" si="3"/>
        <v>no</v>
      </c>
      <c r="K89" s="86" t="str">
        <f>IFERROR(__xludf.DUMMYFUNCTION("IFERROR(JOIN("", "",FILTER(L89:Q89,LEN(L89:Q89))))"),"")</f>
        <v/>
      </c>
      <c r="L89" s="87" t="str">
        <f>IFERROR(__xludf.DUMMYFUNCTION("IF(ISBLANK($D89),"""",IFERROR(JOIN("", "",QUERY(INDIRECT(""'(OCDS) "" &amp; L$3 &amp; ""'!$C:$F""),""SELECT C WHERE F = '"" &amp; $A89 &amp; ""'""))))"),"")</f>
        <v/>
      </c>
      <c r="M89" s="88" t="str">
        <f>IFERROR(__xludf.DUMMYFUNCTION("IF(ISBLANK($D89),"""",IFERROR(JOIN("", "",QUERY(INDIRECT(""'(OCDS) "" &amp; M$3 &amp; ""'!$C:$F""),""SELECT C WHERE F = '"" &amp; $A89 &amp; ""'""))))"),"")</f>
        <v/>
      </c>
      <c r="N89" s="88" t="str">
        <f>IFERROR(__xludf.DUMMYFUNCTION("IF(ISBLANK($D89),"""",IFERROR(JOIN("", "",QUERY(INDIRECT(""'(OCDS) "" &amp; N$3 &amp; ""'!$C:$F""),""SELECT C WHERE F = '"" &amp; $A89 &amp; ""'""))))"),"")</f>
        <v/>
      </c>
      <c r="O89" s="88" t="str">
        <f>IFERROR(__xludf.DUMMYFUNCTION("IF(ISBLANK($D89),"""",IFERROR(JOIN("", "",QUERY(INDIRECT(""'(OCDS) "" &amp; O$3 &amp; ""'!$C:$F""),""SELECT C WHERE F = '"" &amp; $A89 &amp; ""'""))))"),"")</f>
        <v/>
      </c>
      <c r="P89" s="88" t="str">
        <f>IFERROR(__xludf.DUMMYFUNCTION("IF(ISBLANK($D89),"""",IFERROR(JOIN("", "",QUERY(INDIRECT(""'(OCDS) "" &amp; P$3 &amp; ""'!$C:$F""),""SELECT C WHERE F = '"" &amp; $A89 &amp; ""'""))))"),"")</f>
        <v/>
      </c>
      <c r="Q89" s="88" t="str">
        <f>IFERROR(__xludf.DUMMYFUNCTION("IF(ISBLANK($D89),"""",IFERROR(JOIN("", "",QUERY(INDIRECT(""'(OCDS) "" &amp; Q$3 &amp; ""'!$C:$F""),""SELECT C WHERE F = '"" &amp; $A89 &amp; ""'""))))"),"")</f>
        <v/>
      </c>
      <c r="R89" s="89">
        <f t="shared" ref="R89:W89" si="87">IF(ISBLANK(IFERROR(VLOOKUP($A89,INDIRECT("'(OCDS) " &amp; R$3 &amp; "'!$F:$F"),1,FALSE))),0,1)</f>
        <v>0</v>
      </c>
      <c r="S89" s="89">
        <f t="shared" si="87"/>
        <v>0</v>
      </c>
      <c r="T89" s="89">
        <f t="shared" si="87"/>
        <v>0</v>
      </c>
      <c r="U89" s="89">
        <f t="shared" si="87"/>
        <v>0</v>
      </c>
      <c r="V89" s="89">
        <f t="shared" si="87"/>
        <v>0</v>
      </c>
      <c r="W89" s="89">
        <f t="shared" si="87"/>
        <v>0</v>
      </c>
    </row>
    <row r="90">
      <c r="A90" s="79" t="str">
        <f t="shared" si="1"/>
        <v> ()</v>
      </c>
      <c r="B90" s="94"/>
      <c r="C90" s="94"/>
      <c r="D90" s="84"/>
      <c r="E90" s="84"/>
      <c r="F90" s="92"/>
      <c r="G90" s="84"/>
      <c r="H90" s="94"/>
      <c r="I90" s="84"/>
      <c r="J90" s="85" t="str">
        <f t="shared" si="3"/>
        <v>no</v>
      </c>
      <c r="K90" s="86" t="str">
        <f>IFERROR(__xludf.DUMMYFUNCTION("IFERROR(JOIN("", "",FILTER(L90:Q90,LEN(L90:Q90))))"),"")</f>
        <v/>
      </c>
      <c r="L90" s="87" t="str">
        <f>IFERROR(__xludf.DUMMYFUNCTION("IF(ISBLANK($D90),"""",IFERROR(JOIN("", "",QUERY(INDIRECT(""'(OCDS) "" &amp; L$3 &amp; ""'!$C:$F""),""SELECT C WHERE F = '"" &amp; $A90 &amp; ""'""))))"),"")</f>
        <v/>
      </c>
      <c r="M90" s="88" t="str">
        <f>IFERROR(__xludf.DUMMYFUNCTION("IF(ISBLANK($D90),"""",IFERROR(JOIN("", "",QUERY(INDIRECT(""'(OCDS) "" &amp; M$3 &amp; ""'!$C:$F""),""SELECT C WHERE F = '"" &amp; $A90 &amp; ""'""))))"),"")</f>
        <v/>
      </c>
      <c r="N90" s="88" t="str">
        <f>IFERROR(__xludf.DUMMYFUNCTION("IF(ISBLANK($D90),"""",IFERROR(JOIN("", "",QUERY(INDIRECT(""'(OCDS) "" &amp; N$3 &amp; ""'!$C:$F""),""SELECT C WHERE F = '"" &amp; $A90 &amp; ""'""))))"),"")</f>
        <v/>
      </c>
      <c r="O90" s="88" t="str">
        <f>IFERROR(__xludf.DUMMYFUNCTION("IF(ISBLANK($D90),"""",IFERROR(JOIN("", "",QUERY(INDIRECT(""'(OCDS) "" &amp; O$3 &amp; ""'!$C:$F""),""SELECT C WHERE F = '"" &amp; $A90 &amp; ""'""))))"),"")</f>
        <v/>
      </c>
      <c r="P90" s="88" t="str">
        <f>IFERROR(__xludf.DUMMYFUNCTION("IF(ISBLANK($D90),"""",IFERROR(JOIN("", "",QUERY(INDIRECT(""'(OCDS) "" &amp; P$3 &amp; ""'!$C:$F""),""SELECT C WHERE F = '"" &amp; $A90 &amp; ""'""))))"),"")</f>
        <v/>
      </c>
      <c r="Q90" s="88" t="str">
        <f>IFERROR(__xludf.DUMMYFUNCTION("IF(ISBLANK($D90),"""",IFERROR(JOIN("", "",QUERY(INDIRECT(""'(OCDS) "" &amp; Q$3 &amp; ""'!$C:$F""),""SELECT C WHERE F = '"" &amp; $A90 &amp; ""'""))))"),"")</f>
        <v/>
      </c>
      <c r="R90" s="89">
        <f t="shared" ref="R90:W90" si="88">IF(ISBLANK(IFERROR(VLOOKUP($A90,INDIRECT("'(OCDS) " &amp; R$3 &amp; "'!$F:$F"),1,FALSE))),0,1)</f>
        <v>0</v>
      </c>
      <c r="S90" s="89">
        <f t="shared" si="88"/>
        <v>0</v>
      </c>
      <c r="T90" s="89">
        <f t="shared" si="88"/>
        <v>0</v>
      </c>
      <c r="U90" s="89">
        <f t="shared" si="88"/>
        <v>0</v>
      </c>
      <c r="V90" s="89">
        <f t="shared" si="88"/>
        <v>0</v>
      </c>
      <c r="W90" s="89">
        <f t="shared" si="88"/>
        <v>0</v>
      </c>
    </row>
    <row r="91">
      <c r="A91" s="79" t="str">
        <f t="shared" si="1"/>
        <v> ()</v>
      </c>
      <c r="B91" s="94"/>
      <c r="C91" s="94"/>
      <c r="D91" s="84"/>
      <c r="E91" s="84"/>
      <c r="F91" s="92"/>
      <c r="G91" s="84"/>
      <c r="H91" s="94"/>
      <c r="I91" s="84"/>
      <c r="J91" s="85" t="str">
        <f t="shared" si="3"/>
        <v>no</v>
      </c>
      <c r="K91" s="86" t="str">
        <f>IFERROR(__xludf.DUMMYFUNCTION("IFERROR(JOIN("", "",FILTER(L91:Q91,LEN(L91:Q91))))"),"")</f>
        <v/>
      </c>
      <c r="L91" s="87" t="str">
        <f>IFERROR(__xludf.DUMMYFUNCTION("IF(ISBLANK($D91),"""",IFERROR(JOIN("", "",QUERY(INDIRECT(""'(OCDS) "" &amp; L$3 &amp; ""'!$C:$F""),""SELECT C WHERE F = '"" &amp; $A91 &amp; ""'""))))"),"")</f>
        <v/>
      </c>
      <c r="M91" s="88" t="str">
        <f>IFERROR(__xludf.DUMMYFUNCTION("IF(ISBLANK($D91),"""",IFERROR(JOIN("", "",QUERY(INDIRECT(""'(OCDS) "" &amp; M$3 &amp; ""'!$C:$F""),""SELECT C WHERE F = '"" &amp; $A91 &amp; ""'""))))"),"")</f>
        <v/>
      </c>
      <c r="N91" s="88" t="str">
        <f>IFERROR(__xludf.DUMMYFUNCTION("IF(ISBLANK($D91),"""",IFERROR(JOIN("", "",QUERY(INDIRECT(""'(OCDS) "" &amp; N$3 &amp; ""'!$C:$F""),""SELECT C WHERE F = '"" &amp; $A91 &amp; ""'""))))"),"")</f>
        <v/>
      </c>
      <c r="O91" s="88" t="str">
        <f>IFERROR(__xludf.DUMMYFUNCTION("IF(ISBLANK($D91),"""",IFERROR(JOIN("", "",QUERY(INDIRECT(""'(OCDS) "" &amp; O$3 &amp; ""'!$C:$F""),""SELECT C WHERE F = '"" &amp; $A91 &amp; ""'""))))"),"")</f>
        <v/>
      </c>
      <c r="P91" s="88" t="str">
        <f>IFERROR(__xludf.DUMMYFUNCTION("IF(ISBLANK($D91),"""",IFERROR(JOIN("", "",QUERY(INDIRECT(""'(OCDS) "" &amp; P$3 &amp; ""'!$C:$F""),""SELECT C WHERE F = '"" &amp; $A91 &amp; ""'""))))"),"")</f>
        <v/>
      </c>
      <c r="Q91" s="88" t="str">
        <f>IFERROR(__xludf.DUMMYFUNCTION("IF(ISBLANK($D91),"""",IFERROR(JOIN("", "",QUERY(INDIRECT(""'(OCDS) "" &amp; Q$3 &amp; ""'!$C:$F""),""SELECT C WHERE F = '"" &amp; $A91 &amp; ""'""))))"),"")</f>
        <v/>
      </c>
      <c r="R91" s="89">
        <f t="shared" ref="R91:W91" si="89">IF(ISBLANK(IFERROR(VLOOKUP($A91,INDIRECT("'(OCDS) " &amp; R$3 &amp; "'!$F:$F"),1,FALSE))),0,1)</f>
        <v>0</v>
      </c>
      <c r="S91" s="89">
        <f t="shared" si="89"/>
        <v>0</v>
      </c>
      <c r="T91" s="89">
        <f t="shared" si="89"/>
        <v>0</v>
      </c>
      <c r="U91" s="89">
        <f t="shared" si="89"/>
        <v>0</v>
      </c>
      <c r="V91" s="89">
        <f t="shared" si="89"/>
        <v>0</v>
      </c>
      <c r="W91" s="89">
        <f t="shared" si="89"/>
        <v>0</v>
      </c>
    </row>
    <row r="92">
      <c r="A92" s="79" t="str">
        <f t="shared" si="1"/>
        <v> ()</v>
      </c>
      <c r="B92" s="94"/>
      <c r="C92" s="94"/>
      <c r="D92" s="84"/>
      <c r="E92" s="84"/>
      <c r="F92" s="92"/>
      <c r="G92" s="84"/>
      <c r="H92" s="94"/>
      <c r="I92" s="84"/>
      <c r="J92" s="85" t="str">
        <f t="shared" si="3"/>
        <v>no</v>
      </c>
      <c r="K92" s="86" t="str">
        <f>IFERROR(__xludf.DUMMYFUNCTION("IFERROR(JOIN("", "",FILTER(L92:Q92,LEN(L92:Q92))))"),"")</f>
        <v/>
      </c>
      <c r="L92" s="87" t="str">
        <f>IFERROR(__xludf.DUMMYFUNCTION("IF(ISBLANK($D92),"""",IFERROR(JOIN("", "",QUERY(INDIRECT(""'(OCDS) "" &amp; L$3 &amp; ""'!$C:$F""),""SELECT C WHERE F = '"" &amp; $A92 &amp; ""'""))))"),"")</f>
        <v/>
      </c>
      <c r="M92" s="88" t="str">
        <f>IFERROR(__xludf.DUMMYFUNCTION("IF(ISBLANK($D92),"""",IFERROR(JOIN("", "",QUERY(INDIRECT(""'(OCDS) "" &amp; M$3 &amp; ""'!$C:$F""),""SELECT C WHERE F = '"" &amp; $A92 &amp; ""'""))))"),"")</f>
        <v/>
      </c>
      <c r="N92" s="88" t="str">
        <f>IFERROR(__xludf.DUMMYFUNCTION("IF(ISBLANK($D92),"""",IFERROR(JOIN("", "",QUERY(INDIRECT(""'(OCDS) "" &amp; N$3 &amp; ""'!$C:$F""),""SELECT C WHERE F = '"" &amp; $A92 &amp; ""'""))))"),"")</f>
        <v/>
      </c>
      <c r="O92" s="88" t="str">
        <f>IFERROR(__xludf.DUMMYFUNCTION("IF(ISBLANK($D92),"""",IFERROR(JOIN("", "",QUERY(INDIRECT(""'(OCDS) "" &amp; O$3 &amp; ""'!$C:$F""),""SELECT C WHERE F = '"" &amp; $A92 &amp; ""'""))))"),"")</f>
        <v/>
      </c>
      <c r="P92" s="88" t="str">
        <f>IFERROR(__xludf.DUMMYFUNCTION("IF(ISBLANK($D92),"""",IFERROR(JOIN("", "",QUERY(INDIRECT(""'(OCDS) "" &amp; P$3 &amp; ""'!$C:$F""),""SELECT C WHERE F = '"" &amp; $A92 &amp; ""'""))))"),"")</f>
        <v/>
      </c>
      <c r="Q92" s="88" t="str">
        <f>IFERROR(__xludf.DUMMYFUNCTION("IF(ISBLANK($D92),"""",IFERROR(JOIN("", "",QUERY(INDIRECT(""'(OCDS) "" &amp; Q$3 &amp; ""'!$C:$F""),""SELECT C WHERE F = '"" &amp; $A92 &amp; ""'""))))"),"")</f>
        <v/>
      </c>
      <c r="R92" s="89">
        <f t="shared" ref="R92:W92" si="90">IF(ISBLANK(IFERROR(VLOOKUP($A92,INDIRECT("'(OCDS) " &amp; R$3 &amp; "'!$F:$F"),1,FALSE))),0,1)</f>
        <v>0</v>
      </c>
      <c r="S92" s="89">
        <f t="shared" si="90"/>
        <v>0</v>
      </c>
      <c r="T92" s="89">
        <f t="shared" si="90"/>
        <v>0</v>
      </c>
      <c r="U92" s="89">
        <f t="shared" si="90"/>
        <v>0</v>
      </c>
      <c r="V92" s="89">
        <f t="shared" si="90"/>
        <v>0</v>
      </c>
      <c r="W92" s="89">
        <f t="shared" si="90"/>
        <v>0</v>
      </c>
    </row>
    <row r="93">
      <c r="A93" s="79" t="str">
        <f t="shared" si="1"/>
        <v> ()</v>
      </c>
      <c r="B93" s="94"/>
      <c r="C93" s="94"/>
      <c r="D93" s="84"/>
      <c r="E93" s="84"/>
      <c r="F93" s="92"/>
      <c r="G93" s="84"/>
      <c r="H93" s="94"/>
      <c r="I93" s="84"/>
      <c r="J93" s="85" t="str">
        <f t="shared" si="3"/>
        <v>no</v>
      </c>
      <c r="K93" s="86" t="str">
        <f>IFERROR(__xludf.DUMMYFUNCTION("IFERROR(JOIN("", "",FILTER(L93:Q93,LEN(L93:Q93))))"),"")</f>
        <v/>
      </c>
      <c r="L93" s="87" t="str">
        <f>IFERROR(__xludf.DUMMYFUNCTION("IF(ISBLANK($D93),"""",IFERROR(JOIN("", "",QUERY(INDIRECT(""'(OCDS) "" &amp; L$3 &amp; ""'!$C:$F""),""SELECT C WHERE F = '"" &amp; $A93 &amp; ""'""))))"),"")</f>
        <v/>
      </c>
      <c r="M93" s="88" t="str">
        <f>IFERROR(__xludf.DUMMYFUNCTION("IF(ISBLANK($D93),"""",IFERROR(JOIN("", "",QUERY(INDIRECT(""'(OCDS) "" &amp; M$3 &amp; ""'!$C:$F""),""SELECT C WHERE F = '"" &amp; $A93 &amp; ""'""))))"),"")</f>
        <v/>
      </c>
      <c r="N93" s="88" t="str">
        <f>IFERROR(__xludf.DUMMYFUNCTION("IF(ISBLANK($D93),"""",IFERROR(JOIN("", "",QUERY(INDIRECT(""'(OCDS) "" &amp; N$3 &amp; ""'!$C:$F""),""SELECT C WHERE F = '"" &amp; $A93 &amp; ""'""))))"),"")</f>
        <v/>
      </c>
      <c r="O93" s="88" t="str">
        <f>IFERROR(__xludf.DUMMYFUNCTION("IF(ISBLANK($D93),"""",IFERROR(JOIN("", "",QUERY(INDIRECT(""'(OCDS) "" &amp; O$3 &amp; ""'!$C:$F""),""SELECT C WHERE F = '"" &amp; $A93 &amp; ""'""))))"),"")</f>
        <v/>
      </c>
      <c r="P93" s="88" t="str">
        <f>IFERROR(__xludf.DUMMYFUNCTION("IF(ISBLANK($D93),"""",IFERROR(JOIN("", "",QUERY(INDIRECT(""'(OCDS) "" &amp; P$3 &amp; ""'!$C:$F""),""SELECT C WHERE F = '"" &amp; $A93 &amp; ""'""))))"),"")</f>
        <v/>
      </c>
      <c r="Q93" s="88" t="str">
        <f>IFERROR(__xludf.DUMMYFUNCTION("IF(ISBLANK($D93),"""",IFERROR(JOIN("", "",QUERY(INDIRECT(""'(OCDS) "" &amp; Q$3 &amp; ""'!$C:$F""),""SELECT C WHERE F = '"" &amp; $A93 &amp; ""'""))))"),"")</f>
        <v/>
      </c>
      <c r="R93" s="89">
        <f t="shared" ref="R93:W93" si="91">IF(ISBLANK(IFERROR(VLOOKUP($A93,INDIRECT("'(OCDS) " &amp; R$3 &amp; "'!$F:$F"),1,FALSE))),0,1)</f>
        <v>0</v>
      </c>
      <c r="S93" s="89">
        <f t="shared" si="91"/>
        <v>0</v>
      </c>
      <c r="T93" s="89">
        <f t="shared" si="91"/>
        <v>0</v>
      </c>
      <c r="U93" s="89">
        <f t="shared" si="91"/>
        <v>0</v>
      </c>
      <c r="V93" s="89">
        <f t="shared" si="91"/>
        <v>0</v>
      </c>
      <c r="W93" s="89">
        <f t="shared" si="91"/>
        <v>0</v>
      </c>
    </row>
    <row r="94">
      <c r="A94" s="79" t="str">
        <f t="shared" si="1"/>
        <v> ()</v>
      </c>
      <c r="B94" s="94"/>
      <c r="C94" s="94"/>
      <c r="D94" s="84"/>
      <c r="E94" s="84"/>
      <c r="F94" s="92"/>
      <c r="G94" s="84"/>
      <c r="H94" s="94"/>
      <c r="I94" s="84"/>
      <c r="J94" s="85" t="str">
        <f t="shared" si="3"/>
        <v>no</v>
      </c>
      <c r="K94" s="86" t="str">
        <f>IFERROR(__xludf.DUMMYFUNCTION("IFERROR(JOIN("", "",FILTER(L94:Q94,LEN(L94:Q94))))"),"")</f>
        <v/>
      </c>
      <c r="L94" s="87" t="str">
        <f>IFERROR(__xludf.DUMMYFUNCTION("IF(ISBLANK($D94),"""",IFERROR(JOIN("", "",QUERY(INDIRECT(""'(OCDS) "" &amp; L$3 &amp; ""'!$C:$F""),""SELECT C WHERE F = '"" &amp; $A94 &amp; ""'""))))"),"")</f>
        <v/>
      </c>
      <c r="M94" s="88" t="str">
        <f>IFERROR(__xludf.DUMMYFUNCTION("IF(ISBLANK($D94),"""",IFERROR(JOIN("", "",QUERY(INDIRECT(""'(OCDS) "" &amp; M$3 &amp; ""'!$C:$F""),""SELECT C WHERE F = '"" &amp; $A94 &amp; ""'""))))"),"")</f>
        <v/>
      </c>
      <c r="N94" s="88" t="str">
        <f>IFERROR(__xludf.DUMMYFUNCTION("IF(ISBLANK($D94),"""",IFERROR(JOIN("", "",QUERY(INDIRECT(""'(OCDS) "" &amp; N$3 &amp; ""'!$C:$F""),""SELECT C WHERE F = '"" &amp; $A94 &amp; ""'""))))"),"")</f>
        <v/>
      </c>
      <c r="O94" s="88" t="str">
        <f>IFERROR(__xludf.DUMMYFUNCTION("IF(ISBLANK($D94),"""",IFERROR(JOIN("", "",QUERY(INDIRECT(""'(OCDS) "" &amp; O$3 &amp; ""'!$C:$F""),""SELECT C WHERE F = '"" &amp; $A94 &amp; ""'""))))"),"")</f>
        <v/>
      </c>
      <c r="P94" s="88" t="str">
        <f>IFERROR(__xludf.DUMMYFUNCTION("IF(ISBLANK($D94),"""",IFERROR(JOIN("", "",QUERY(INDIRECT(""'(OCDS) "" &amp; P$3 &amp; ""'!$C:$F""),""SELECT C WHERE F = '"" &amp; $A94 &amp; ""'""))))"),"")</f>
        <v/>
      </c>
      <c r="Q94" s="88" t="str">
        <f>IFERROR(__xludf.DUMMYFUNCTION("IF(ISBLANK($D94),"""",IFERROR(JOIN("", "",QUERY(INDIRECT(""'(OCDS) "" &amp; Q$3 &amp; ""'!$C:$F""),""SELECT C WHERE F = '"" &amp; $A94 &amp; ""'""))))"),"")</f>
        <v/>
      </c>
      <c r="R94" s="89">
        <f t="shared" ref="R94:W94" si="92">IF(ISBLANK(IFERROR(VLOOKUP($A94,INDIRECT("'(OCDS) " &amp; R$3 &amp; "'!$F:$F"),1,FALSE))),0,1)</f>
        <v>0</v>
      </c>
      <c r="S94" s="89">
        <f t="shared" si="92"/>
        <v>0</v>
      </c>
      <c r="T94" s="89">
        <f t="shared" si="92"/>
        <v>0</v>
      </c>
      <c r="U94" s="89">
        <f t="shared" si="92"/>
        <v>0</v>
      </c>
      <c r="V94" s="89">
        <f t="shared" si="92"/>
        <v>0</v>
      </c>
      <c r="W94" s="89">
        <f t="shared" si="92"/>
        <v>0</v>
      </c>
    </row>
    <row r="95">
      <c r="A95" s="79" t="str">
        <f t="shared" si="1"/>
        <v> ()</v>
      </c>
      <c r="B95" s="94"/>
      <c r="C95" s="94"/>
      <c r="D95" s="84"/>
      <c r="E95" s="84"/>
      <c r="F95" s="92"/>
      <c r="G95" s="84"/>
      <c r="H95" s="94"/>
      <c r="I95" s="84"/>
      <c r="J95" s="85" t="str">
        <f t="shared" si="3"/>
        <v>no</v>
      </c>
      <c r="K95" s="86" t="str">
        <f>IFERROR(__xludf.DUMMYFUNCTION("IFERROR(JOIN("", "",FILTER(L95:Q95,LEN(L95:Q95))))"),"")</f>
        <v/>
      </c>
      <c r="L95" s="87" t="str">
        <f>IFERROR(__xludf.DUMMYFUNCTION("IF(ISBLANK($D95),"""",IFERROR(JOIN("", "",QUERY(INDIRECT(""'(OCDS) "" &amp; L$3 &amp; ""'!$C:$F""),""SELECT C WHERE F = '"" &amp; $A95 &amp; ""'""))))"),"")</f>
        <v/>
      </c>
      <c r="M95" s="88" t="str">
        <f>IFERROR(__xludf.DUMMYFUNCTION("IF(ISBLANK($D95),"""",IFERROR(JOIN("", "",QUERY(INDIRECT(""'(OCDS) "" &amp; M$3 &amp; ""'!$C:$F""),""SELECT C WHERE F = '"" &amp; $A95 &amp; ""'""))))"),"")</f>
        <v/>
      </c>
      <c r="N95" s="88" t="str">
        <f>IFERROR(__xludf.DUMMYFUNCTION("IF(ISBLANK($D95),"""",IFERROR(JOIN("", "",QUERY(INDIRECT(""'(OCDS) "" &amp; N$3 &amp; ""'!$C:$F""),""SELECT C WHERE F = '"" &amp; $A95 &amp; ""'""))))"),"")</f>
        <v/>
      </c>
      <c r="O95" s="88" t="str">
        <f>IFERROR(__xludf.DUMMYFUNCTION("IF(ISBLANK($D95),"""",IFERROR(JOIN("", "",QUERY(INDIRECT(""'(OCDS) "" &amp; O$3 &amp; ""'!$C:$F""),""SELECT C WHERE F = '"" &amp; $A95 &amp; ""'""))))"),"")</f>
        <v/>
      </c>
      <c r="P95" s="88" t="str">
        <f>IFERROR(__xludf.DUMMYFUNCTION("IF(ISBLANK($D95),"""",IFERROR(JOIN("", "",QUERY(INDIRECT(""'(OCDS) "" &amp; P$3 &amp; ""'!$C:$F""),""SELECT C WHERE F = '"" &amp; $A95 &amp; ""'""))))"),"")</f>
        <v/>
      </c>
      <c r="Q95" s="88" t="str">
        <f>IFERROR(__xludf.DUMMYFUNCTION("IF(ISBLANK($D95),"""",IFERROR(JOIN("", "",QUERY(INDIRECT(""'(OCDS) "" &amp; Q$3 &amp; ""'!$C:$F""),""SELECT C WHERE F = '"" &amp; $A95 &amp; ""'""))))"),"")</f>
        <v/>
      </c>
      <c r="R95" s="89">
        <f t="shared" ref="R95:W95" si="93">IF(ISBLANK(IFERROR(VLOOKUP($A95,INDIRECT("'(OCDS) " &amp; R$3 &amp; "'!$F:$F"),1,FALSE))),0,1)</f>
        <v>0</v>
      </c>
      <c r="S95" s="89">
        <f t="shared" si="93"/>
        <v>0</v>
      </c>
      <c r="T95" s="89">
        <f t="shared" si="93"/>
        <v>0</v>
      </c>
      <c r="U95" s="89">
        <f t="shared" si="93"/>
        <v>0</v>
      </c>
      <c r="V95" s="89">
        <f t="shared" si="93"/>
        <v>0</v>
      </c>
      <c r="W95" s="89">
        <f t="shared" si="93"/>
        <v>0</v>
      </c>
    </row>
    <row r="96">
      <c r="A96" s="79" t="str">
        <f t="shared" si="1"/>
        <v> ()</v>
      </c>
      <c r="B96" s="94"/>
      <c r="C96" s="94"/>
      <c r="D96" s="84"/>
      <c r="E96" s="84"/>
      <c r="F96" s="92"/>
      <c r="G96" s="84"/>
      <c r="H96" s="94"/>
      <c r="I96" s="84"/>
      <c r="J96" s="85" t="str">
        <f t="shared" si="3"/>
        <v>no</v>
      </c>
      <c r="K96" s="86" t="str">
        <f>IFERROR(__xludf.DUMMYFUNCTION("IFERROR(JOIN("", "",FILTER(L96:Q96,LEN(L96:Q96))))"),"")</f>
        <v/>
      </c>
      <c r="L96" s="87" t="str">
        <f>IFERROR(__xludf.DUMMYFUNCTION("IF(ISBLANK($D96),"""",IFERROR(JOIN("", "",QUERY(INDIRECT(""'(OCDS) "" &amp; L$3 &amp; ""'!$C:$F""),""SELECT C WHERE F = '"" &amp; $A96 &amp; ""'""))))"),"")</f>
        <v/>
      </c>
      <c r="M96" s="88" t="str">
        <f>IFERROR(__xludf.DUMMYFUNCTION("IF(ISBLANK($D96),"""",IFERROR(JOIN("", "",QUERY(INDIRECT(""'(OCDS) "" &amp; M$3 &amp; ""'!$C:$F""),""SELECT C WHERE F = '"" &amp; $A96 &amp; ""'""))))"),"")</f>
        <v/>
      </c>
      <c r="N96" s="88" t="str">
        <f>IFERROR(__xludf.DUMMYFUNCTION("IF(ISBLANK($D96),"""",IFERROR(JOIN("", "",QUERY(INDIRECT(""'(OCDS) "" &amp; N$3 &amp; ""'!$C:$F""),""SELECT C WHERE F = '"" &amp; $A96 &amp; ""'""))))"),"")</f>
        <v/>
      </c>
      <c r="O96" s="88" t="str">
        <f>IFERROR(__xludf.DUMMYFUNCTION("IF(ISBLANK($D96),"""",IFERROR(JOIN("", "",QUERY(INDIRECT(""'(OCDS) "" &amp; O$3 &amp; ""'!$C:$F""),""SELECT C WHERE F = '"" &amp; $A96 &amp; ""'""))))"),"")</f>
        <v/>
      </c>
      <c r="P96" s="88" t="str">
        <f>IFERROR(__xludf.DUMMYFUNCTION("IF(ISBLANK($D96),"""",IFERROR(JOIN("", "",QUERY(INDIRECT(""'(OCDS) "" &amp; P$3 &amp; ""'!$C:$F""),""SELECT C WHERE F = '"" &amp; $A96 &amp; ""'""))))"),"")</f>
        <v/>
      </c>
      <c r="Q96" s="88" t="str">
        <f>IFERROR(__xludf.DUMMYFUNCTION("IF(ISBLANK($D96),"""",IFERROR(JOIN("", "",QUERY(INDIRECT(""'(OCDS) "" &amp; Q$3 &amp; ""'!$C:$F""),""SELECT C WHERE F = '"" &amp; $A96 &amp; ""'""))))"),"")</f>
        <v/>
      </c>
      <c r="R96" s="89">
        <f t="shared" ref="R96:W96" si="94">IF(ISBLANK(IFERROR(VLOOKUP($A96,INDIRECT("'(OCDS) " &amp; R$3 &amp; "'!$F:$F"),1,FALSE))),0,1)</f>
        <v>0</v>
      </c>
      <c r="S96" s="89">
        <f t="shared" si="94"/>
        <v>0</v>
      </c>
      <c r="T96" s="89">
        <f t="shared" si="94"/>
        <v>0</v>
      </c>
      <c r="U96" s="89">
        <f t="shared" si="94"/>
        <v>0</v>
      </c>
      <c r="V96" s="89">
        <f t="shared" si="94"/>
        <v>0</v>
      </c>
      <c r="W96" s="89">
        <f t="shared" si="94"/>
        <v>0</v>
      </c>
    </row>
    <row r="97">
      <c r="A97" s="79" t="str">
        <f t="shared" si="1"/>
        <v> ()</v>
      </c>
      <c r="B97" s="94"/>
      <c r="C97" s="94"/>
      <c r="D97" s="84"/>
      <c r="E97" s="84"/>
      <c r="F97" s="92"/>
      <c r="G97" s="84"/>
      <c r="H97" s="94"/>
      <c r="I97" s="84"/>
      <c r="J97" s="85" t="str">
        <f t="shared" si="3"/>
        <v>no</v>
      </c>
      <c r="K97" s="86" t="str">
        <f>IFERROR(__xludf.DUMMYFUNCTION("IFERROR(JOIN("", "",FILTER(L97:Q97,LEN(L97:Q97))))"),"")</f>
        <v/>
      </c>
      <c r="L97" s="87" t="str">
        <f>IFERROR(__xludf.DUMMYFUNCTION("IF(ISBLANK($D97),"""",IFERROR(JOIN("", "",QUERY(INDIRECT(""'(OCDS) "" &amp; L$3 &amp; ""'!$C:$F""),""SELECT C WHERE F = '"" &amp; $A97 &amp; ""'""))))"),"")</f>
        <v/>
      </c>
      <c r="M97" s="88" t="str">
        <f>IFERROR(__xludf.DUMMYFUNCTION("IF(ISBLANK($D97),"""",IFERROR(JOIN("", "",QUERY(INDIRECT(""'(OCDS) "" &amp; M$3 &amp; ""'!$C:$F""),""SELECT C WHERE F = '"" &amp; $A97 &amp; ""'""))))"),"")</f>
        <v/>
      </c>
      <c r="N97" s="88" t="str">
        <f>IFERROR(__xludf.DUMMYFUNCTION("IF(ISBLANK($D97),"""",IFERROR(JOIN("", "",QUERY(INDIRECT(""'(OCDS) "" &amp; N$3 &amp; ""'!$C:$F""),""SELECT C WHERE F = '"" &amp; $A97 &amp; ""'""))))"),"")</f>
        <v/>
      </c>
      <c r="O97" s="88" t="str">
        <f>IFERROR(__xludf.DUMMYFUNCTION("IF(ISBLANK($D97),"""",IFERROR(JOIN("", "",QUERY(INDIRECT(""'(OCDS) "" &amp; O$3 &amp; ""'!$C:$F""),""SELECT C WHERE F = '"" &amp; $A97 &amp; ""'""))))"),"")</f>
        <v/>
      </c>
      <c r="P97" s="88" t="str">
        <f>IFERROR(__xludf.DUMMYFUNCTION("IF(ISBLANK($D97),"""",IFERROR(JOIN("", "",QUERY(INDIRECT(""'(OCDS) "" &amp; P$3 &amp; ""'!$C:$F""),""SELECT C WHERE F = '"" &amp; $A97 &amp; ""'""))))"),"")</f>
        <v/>
      </c>
      <c r="Q97" s="88" t="str">
        <f>IFERROR(__xludf.DUMMYFUNCTION("IF(ISBLANK($D97),"""",IFERROR(JOIN("", "",QUERY(INDIRECT(""'(OCDS) "" &amp; Q$3 &amp; ""'!$C:$F""),""SELECT C WHERE F = '"" &amp; $A97 &amp; ""'""))))"),"")</f>
        <v/>
      </c>
      <c r="R97" s="89">
        <f t="shared" ref="R97:W97" si="95">IF(ISBLANK(IFERROR(VLOOKUP($A97,INDIRECT("'(OCDS) " &amp; R$3 &amp; "'!$F:$F"),1,FALSE))),0,1)</f>
        <v>0</v>
      </c>
      <c r="S97" s="89">
        <f t="shared" si="95"/>
        <v>0</v>
      </c>
      <c r="T97" s="89">
        <f t="shared" si="95"/>
        <v>0</v>
      </c>
      <c r="U97" s="89">
        <f t="shared" si="95"/>
        <v>0</v>
      </c>
      <c r="V97" s="89">
        <f t="shared" si="95"/>
        <v>0</v>
      </c>
      <c r="W97" s="89">
        <f t="shared" si="95"/>
        <v>0</v>
      </c>
    </row>
    <row r="98">
      <c r="A98" s="79" t="str">
        <f t="shared" si="1"/>
        <v> ()</v>
      </c>
      <c r="B98" s="94"/>
      <c r="C98" s="94"/>
      <c r="D98" s="84"/>
      <c r="E98" s="84"/>
      <c r="F98" s="92"/>
      <c r="G98" s="84"/>
      <c r="H98" s="94"/>
      <c r="I98" s="84"/>
      <c r="J98" s="85" t="str">
        <f t="shared" si="3"/>
        <v>no</v>
      </c>
      <c r="K98" s="86" t="str">
        <f>IFERROR(__xludf.DUMMYFUNCTION("IFERROR(JOIN("", "",FILTER(L98:Q98,LEN(L98:Q98))))"),"")</f>
        <v/>
      </c>
      <c r="L98" s="87" t="str">
        <f>IFERROR(__xludf.DUMMYFUNCTION("IF(ISBLANK($D98),"""",IFERROR(JOIN("", "",QUERY(INDIRECT(""'(OCDS) "" &amp; L$3 &amp; ""'!$C:$F""),""SELECT C WHERE F = '"" &amp; $A98 &amp; ""'""))))"),"")</f>
        <v/>
      </c>
      <c r="M98" s="88" t="str">
        <f>IFERROR(__xludf.DUMMYFUNCTION("IF(ISBLANK($D98),"""",IFERROR(JOIN("", "",QUERY(INDIRECT(""'(OCDS) "" &amp; M$3 &amp; ""'!$C:$F""),""SELECT C WHERE F = '"" &amp; $A98 &amp; ""'""))))"),"")</f>
        <v/>
      </c>
      <c r="N98" s="88" t="str">
        <f>IFERROR(__xludf.DUMMYFUNCTION("IF(ISBLANK($D98),"""",IFERROR(JOIN("", "",QUERY(INDIRECT(""'(OCDS) "" &amp; N$3 &amp; ""'!$C:$F""),""SELECT C WHERE F = '"" &amp; $A98 &amp; ""'""))))"),"")</f>
        <v/>
      </c>
      <c r="O98" s="88" t="str">
        <f>IFERROR(__xludf.DUMMYFUNCTION("IF(ISBLANK($D98),"""",IFERROR(JOIN("", "",QUERY(INDIRECT(""'(OCDS) "" &amp; O$3 &amp; ""'!$C:$F""),""SELECT C WHERE F = '"" &amp; $A98 &amp; ""'""))))"),"")</f>
        <v/>
      </c>
      <c r="P98" s="88" t="str">
        <f>IFERROR(__xludf.DUMMYFUNCTION("IF(ISBLANK($D98),"""",IFERROR(JOIN("", "",QUERY(INDIRECT(""'(OCDS) "" &amp; P$3 &amp; ""'!$C:$F""),""SELECT C WHERE F = '"" &amp; $A98 &amp; ""'""))))"),"")</f>
        <v/>
      </c>
      <c r="Q98" s="88" t="str">
        <f>IFERROR(__xludf.DUMMYFUNCTION("IF(ISBLANK($D98),"""",IFERROR(JOIN("", "",QUERY(INDIRECT(""'(OCDS) "" &amp; Q$3 &amp; ""'!$C:$F""),""SELECT C WHERE F = '"" &amp; $A98 &amp; ""'""))))"),"")</f>
        <v/>
      </c>
      <c r="R98" s="89">
        <f t="shared" ref="R98:W98" si="96">IF(ISBLANK(IFERROR(VLOOKUP($A98,INDIRECT("'(OCDS) " &amp; R$3 &amp; "'!$F:$F"),1,FALSE))),0,1)</f>
        <v>0</v>
      </c>
      <c r="S98" s="89">
        <f t="shared" si="96"/>
        <v>0</v>
      </c>
      <c r="T98" s="89">
        <f t="shared" si="96"/>
        <v>0</v>
      </c>
      <c r="U98" s="89">
        <f t="shared" si="96"/>
        <v>0</v>
      </c>
      <c r="V98" s="89">
        <f t="shared" si="96"/>
        <v>0</v>
      </c>
      <c r="W98" s="89">
        <f t="shared" si="96"/>
        <v>0</v>
      </c>
    </row>
    <row r="99">
      <c r="A99" s="79" t="str">
        <f t="shared" si="1"/>
        <v> ()</v>
      </c>
      <c r="B99" s="94"/>
      <c r="C99" s="94"/>
      <c r="D99" s="84"/>
      <c r="E99" s="84"/>
      <c r="F99" s="92"/>
      <c r="G99" s="84"/>
      <c r="H99" s="94"/>
      <c r="I99" s="84"/>
      <c r="J99" s="85" t="str">
        <f t="shared" si="3"/>
        <v>no</v>
      </c>
      <c r="K99" s="86" t="str">
        <f>IFERROR(__xludf.DUMMYFUNCTION("IFERROR(JOIN("", "",FILTER(L99:Q99,LEN(L99:Q99))))"),"")</f>
        <v/>
      </c>
      <c r="L99" s="87" t="str">
        <f>IFERROR(__xludf.DUMMYFUNCTION("IF(ISBLANK($D99),"""",IFERROR(JOIN("", "",QUERY(INDIRECT(""'(OCDS) "" &amp; L$3 &amp; ""'!$C:$F""),""SELECT C WHERE F = '"" &amp; $A99 &amp; ""'""))))"),"")</f>
        <v/>
      </c>
      <c r="M99" s="88" t="str">
        <f>IFERROR(__xludf.DUMMYFUNCTION("IF(ISBLANK($D99),"""",IFERROR(JOIN("", "",QUERY(INDIRECT(""'(OCDS) "" &amp; M$3 &amp; ""'!$C:$F""),""SELECT C WHERE F = '"" &amp; $A99 &amp; ""'""))))"),"")</f>
        <v/>
      </c>
      <c r="N99" s="88" t="str">
        <f>IFERROR(__xludf.DUMMYFUNCTION("IF(ISBLANK($D99),"""",IFERROR(JOIN("", "",QUERY(INDIRECT(""'(OCDS) "" &amp; N$3 &amp; ""'!$C:$F""),""SELECT C WHERE F = '"" &amp; $A99 &amp; ""'""))))"),"")</f>
        <v/>
      </c>
      <c r="O99" s="88" t="str">
        <f>IFERROR(__xludf.DUMMYFUNCTION("IF(ISBLANK($D99),"""",IFERROR(JOIN("", "",QUERY(INDIRECT(""'(OCDS) "" &amp; O$3 &amp; ""'!$C:$F""),""SELECT C WHERE F = '"" &amp; $A99 &amp; ""'""))))"),"")</f>
        <v/>
      </c>
      <c r="P99" s="88" t="str">
        <f>IFERROR(__xludf.DUMMYFUNCTION("IF(ISBLANK($D99),"""",IFERROR(JOIN("", "",QUERY(INDIRECT(""'(OCDS) "" &amp; P$3 &amp; ""'!$C:$F""),""SELECT C WHERE F = '"" &amp; $A99 &amp; ""'""))))"),"")</f>
        <v/>
      </c>
      <c r="Q99" s="88" t="str">
        <f>IFERROR(__xludf.DUMMYFUNCTION("IF(ISBLANK($D99),"""",IFERROR(JOIN("", "",QUERY(INDIRECT(""'(OCDS) "" &amp; Q$3 &amp; ""'!$C:$F""),""SELECT C WHERE F = '"" &amp; $A99 &amp; ""'""))))"),"")</f>
        <v/>
      </c>
      <c r="R99" s="89">
        <f t="shared" ref="R99:W99" si="97">IF(ISBLANK(IFERROR(VLOOKUP($A99,INDIRECT("'(OCDS) " &amp; R$3 &amp; "'!$F:$F"),1,FALSE))),0,1)</f>
        <v>0</v>
      </c>
      <c r="S99" s="89">
        <f t="shared" si="97"/>
        <v>0</v>
      </c>
      <c r="T99" s="89">
        <f t="shared" si="97"/>
        <v>0</v>
      </c>
      <c r="U99" s="89">
        <f t="shared" si="97"/>
        <v>0</v>
      </c>
      <c r="V99" s="89">
        <f t="shared" si="97"/>
        <v>0</v>
      </c>
      <c r="W99" s="89">
        <f t="shared" si="97"/>
        <v>0</v>
      </c>
    </row>
    <row r="100">
      <c r="A100" s="79" t="str">
        <f t="shared" si="1"/>
        <v> ()</v>
      </c>
      <c r="B100" s="94"/>
      <c r="C100" s="94"/>
      <c r="D100" s="84"/>
      <c r="E100" s="84"/>
      <c r="F100" s="92"/>
      <c r="G100" s="84"/>
      <c r="H100" s="94"/>
      <c r="I100" s="84"/>
      <c r="J100" s="85" t="str">
        <f t="shared" si="3"/>
        <v>no</v>
      </c>
      <c r="K100" s="86" t="str">
        <f>IFERROR(__xludf.DUMMYFUNCTION("IFERROR(JOIN("", "",FILTER(L100:Q100,LEN(L100:Q100))))"),"")</f>
        <v/>
      </c>
      <c r="L100" s="87" t="str">
        <f>IFERROR(__xludf.DUMMYFUNCTION("IF(ISBLANK($D100),"""",IFERROR(JOIN("", "",QUERY(INDIRECT(""'(OCDS) "" &amp; L$3 &amp; ""'!$C:$F""),""SELECT C WHERE F = '"" &amp; $A100 &amp; ""'""))))"),"")</f>
        <v/>
      </c>
      <c r="M100" s="88" t="str">
        <f>IFERROR(__xludf.DUMMYFUNCTION("IF(ISBLANK($D100),"""",IFERROR(JOIN("", "",QUERY(INDIRECT(""'(OCDS) "" &amp; M$3 &amp; ""'!$C:$F""),""SELECT C WHERE F = '"" &amp; $A100 &amp; ""'""))))"),"")</f>
        <v/>
      </c>
      <c r="N100" s="88" t="str">
        <f>IFERROR(__xludf.DUMMYFUNCTION("IF(ISBLANK($D100),"""",IFERROR(JOIN("", "",QUERY(INDIRECT(""'(OCDS) "" &amp; N$3 &amp; ""'!$C:$F""),""SELECT C WHERE F = '"" &amp; $A100 &amp; ""'""))))"),"")</f>
        <v/>
      </c>
      <c r="O100" s="88" t="str">
        <f>IFERROR(__xludf.DUMMYFUNCTION("IF(ISBLANK($D100),"""",IFERROR(JOIN("", "",QUERY(INDIRECT(""'(OCDS) "" &amp; O$3 &amp; ""'!$C:$F""),""SELECT C WHERE F = '"" &amp; $A100 &amp; ""'""))))"),"")</f>
        <v/>
      </c>
      <c r="P100" s="88" t="str">
        <f>IFERROR(__xludf.DUMMYFUNCTION("IF(ISBLANK($D100),"""",IFERROR(JOIN("", "",QUERY(INDIRECT(""'(OCDS) "" &amp; P$3 &amp; ""'!$C:$F""),""SELECT C WHERE F = '"" &amp; $A100 &amp; ""'""))))"),"")</f>
        <v/>
      </c>
      <c r="Q100" s="88" t="str">
        <f>IFERROR(__xludf.DUMMYFUNCTION("IF(ISBLANK($D100),"""",IFERROR(JOIN("", "",QUERY(INDIRECT(""'(OCDS) "" &amp; Q$3 &amp; ""'!$C:$F""),""SELECT C WHERE F = '"" &amp; $A100 &amp; ""'""))))"),"")</f>
        <v/>
      </c>
      <c r="R100" s="89">
        <f t="shared" ref="R100:W100" si="98">IF(ISBLANK(IFERROR(VLOOKUP($A100,INDIRECT("'(OCDS) " &amp; R$3 &amp; "'!$F:$F"),1,FALSE))),0,1)</f>
        <v>0</v>
      </c>
      <c r="S100" s="89">
        <f t="shared" si="98"/>
        <v>0</v>
      </c>
      <c r="T100" s="89">
        <f t="shared" si="98"/>
        <v>0</v>
      </c>
      <c r="U100" s="89">
        <f t="shared" si="98"/>
        <v>0</v>
      </c>
      <c r="V100" s="89">
        <f t="shared" si="98"/>
        <v>0</v>
      </c>
      <c r="W100" s="89">
        <f t="shared" si="98"/>
        <v>0</v>
      </c>
    </row>
    <row r="101">
      <c r="A101" s="79" t="str">
        <f t="shared" si="1"/>
        <v> ()</v>
      </c>
      <c r="B101" s="94"/>
      <c r="C101" s="94"/>
      <c r="D101" s="84"/>
      <c r="E101" s="84"/>
      <c r="F101" s="92"/>
      <c r="G101" s="84"/>
      <c r="H101" s="94"/>
      <c r="I101" s="84"/>
      <c r="J101" s="85" t="str">
        <f t="shared" si="3"/>
        <v>no</v>
      </c>
      <c r="K101" s="86" t="str">
        <f>IFERROR(__xludf.DUMMYFUNCTION("IFERROR(JOIN("", "",FILTER(L101:Q101,LEN(L101:Q101))))"),"")</f>
        <v/>
      </c>
      <c r="L101" s="87" t="str">
        <f>IFERROR(__xludf.DUMMYFUNCTION("IF(ISBLANK($D101),"""",IFERROR(JOIN("", "",QUERY(INDIRECT(""'(OCDS) "" &amp; L$3 &amp; ""'!$C:$F""),""SELECT C WHERE F = '"" &amp; $A101 &amp; ""'""))))"),"")</f>
        <v/>
      </c>
      <c r="M101" s="88" t="str">
        <f>IFERROR(__xludf.DUMMYFUNCTION("IF(ISBLANK($D101),"""",IFERROR(JOIN("", "",QUERY(INDIRECT(""'(OCDS) "" &amp; M$3 &amp; ""'!$C:$F""),""SELECT C WHERE F = '"" &amp; $A101 &amp; ""'""))))"),"")</f>
        <v/>
      </c>
      <c r="N101" s="88" t="str">
        <f>IFERROR(__xludf.DUMMYFUNCTION("IF(ISBLANK($D101),"""",IFERROR(JOIN("", "",QUERY(INDIRECT(""'(OCDS) "" &amp; N$3 &amp; ""'!$C:$F""),""SELECT C WHERE F = '"" &amp; $A101 &amp; ""'""))))"),"")</f>
        <v/>
      </c>
      <c r="O101" s="88" t="str">
        <f>IFERROR(__xludf.DUMMYFUNCTION("IF(ISBLANK($D101),"""",IFERROR(JOIN("", "",QUERY(INDIRECT(""'(OCDS) "" &amp; O$3 &amp; ""'!$C:$F""),""SELECT C WHERE F = '"" &amp; $A101 &amp; ""'""))))"),"")</f>
        <v/>
      </c>
      <c r="P101" s="88" t="str">
        <f>IFERROR(__xludf.DUMMYFUNCTION("IF(ISBLANK($D101),"""",IFERROR(JOIN("", "",QUERY(INDIRECT(""'(OCDS) "" &amp; P$3 &amp; ""'!$C:$F""),""SELECT C WHERE F = '"" &amp; $A101 &amp; ""'""))))"),"")</f>
        <v/>
      </c>
      <c r="Q101" s="88" t="str">
        <f>IFERROR(__xludf.DUMMYFUNCTION("IF(ISBLANK($D101),"""",IFERROR(JOIN("", "",QUERY(INDIRECT(""'(OCDS) "" &amp; Q$3 &amp; ""'!$C:$F""),""SELECT C WHERE F = '"" &amp; $A101 &amp; ""'""))))"),"")</f>
        <v/>
      </c>
      <c r="R101" s="89">
        <f t="shared" ref="R101:W101" si="99">IF(ISBLANK(IFERROR(VLOOKUP($A101,INDIRECT("'(OCDS) " &amp; R$3 &amp; "'!$F:$F"),1,FALSE))),0,1)</f>
        <v>0</v>
      </c>
      <c r="S101" s="89">
        <f t="shared" si="99"/>
        <v>0</v>
      </c>
      <c r="T101" s="89">
        <f t="shared" si="99"/>
        <v>0</v>
      </c>
      <c r="U101" s="89">
        <f t="shared" si="99"/>
        <v>0</v>
      </c>
      <c r="V101" s="89">
        <f t="shared" si="99"/>
        <v>0</v>
      </c>
      <c r="W101" s="89">
        <f t="shared" si="99"/>
        <v>0</v>
      </c>
    </row>
    <row r="102">
      <c r="A102" s="79" t="str">
        <f t="shared" si="1"/>
        <v> ()</v>
      </c>
      <c r="B102" s="94"/>
      <c r="C102" s="94"/>
      <c r="D102" s="84"/>
      <c r="E102" s="84"/>
      <c r="F102" s="92"/>
      <c r="G102" s="84"/>
      <c r="H102" s="94"/>
      <c r="I102" s="84"/>
      <c r="J102" s="85" t="str">
        <f t="shared" si="3"/>
        <v>no</v>
      </c>
      <c r="K102" s="86" t="str">
        <f>IFERROR(__xludf.DUMMYFUNCTION("IFERROR(JOIN("", "",FILTER(L102:Q102,LEN(L102:Q102))))"),"")</f>
        <v/>
      </c>
      <c r="L102" s="87" t="str">
        <f>IFERROR(__xludf.DUMMYFUNCTION("IF(ISBLANK($D102),"""",IFERROR(JOIN("", "",QUERY(INDIRECT(""'(OCDS) "" &amp; L$3 &amp; ""'!$C:$F""),""SELECT C WHERE F = '"" &amp; $A102 &amp; ""'""))))"),"")</f>
        <v/>
      </c>
      <c r="M102" s="88" t="str">
        <f>IFERROR(__xludf.DUMMYFUNCTION("IF(ISBLANK($D102),"""",IFERROR(JOIN("", "",QUERY(INDIRECT(""'(OCDS) "" &amp; M$3 &amp; ""'!$C:$F""),""SELECT C WHERE F = '"" &amp; $A102 &amp; ""'""))))"),"")</f>
        <v/>
      </c>
      <c r="N102" s="88" t="str">
        <f>IFERROR(__xludf.DUMMYFUNCTION("IF(ISBLANK($D102),"""",IFERROR(JOIN("", "",QUERY(INDIRECT(""'(OCDS) "" &amp; N$3 &amp; ""'!$C:$F""),""SELECT C WHERE F = '"" &amp; $A102 &amp; ""'""))))"),"")</f>
        <v/>
      </c>
      <c r="O102" s="88" t="str">
        <f>IFERROR(__xludf.DUMMYFUNCTION("IF(ISBLANK($D102),"""",IFERROR(JOIN("", "",QUERY(INDIRECT(""'(OCDS) "" &amp; O$3 &amp; ""'!$C:$F""),""SELECT C WHERE F = '"" &amp; $A102 &amp; ""'""))))"),"")</f>
        <v/>
      </c>
      <c r="P102" s="88" t="str">
        <f>IFERROR(__xludf.DUMMYFUNCTION("IF(ISBLANK($D102),"""",IFERROR(JOIN("", "",QUERY(INDIRECT(""'(OCDS) "" &amp; P$3 &amp; ""'!$C:$F""),""SELECT C WHERE F = '"" &amp; $A102 &amp; ""'""))))"),"")</f>
        <v/>
      </c>
      <c r="Q102" s="88" t="str">
        <f>IFERROR(__xludf.DUMMYFUNCTION("IF(ISBLANK($D102),"""",IFERROR(JOIN("", "",QUERY(INDIRECT(""'(OCDS) "" &amp; Q$3 &amp; ""'!$C:$F""),""SELECT C WHERE F = '"" &amp; $A102 &amp; ""'""))))"),"")</f>
        <v/>
      </c>
      <c r="R102" s="89">
        <f t="shared" ref="R102:W102" si="100">IF(ISBLANK(IFERROR(VLOOKUP($A102,INDIRECT("'(OCDS) " &amp; R$3 &amp; "'!$F:$F"),1,FALSE))),0,1)</f>
        <v>0</v>
      </c>
      <c r="S102" s="89">
        <f t="shared" si="100"/>
        <v>0</v>
      </c>
      <c r="T102" s="89">
        <f t="shared" si="100"/>
        <v>0</v>
      </c>
      <c r="U102" s="89">
        <f t="shared" si="100"/>
        <v>0</v>
      </c>
      <c r="V102" s="89">
        <f t="shared" si="100"/>
        <v>0</v>
      </c>
      <c r="W102" s="89">
        <f t="shared" si="100"/>
        <v>0</v>
      </c>
    </row>
    <row r="103">
      <c r="A103" s="79" t="str">
        <f t="shared" si="1"/>
        <v> ()</v>
      </c>
      <c r="B103" s="94"/>
      <c r="C103" s="94"/>
      <c r="D103" s="84"/>
      <c r="E103" s="84"/>
      <c r="F103" s="92"/>
      <c r="G103" s="84"/>
      <c r="H103" s="94"/>
      <c r="I103" s="84"/>
      <c r="J103" s="85" t="str">
        <f t="shared" si="3"/>
        <v>no</v>
      </c>
      <c r="K103" s="86" t="str">
        <f>IFERROR(__xludf.DUMMYFUNCTION("IFERROR(JOIN("", "",FILTER(L103:Q103,LEN(L103:Q103))))"),"")</f>
        <v/>
      </c>
      <c r="L103" s="87" t="str">
        <f>IFERROR(__xludf.DUMMYFUNCTION("IF(ISBLANK($D103),"""",IFERROR(JOIN("", "",QUERY(INDIRECT(""'(OCDS) "" &amp; L$3 &amp; ""'!$C:$F""),""SELECT C WHERE F = '"" &amp; $A103 &amp; ""'""))))"),"")</f>
        <v/>
      </c>
      <c r="M103" s="88" t="str">
        <f>IFERROR(__xludf.DUMMYFUNCTION("IF(ISBLANK($D103),"""",IFERROR(JOIN("", "",QUERY(INDIRECT(""'(OCDS) "" &amp; M$3 &amp; ""'!$C:$F""),""SELECT C WHERE F = '"" &amp; $A103 &amp; ""'""))))"),"")</f>
        <v/>
      </c>
      <c r="N103" s="88" t="str">
        <f>IFERROR(__xludf.DUMMYFUNCTION("IF(ISBLANK($D103),"""",IFERROR(JOIN("", "",QUERY(INDIRECT(""'(OCDS) "" &amp; N$3 &amp; ""'!$C:$F""),""SELECT C WHERE F = '"" &amp; $A103 &amp; ""'""))))"),"")</f>
        <v/>
      </c>
      <c r="O103" s="88" t="str">
        <f>IFERROR(__xludf.DUMMYFUNCTION("IF(ISBLANK($D103),"""",IFERROR(JOIN("", "",QUERY(INDIRECT(""'(OCDS) "" &amp; O$3 &amp; ""'!$C:$F""),""SELECT C WHERE F = '"" &amp; $A103 &amp; ""'""))))"),"")</f>
        <v/>
      </c>
      <c r="P103" s="88" t="str">
        <f>IFERROR(__xludf.DUMMYFUNCTION("IF(ISBLANK($D103),"""",IFERROR(JOIN("", "",QUERY(INDIRECT(""'(OCDS) "" &amp; P$3 &amp; ""'!$C:$F""),""SELECT C WHERE F = '"" &amp; $A103 &amp; ""'""))))"),"")</f>
        <v/>
      </c>
      <c r="Q103" s="88" t="str">
        <f>IFERROR(__xludf.DUMMYFUNCTION("IF(ISBLANK($D103),"""",IFERROR(JOIN("", "",QUERY(INDIRECT(""'(OCDS) "" &amp; Q$3 &amp; ""'!$C:$F""),""SELECT C WHERE F = '"" &amp; $A103 &amp; ""'""))))"),"")</f>
        <v/>
      </c>
      <c r="R103" s="89">
        <f t="shared" ref="R103:W103" si="101">IF(ISBLANK(IFERROR(VLOOKUP($A103,INDIRECT("'(OCDS) " &amp; R$3 &amp; "'!$F:$F"),1,FALSE))),0,1)</f>
        <v>0</v>
      </c>
      <c r="S103" s="89">
        <f t="shared" si="101"/>
        <v>0</v>
      </c>
      <c r="T103" s="89">
        <f t="shared" si="101"/>
        <v>0</v>
      </c>
      <c r="U103" s="89">
        <f t="shared" si="101"/>
        <v>0</v>
      </c>
      <c r="V103" s="89">
        <f t="shared" si="101"/>
        <v>0</v>
      </c>
      <c r="W103" s="89">
        <f t="shared" si="101"/>
        <v>0</v>
      </c>
    </row>
    <row r="104">
      <c r="A104" s="79" t="str">
        <f t="shared" si="1"/>
        <v> ()</v>
      </c>
      <c r="B104" s="94"/>
      <c r="C104" s="94"/>
      <c r="D104" s="84"/>
      <c r="E104" s="84"/>
      <c r="F104" s="92"/>
      <c r="G104" s="84"/>
      <c r="H104" s="94"/>
      <c r="I104" s="84"/>
      <c r="J104" s="85" t="str">
        <f t="shared" si="3"/>
        <v>no</v>
      </c>
      <c r="K104" s="86" t="str">
        <f>IFERROR(__xludf.DUMMYFUNCTION("IFERROR(JOIN("", "",FILTER(L104:Q104,LEN(L104:Q104))))"),"")</f>
        <v/>
      </c>
      <c r="L104" s="87" t="str">
        <f>IFERROR(__xludf.DUMMYFUNCTION("IF(ISBLANK($D104),"""",IFERROR(JOIN("", "",QUERY(INDIRECT(""'(OCDS) "" &amp; L$3 &amp; ""'!$C:$F""),""SELECT C WHERE F = '"" &amp; $A104 &amp; ""'""))))"),"")</f>
        <v/>
      </c>
      <c r="M104" s="88" t="str">
        <f>IFERROR(__xludf.DUMMYFUNCTION("IF(ISBLANK($D104),"""",IFERROR(JOIN("", "",QUERY(INDIRECT(""'(OCDS) "" &amp; M$3 &amp; ""'!$C:$F""),""SELECT C WHERE F = '"" &amp; $A104 &amp; ""'""))))"),"")</f>
        <v/>
      </c>
      <c r="N104" s="88" t="str">
        <f>IFERROR(__xludf.DUMMYFUNCTION("IF(ISBLANK($D104),"""",IFERROR(JOIN("", "",QUERY(INDIRECT(""'(OCDS) "" &amp; N$3 &amp; ""'!$C:$F""),""SELECT C WHERE F = '"" &amp; $A104 &amp; ""'""))))"),"")</f>
        <v/>
      </c>
      <c r="O104" s="88" t="str">
        <f>IFERROR(__xludf.DUMMYFUNCTION("IF(ISBLANK($D104),"""",IFERROR(JOIN("", "",QUERY(INDIRECT(""'(OCDS) "" &amp; O$3 &amp; ""'!$C:$F""),""SELECT C WHERE F = '"" &amp; $A104 &amp; ""'""))))"),"")</f>
        <v/>
      </c>
      <c r="P104" s="88" t="str">
        <f>IFERROR(__xludf.DUMMYFUNCTION("IF(ISBLANK($D104),"""",IFERROR(JOIN("", "",QUERY(INDIRECT(""'(OCDS) "" &amp; P$3 &amp; ""'!$C:$F""),""SELECT C WHERE F = '"" &amp; $A104 &amp; ""'""))))"),"")</f>
        <v/>
      </c>
      <c r="Q104" s="88" t="str">
        <f>IFERROR(__xludf.DUMMYFUNCTION("IF(ISBLANK($D104),"""",IFERROR(JOIN("", "",QUERY(INDIRECT(""'(OCDS) "" &amp; Q$3 &amp; ""'!$C:$F""),""SELECT C WHERE F = '"" &amp; $A104 &amp; ""'""))))"),"")</f>
        <v/>
      </c>
      <c r="R104" s="89">
        <f t="shared" ref="R104:W104" si="102">IF(ISBLANK(IFERROR(VLOOKUP($A104,INDIRECT("'(OCDS) " &amp; R$3 &amp; "'!$F:$F"),1,FALSE))),0,1)</f>
        <v>0</v>
      </c>
      <c r="S104" s="89">
        <f t="shared" si="102"/>
        <v>0</v>
      </c>
      <c r="T104" s="89">
        <f t="shared" si="102"/>
        <v>0</v>
      </c>
      <c r="U104" s="89">
        <f t="shared" si="102"/>
        <v>0</v>
      </c>
      <c r="V104" s="89">
        <f t="shared" si="102"/>
        <v>0</v>
      </c>
      <c r="W104" s="89">
        <f t="shared" si="102"/>
        <v>0</v>
      </c>
    </row>
    <row r="105">
      <c r="A105" s="79" t="str">
        <f t="shared" si="1"/>
        <v> ()</v>
      </c>
      <c r="B105" s="94"/>
      <c r="C105" s="94"/>
      <c r="D105" s="84"/>
      <c r="E105" s="84"/>
      <c r="F105" s="92"/>
      <c r="G105" s="84"/>
      <c r="H105" s="94"/>
      <c r="I105" s="84"/>
      <c r="J105" s="85" t="str">
        <f t="shared" si="3"/>
        <v>no</v>
      </c>
      <c r="K105" s="86" t="str">
        <f>IFERROR(__xludf.DUMMYFUNCTION("IFERROR(JOIN("", "",FILTER(L105:Q105,LEN(L105:Q105))))"),"")</f>
        <v/>
      </c>
      <c r="L105" s="87" t="str">
        <f>IFERROR(__xludf.DUMMYFUNCTION("IF(ISBLANK($D105),"""",IFERROR(JOIN("", "",QUERY(INDIRECT(""'(OCDS) "" &amp; L$3 &amp; ""'!$C:$F""),""SELECT C WHERE F = '"" &amp; $A105 &amp; ""'""))))"),"")</f>
        <v/>
      </c>
      <c r="M105" s="88" t="str">
        <f>IFERROR(__xludf.DUMMYFUNCTION("IF(ISBLANK($D105),"""",IFERROR(JOIN("", "",QUERY(INDIRECT(""'(OCDS) "" &amp; M$3 &amp; ""'!$C:$F""),""SELECT C WHERE F = '"" &amp; $A105 &amp; ""'""))))"),"")</f>
        <v/>
      </c>
      <c r="N105" s="88" t="str">
        <f>IFERROR(__xludf.DUMMYFUNCTION("IF(ISBLANK($D105),"""",IFERROR(JOIN("", "",QUERY(INDIRECT(""'(OCDS) "" &amp; N$3 &amp; ""'!$C:$F""),""SELECT C WHERE F = '"" &amp; $A105 &amp; ""'""))))"),"")</f>
        <v/>
      </c>
      <c r="O105" s="88" t="str">
        <f>IFERROR(__xludf.DUMMYFUNCTION("IF(ISBLANK($D105),"""",IFERROR(JOIN("", "",QUERY(INDIRECT(""'(OCDS) "" &amp; O$3 &amp; ""'!$C:$F""),""SELECT C WHERE F = '"" &amp; $A105 &amp; ""'""))))"),"")</f>
        <v/>
      </c>
      <c r="P105" s="88" t="str">
        <f>IFERROR(__xludf.DUMMYFUNCTION("IF(ISBLANK($D105),"""",IFERROR(JOIN("", "",QUERY(INDIRECT(""'(OCDS) "" &amp; P$3 &amp; ""'!$C:$F""),""SELECT C WHERE F = '"" &amp; $A105 &amp; ""'""))))"),"")</f>
        <v/>
      </c>
      <c r="Q105" s="88" t="str">
        <f>IFERROR(__xludf.DUMMYFUNCTION("IF(ISBLANK($D105),"""",IFERROR(JOIN("", "",QUERY(INDIRECT(""'(OCDS) "" &amp; Q$3 &amp; ""'!$C:$F""),""SELECT C WHERE F = '"" &amp; $A105 &amp; ""'""))))"),"")</f>
        <v/>
      </c>
      <c r="R105" s="89">
        <f t="shared" ref="R105:W105" si="103">IF(ISBLANK(IFERROR(VLOOKUP($A105,INDIRECT("'(OCDS) " &amp; R$3 &amp; "'!$F:$F"),1,FALSE))),0,1)</f>
        <v>0</v>
      </c>
      <c r="S105" s="89">
        <f t="shared" si="103"/>
        <v>0</v>
      </c>
      <c r="T105" s="89">
        <f t="shared" si="103"/>
        <v>0</v>
      </c>
      <c r="U105" s="89">
        <f t="shared" si="103"/>
        <v>0</v>
      </c>
      <c r="V105" s="89">
        <f t="shared" si="103"/>
        <v>0</v>
      </c>
      <c r="W105" s="89">
        <f t="shared" si="103"/>
        <v>0</v>
      </c>
    </row>
    <row r="106">
      <c r="A106" s="79" t="str">
        <f t="shared" si="1"/>
        <v> ()</v>
      </c>
      <c r="B106" s="94"/>
      <c r="C106" s="94"/>
      <c r="D106" s="84"/>
      <c r="E106" s="84"/>
      <c r="F106" s="92"/>
      <c r="G106" s="84"/>
      <c r="H106" s="94"/>
      <c r="I106" s="84"/>
      <c r="J106" s="85" t="str">
        <f t="shared" si="3"/>
        <v>no</v>
      </c>
      <c r="K106" s="86" t="str">
        <f>IFERROR(__xludf.DUMMYFUNCTION("IFERROR(JOIN("", "",FILTER(L106:Q106,LEN(L106:Q106))))"),"")</f>
        <v/>
      </c>
      <c r="L106" s="87" t="str">
        <f>IFERROR(__xludf.DUMMYFUNCTION("IF(ISBLANK($D106),"""",IFERROR(JOIN("", "",QUERY(INDIRECT(""'(OCDS) "" &amp; L$3 &amp; ""'!$C:$F""),""SELECT C WHERE F = '"" &amp; $A106 &amp; ""'""))))"),"")</f>
        <v/>
      </c>
      <c r="M106" s="88" t="str">
        <f>IFERROR(__xludf.DUMMYFUNCTION("IF(ISBLANK($D106),"""",IFERROR(JOIN("", "",QUERY(INDIRECT(""'(OCDS) "" &amp; M$3 &amp; ""'!$C:$F""),""SELECT C WHERE F = '"" &amp; $A106 &amp; ""'""))))"),"")</f>
        <v/>
      </c>
      <c r="N106" s="88" t="str">
        <f>IFERROR(__xludf.DUMMYFUNCTION("IF(ISBLANK($D106),"""",IFERROR(JOIN("", "",QUERY(INDIRECT(""'(OCDS) "" &amp; N$3 &amp; ""'!$C:$F""),""SELECT C WHERE F = '"" &amp; $A106 &amp; ""'""))))"),"")</f>
        <v/>
      </c>
      <c r="O106" s="88" t="str">
        <f>IFERROR(__xludf.DUMMYFUNCTION("IF(ISBLANK($D106),"""",IFERROR(JOIN("", "",QUERY(INDIRECT(""'(OCDS) "" &amp; O$3 &amp; ""'!$C:$F""),""SELECT C WHERE F = '"" &amp; $A106 &amp; ""'""))))"),"")</f>
        <v/>
      </c>
      <c r="P106" s="88" t="str">
        <f>IFERROR(__xludf.DUMMYFUNCTION("IF(ISBLANK($D106),"""",IFERROR(JOIN("", "",QUERY(INDIRECT(""'(OCDS) "" &amp; P$3 &amp; ""'!$C:$F""),""SELECT C WHERE F = '"" &amp; $A106 &amp; ""'""))))"),"")</f>
        <v/>
      </c>
      <c r="Q106" s="88" t="str">
        <f>IFERROR(__xludf.DUMMYFUNCTION("IF(ISBLANK($D106),"""",IFERROR(JOIN("", "",QUERY(INDIRECT(""'(OCDS) "" &amp; Q$3 &amp; ""'!$C:$F""),""SELECT C WHERE F = '"" &amp; $A106 &amp; ""'""))))"),"")</f>
        <v/>
      </c>
      <c r="R106" s="89">
        <f t="shared" ref="R106:W106" si="104">IF(ISBLANK(IFERROR(VLOOKUP($A106,INDIRECT("'(OCDS) " &amp; R$3 &amp; "'!$F:$F"),1,FALSE))),0,1)</f>
        <v>0</v>
      </c>
      <c r="S106" s="89">
        <f t="shared" si="104"/>
        <v>0</v>
      </c>
      <c r="T106" s="89">
        <f t="shared" si="104"/>
        <v>0</v>
      </c>
      <c r="U106" s="89">
        <f t="shared" si="104"/>
        <v>0</v>
      </c>
      <c r="V106" s="89">
        <f t="shared" si="104"/>
        <v>0</v>
      </c>
      <c r="W106" s="89">
        <f t="shared" si="104"/>
        <v>0</v>
      </c>
    </row>
    <row r="107">
      <c r="A107" s="79" t="str">
        <f t="shared" si="1"/>
        <v> ()</v>
      </c>
      <c r="B107" s="94"/>
      <c r="C107" s="94"/>
      <c r="D107" s="84"/>
      <c r="E107" s="84"/>
      <c r="F107" s="92"/>
      <c r="G107" s="84"/>
      <c r="H107" s="94"/>
      <c r="I107" s="84"/>
      <c r="J107" s="85" t="str">
        <f t="shared" si="3"/>
        <v>no</v>
      </c>
      <c r="K107" s="86" t="str">
        <f>IFERROR(__xludf.DUMMYFUNCTION("IFERROR(JOIN("", "",FILTER(L107:Q107,LEN(L107:Q107))))"),"")</f>
        <v/>
      </c>
      <c r="L107" s="87" t="str">
        <f>IFERROR(__xludf.DUMMYFUNCTION("IF(ISBLANK($D107),"""",IFERROR(JOIN("", "",QUERY(INDIRECT(""'(OCDS) "" &amp; L$3 &amp; ""'!$C:$F""),""SELECT C WHERE F = '"" &amp; $A107 &amp; ""'""))))"),"")</f>
        <v/>
      </c>
      <c r="M107" s="88" t="str">
        <f>IFERROR(__xludf.DUMMYFUNCTION("IF(ISBLANK($D107),"""",IFERROR(JOIN("", "",QUERY(INDIRECT(""'(OCDS) "" &amp; M$3 &amp; ""'!$C:$F""),""SELECT C WHERE F = '"" &amp; $A107 &amp; ""'""))))"),"")</f>
        <v/>
      </c>
      <c r="N107" s="88" t="str">
        <f>IFERROR(__xludf.DUMMYFUNCTION("IF(ISBLANK($D107),"""",IFERROR(JOIN("", "",QUERY(INDIRECT(""'(OCDS) "" &amp; N$3 &amp; ""'!$C:$F""),""SELECT C WHERE F = '"" &amp; $A107 &amp; ""'""))))"),"")</f>
        <v/>
      </c>
      <c r="O107" s="88" t="str">
        <f>IFERROR(__xludf.DUMMYFUNCTION("IF(ISBLANK($D107),"""",IFERROR(JOIN("", "",QUERY(INDIRECT(""'(OCDS) "" &amp; O$3 &amp; ""'!$C:$F""),""SELECT C WHERE F = '"" &amp; $A107 &amp; ""'""))))"),"")</f>
        <v/>
      </c>
      <c r="P107" s="88" t="str">
        <f>IFERROR(__xludf.DUMMYFUNCTION("IF(ISBLANK($D107),"""",IFERROR(JOIN("", "",QUERY(INDIRECT(""'(OCDS) "" &amp; P$3 &amp; ""'!$C:$F""),""SELECT C WHERE F = '"" &amp; $A107 &amp; ""'""))))"),"")</f>
        <v/>
      </c>
      <c r="Q107" s="88" t="str">
        <f>IFERROR(__xludf.DUMMYFUNCTION("IF(ISBLANK($D107),"""",IFERROR(JOIN("", "",QUERY(INDIRECT(""'(OCDS) "" &amp; Q$3 &amp; ""'!$C:$F""),""SELECT C WHERE F = '"" &amp; $A107 &amp; ""'""))))"),"")</f>
        <v/>
      </c>
      <c r="R107" s="89">
        <f t="shared" ref="R107:W107" si="105">IF(ISBLANK(IFERROR(VLOOKUP($A107,INDIRECT("'(OCDS) " &amp; R$3 &amp; "'!$F:$F"),1,FALSE))),0,1)</f>
        <v>0</v>
      </c>
      <c r="S107" s="89">
        <f t="shared" si="105"/>
        <v>0</v>
      </c>
      <c r="T107" s="89">
        <f t="shared" si="105"/>
        <v>0</v>
      </c>
      <c r="U107" s="89">
        <f t="shared" si="105"/>
        <v>0</v>
      </c>
      <c r="V107" s="89">
        <f t="shared" si="105"/>
        <v>0</v>
      </c>
      <c r="W107" s="89">
        <f t="shared" si="105"/>
        <v>0</v>
      </c>
    </row>
    <row r="108">
      <c r="A108" s="79" t="str">
        <f t="shared" si="1"/>
        <v> ()</v>
      </c>
      <c r="B108" s="94"/>
      <c r="C108" s="94"/>
      <c r="D108" s="84"/>
      <c r="E108" s="84"/>
      <c r="F108" s="92"/>
      <c r="G108" s="84"/>
      <c r="H108" s="94"/>
      <c r="I108" s="84"/>
      <c r="J108" s="85" t="str">
        <f t="shared" si="3"/>
        <v>no</v>
      </c>
      <c r="K108" s="86" t="str">
        <f>IFERROR(__xludf.DUMMYFUNCTION("IFERROR(JOIN("", "",FILTER(L108:Q108,LEN(L108:Q108))))"),"")</f>
        <v/>
      </c>
      <c r="L108" s="87" t="str">
        <f>IFERROR(__xludf.DUMMYFUNCTION("IF(ISBLANK($D108),"""",IFERROR(JOIN("", "",QUERY(INDIRECT(""'(OCDS) "" &amp; L$3 &amp; ""'!$C:$F""),""SELECT C WHERE F = '"" &amp; $A108 &amp; ""'""))))"),"")</f>
        <v/>
      </c>
      <c r="M108" s="88" t="str">
        <f>IFERROR(__xludf.DUMMYFUNCTION("IF(ISBLANK($D108),"""",IFERROR(JOIN("", "",QUERY(INDIRECT(""'(OCDS) "" &amp; M$3 &amp; ""'!$C:$F""),""SELECT C WHERE F = '"" &amp; $A108 &amp; ""'""))))"),"")</f>
        <v/>
      </c>
      <c r="N108" s="88" t="str">
        <f>IFERROR(__xludf.DUMMYFUNCTION("IF(ISBLANK($D108),"""",IFERROR(JOIN("", "",QUERY(INDIRECT(""'(OCDS) "" &amp; N$3 &amp; ""'!$C:$F""),""SELECT C WHERE F = '"" &amp; $A108 &amp; ""'""))))"),"")</f>
        <v/>
      </c>
      <c r="O108" s="88" t="str">
        <f>IFERROR(__xludf.DUMMYFUNCTION("IF(ISBLANK($D108),"""",IFERROR(JOIN("", "",QUERY(INDIRECT(""'(OCDS) "" &amp; O$3 &amp; ""'!$C:$F""),""SELECT C WHERE F = '"" &amp; $A108 &amp; ""'""))))"),"")</f>
        <v/>
      </c>
      <c r="P108" s="88" t="str">
        <f>IFERROR(__xludf.DUMMYFUNCTION("IF(ISBLANK($D108),"""",IFERROR(JOIN("", "",QUERY(INDIRECT(""'(OCDS) "" &amp; P$3 &amp; ""'!$C:$F""),""SELECT C WHERE F = '"" &amp; $A108 &amp; ""'""))))"),"")</f>
        <v/>
      </c>
      <c r="Q108" s="88" t="str">
        <f>IFERROR(__xludf.DUMMYFUNCTION("IF(ISBLANK($D108),"""",IFERROR(JOIN("", "",QUERY(INDIRECT(""'(OCDS) "" &amp; Q$3 &amp; ""'!$C:$F""),""SELECT C WHERE F = '"" &amp; $A108 &amp; ""'""))))"),"")</f>
        <v/>
      </c>
      <c r="R108" s="89">
        <f t="shared" ref="R108:W108" si="106">IF(ISBLANK(IFERROR(VLOOKUP($A108,INDIRECT("'(OCDS) " &amp; R$3 &amp; "'!$F:$F"),1,FALSE))),0,1)</f>
        <v>0</v>
      </c>
      <c r="S108" s="89">
        <f t="shared" si="106"/>
        <v>0</v>
      </c>
      <c r="T108" s="89">
        <f t="shared" si="106"/>
        <v>0</v>
      </c>
      <c r="U108" s="89">
        <f t="shared" si="106"/>
        <v>0</v>
      </c>
      <c r="V108" s="89">
        <f t="shared" si="106"/>
        <v>0</v>
      </c>
      <c r="W108" s="89">
        <f t="shared" si="106"/>
        <v>0</v>
      </c>
    </row>
    <row r="109">
      <c r="A109" s="79" t="str">
        <f t="shared" si="1"/>
        <v> ()</v>
      </c>
      <c r="B109" s="94"/>
      <c r="C109" s="94"/>
      <c r="D109" s="84"/>
      <c r="E109" s="84"/>
      <c r="F109" s="92"/>
      <c r="G109" s="84"/>
      <c r="H109" s="94"/>
      <c r="I109" s="84"/>
      <c r="J109" s="85" t="str">
        <f t="shared" si="3"/>
        <v>no</v>
      </c>
      <c r="K109" s="86" t="str">
        <f>IFERROR(__xludf.DUMMYFUNCTION("IFERROR(JOIN("", "",FILTER(L109:Q109,LEN(L109:Q109))))"),"")</f>
        <v/>
      </c>
      <c r="L109" s="87" t="str">
        <f>IFERROR(__xludf.DUMMYFUNCTION("IF(ISBLANK($D109),"""",IFERROR(JOIN("", "",QUERY(INDIRECT(""'(OCDS) "" &amp; L$3 &amp; ""'!$C:$F""),""SELECT C WHERE F = '"" &amp; $A109 &amp; ""'""))))"),"")</f>
        <v/>
      </c>
      <c r="M109" s="88" t="str">
        <f>IFERROR(__xludf.DUMMYFUNCTION("IF(ISBLANK($D109),"""",IFERROR(JOIN("", "",QUERY(INDIRECT(""'(OCDS) "" &amp; M$3 &amp; ""'!$C:$F""),""SELECT C WHERE F = '"" &amp; $A109 &amp; ""'""))))"),"")</f>
        <v/>
      </c>
      <c r="N109" s="88" t="str">
        <f>IFERROR(__xludf.DUMMYFUNCTION("IF(ISBLANK($D109),"""",IFERROR(JOIN("", "",QUERY(INDIRECT(""'(OCDS) "" &amp; N$3 &amp; ""'!$C:$F""),""SELECT C WHERE F = '"" &amp; $A109 &amp; ""'""))))"),"")</f>
        <v/>
      </c>
      <c r="O109" s="88" t="str">
        <f>IFERROR(__xludf.DUMMYFUNCTION("IF(ISBLANK($D109),"""",IFERROR(JOIN("", "",QUERY(INDIRECT(""'(OCDS) "" &amp; O$3 &amp; ""'!$C:$F""),""SELECT C WHERE F = '"" &amp; $A109 &amp; ""'""))))"),"")</f>
        <v/>
      </c>
      <c r="P109" s="88" t="str">
        <f>IFERROR(__xludf.DUMMYFUNCTION("IF(ISBLANK($D109),"""",IFERROR(JOIN("", "",QUERY(INDIRECT(""'(OCDS) "" &amp; P$3 &amp; ""'!$C:$F""),""SELECT C WHERE F = '"" &amp; $A109 &amp; ""'""))))"),"")</f>
        <v/>
      </c>
      <c r="Q109" s="88" t="str">
        <f>IFERROR(__xludf.DUMMYFUNCTION("IF(ISBLANK($D109),"""",IFERROR(JOIN("", "",QUERY(INDIRECT(""'(OCDS) "" &amp; Q$3 &amp; ""'!$C:$F""),""SELECT C WHERE F = '"" &amp; $A109 &amp; ""'""))))"),"")</f>
        <v/>
      </c>
      <c r="R109" s="89">
        <f t="shared" ref="R109:W109" si="107">IF(ISBLANK(IFERROR(VLOOKUP($A109,INDIRECT("'(OCDS) " &amp; R$3 &amp; "'!$F:$F"),1,FALSE))),0,1)</f>
        <v>0</v>
      </c>
      <c r="S109" s="89">
        <f t="shared" si="107"/>
        <v>0</v>
      </c>
      <c r="T109" s="89">
        <f t="shared" si="107"/>
        <v>0</v>
      </c>
      <c r="U109" s="89">
        <f t="shared" si="107"/>
        <v>0</v>
      </c>
      <c r="V109" s="89">
        <f t="shared" si="107"/>
        <v>0</v>
      </c>
      <c r="W109" s="89">
        <f t="shared" si="107"/>
        <v>0</v>
      </c>
    </row>
    <row r="110">
      <c r="A110" s="79" t="str">
        <f t="shared" si="1"/>
        <v> ()</v>
      </c>
      <c r="B110" s="94"/>
      <c r="C110" s="94"/>
      <c r="D110" s="84"/>
      <c r="E110" s="84"/>
      <c r="F110" s="92"/>
      <c r="G110" s="84"/>
      <c r="H110" s="94"/>
      <c r="I110" s="84"/>
      <c r="J110" s="85" t="str">
        <f t="shared" si="3"/>
        <v>no</v>
      </c>
      <c r="K110" s="86" t="str">
        <f>IFERROR(__xludf.DUMMYFUNCTION("IFERROR(JOIN("", "",FILTER(L110:Q110,LEN(L110:Q110))))"),"")</f>
        <v/>
      </c>
      <c r="L110" s="87" t="str">
        <f>IFERROR(__xludf.DUMMYFUNCTION("IF(ISBLANK($D110),"""",IFERROR(JOIN("", "",QUERY(INDIRECT(""'(OCDS) "" &amp; L$3 &amp; ""'!$C:$F""),""SELECT C WHERE F = '"" &amp; $A110 &amp; ""'""))))"),"")</f>
        <v/>
      </c>
      <c r="M110" s="88" t="str">
        <f>IFERROR(__xludf.DUMMYFUNCTION("IF(ISBLANK($D110),"""",IFERROR(JOIN("", "",QUERY(INDIRECT(""'(OCDS) "" &amp; M$3 &amp; ""'!$C:$F""),""SELECT C WHERE F = '"" &amp; $A110 &amp; ""'""))))"),"")</f>
        <v/>
      </c>
      <c r="N110" s="88" t="str">
        <f>IFERROR(__xludf.DUMMYFUNCTION("IF(ISBLANK($D110),"""",IFERROR(JOIN("", "",QUERY(INDIRECT(""'(OCDS) "" &amp; N$3 &amp; ""'!$C:$F""),""SELECT C WHERE F = '"" &amp; $A110 &amp; ""'""))))"),"")</f>
        <v/>
      </c>
      <c r="O110" s="88" t="str">
        <f>IFERROR(__xludf.DUMMYFUNCTION("IF(ISBLANK($D110),"""",IFERROR(JOIN("", "",QUERY(INDIRECT(""'(OCDS) "" &amp; O$3 &amp; ""'!$C:$F""),""SELECT C WHERE F = '"" &amp; $A110 &amp; ""'""))))"),"")</f>
        <v/>
      </c>
      <c r="P110" s="88" t="str">
        <f>IFERROR(__xludf.DUMMYFUNCTION("IF(ISBLANK($D110),"""",IFERROR(JOIN("", "",QUERY(INDIRECT(""'(OCDS) "" &amp; P$3 &amp; ""'!$C:$F""),""SELECT C WHERE F = '"" &amp; $A110 &amp; ""'""))))"),"")</f>
        <v/>
      </c>
      <c r="Q110" s="88" t="str">
        <f>IFERROR(__xludf.DUMMYFUNCTION("IF(ISBLANK($D110),"""",IFERROR(JOIN("", "",QUERY(INDIRECT(""'(OCDS) "" &amp; Q$3 &amp; ""'!$C:$F""),""SELECT C WHERE F = '"" &amp; $A110 &amp; ""'""))))"),"")</f>
        <v/>
      </c>
      <c r="R110" s="89">
        <f t="shared" ref="R110:W110" si="108">IF(ISBLANK(IFERROR(VLOOKUP($A110,INDIRECT("'(OCDS) " &amp; R$3 &amp; "'!$F:$F"),1,FALSE))),0,1)</f>
        <v>0</v>
      </c>
      <c r="S110" s="89">
        <f t="shared" si="108"/>
        <v>0</v>
      </c>
      <c r="T110" s="89">
        <f t="shared" si="108"/>
        <v>0</v>
      </c>
      <c r="U110" s="89">
        <f t="shared" si="108"/>
        <v>0</v>
      </c>
      <c r="V110" s="89">
        <f t="shared" si="108"/>
        <v>0</v>
      </c>
      <c r="W110" s="89">
        <f t="shared" si="108"/>
        <v>0</v>
      </c>
    </row>
    <row r="111">
      <c r="A111" s="79" t="str">
        <f t="shared" si="1"/>
        <v> ()</v>
      </c>
      <c r="B111" s="94"/>
      <c r="C111" s="94"/>
      <c r="D111" s="84"/>
      <c r="E111" s="84"/>
      <c r="F111" s="92"/>
      <c r="G111" s="84"/>
      <c r="H111" s="94"/>
      <c r="I111" s="84"/>
      <c r="J111" s="85" t="str">
        <f t="shared" si="3"/>
        <v>no</v>
      </c>
      <c r="K111" s="86" t="str">
        <f>IFERROR(__xludf.DUMMYFUNCTION("IFERROR(JOIN("", "",FILTER(L111:Q111,LEN(L111:Q111))))"),"")</f>
        <v/>
      </c>
      <c r="L111" s="87" t="str">
        <f>IFERROR(__xludf.DUMMYFUNCTION("IF(ISBLANK($D111),"""",IFERROR(JOIN("", "",QUERY(INDIRECT(""'(OCDS) "" &amp; L$3 &amp; ""'!$C:$F""),""SELECT C WHERE F = '"" &amp; $A111 &amp; ""'""))))"),"")</f>
        <v/>
      </c>
      <c r="M111" s="88" t="str">
        <f>IFERROR(__xludf.DUMMYFUNCTION("IF(ISBLANK($D111),"""",IFERROR(JOIN("", "",QUERY(INDIRECT(""'(OCDS) "" &amp; M$3 &amp; ""'!$C:$F""),""SELECT C WHERE F = '"" &amp; $A111 &amp; ""'""))))"),"")</f>
        <v/>
      </c>
      <c r="N111" s="88" t="str">
        <f>IFERROR(__xludf.DUMMYFUNCTION("IF(ISBLANK($D111),"""",IFERROR(JOIN("", "",QUERY(INDIRECT(""'(OCDS) "" &amp; N$3 &amp; ""'!$C:$F""),""SELECT C WHERE F = '"" &amp; $A111 &amp; ""'""))))"),"")</f>
        <v/>
      </c>
      <c r="O111" s="88" t="str">
        <f>IFERROR(__xludf.DUMMYFUNCTION("IF(ISBLANK($D111),"""",IFERROR(JOIN("", "",QUERY(INDIRECT(""'(OCDS) "" &amp; O$3 &amp; ""'!$C:$F""),""SELECT C WHERE F = '"" &amp; $A111 &amp; ""'""))))"),"")</f>
        <v/>
      </c>
      <c r="P111" s="88" t="str">
        <f>IFERROR(__xludf.DUMMYFUNCTION("IF(ISBLANK($D111),"""",IFERROR(JOIN("", "",QUERY(INDIRECT(""'(OCDS) "" &amp; P$3 &amp; ""'!$C:$F""),""SELECT C WHERE F = '"" &amp; $A111 &amp; ""'""))))"),"")</f>
        <v/>
      </c>
      <c r="Q111" s="88" t="str">
        <f>IFERROR(__xludf.DUMMYFUNCTION("IF(ISBLANK($D111),"""",IFERROR(JOIN("", "",QUERY(INDIRECT(""'(OCDS) "" &amp; Q$3 &amp; ""'!$C:$F""),""SELECT C WHERE F = '"" &amp; $A111 &amp; ""'""))))"),"")</f>
        <v/>
      </c>
      <c r="R111" s="89">
        <f t="shared" ref="R111:W111" si="109">IF(ISBLANK(IFERROR(VLOOKUP($A111,INDIRECT("'(OCDS) " &amp; R$3 &amp; "'!$F:$F"),1,FALSE))),0,1)</f>
        <v>0</v>
      </c>
      <c r="S111" s="89">
        <f t="shared" si="109"/>
        <v>0</v>
      </c>
      <c r="T111" s="89">
        <f t="shared" si="109"/>
        <v>0</v>
      </c>
      <c r="U111" s="89">
        <f t="shared" si="109"/>
        <v>0</v>
      </c>
      <c r="V111" s="89">
        <f t="shared" si="109"/>
        <v>0</v>
      </c>
      <c r="W111" s="89">
        <f t="shared" si="109"/>
        <v>0</v>
      </c>
    </row>
    <row r="112">
      <c r="A112" s="79" t="str">
        <f t="shared" si="1"/>
        <v> ()</v>
      </c>
      <c r="B112" s="94"/>
      <c r="C112" s="94"/>
      <c r="D112" s="84"/>
      <c r="E112" s="84"/>
      <c r="F112" s="92"/>
      <c r="G112" s="84"/>
      <c r="H112" s="94"/>
      <c r="I112" s="84"/>
      <c r="J112" s="85" t="str">
        <f t="shared" si="3"/>
        <v>no</v>
      </c>
      <c r="K112" s="86" t="str">
        <f>IFERROR(__xludf.DUMMYFUNCTION("IFERROR(JOIN("", "",FILTER(L112:Q112,LEN(L112:Q112))))"),"")</f>
        <v/>
      </c>
      <c r="L112" s="87" t="str">
        <f>IFERROR(__xludf.DUMMYFUNCTION("IF(ISBLANK($D112),"""",IFERROR(JOIN("", "",QUERY(INDIRECT(""'(OCDS) "" &amp; L$3 &amp; ""'!$C:$F""),""SELECT C WHERE F = '"" &amp; $A112 &amp; ""'""))))"),"")</f>
        <v/>
      </c>
      <c r="M112" s="88" t="str">
        <f>IFERROR(__xludf.DUMMYFUNCTION("IF(ISBLANK($D112),"""",IFERROR(JOIN("", "",QUERY(INDIRECT(""'(OCDS) "" &amp; M$3 &amp; ""'!$C:$F""),""SELECT C WHERE F = '"" &amp; $A112 &amp; ""'""))))"),"")</f>
        <v/>
      </c>
      <c r="N112" s="88" t="str">
        <f>IFERROR(__xludf.DUMMYFUNCTION("IF(ISBLANK($D112),"""",IFERROR(JOIN("", "",QUERY(INDIRECT(""'(OCDS) "" &amp; N$3 &amp; ""'!$C:$F""),""SELECT C WHERE F = '"" &amp; $A112 &amp; ""'""))))"),"")</f>
        <v/>
      </c>
      <c r="O112" s="88" t="str">
        <f>IFERROR(__xludf.DUMMYFUNCTION("IF(ISBLANK($D112),"""",IFERROR(JOIN("", "",QUERY(INDIRECT(""'(OCDS) "" &amp; O$3 &amp; ""'!$C:$F""),""SELECT C WHERE F = '"" &amp; $A112 &amp; ""'""))))"),"")</f>
        <v/>
      </c>
      <c r="P112" s="88" t="str">
        <f>IFERROR(__xludf.DUMMYFUNCTION("IF(ISBLANK($D112),"""",IFERROR(JOIN("", "",QUERY(INDIRECT(""'(OCDS) "" &amp; P$3 &amp; ""'!$C:$F""),""SELECT C WHERE F = '"" &amp; $A112 &amp; ""'""))))"),"")</f>
        <v/>
      </c>
      <c r="Q112" s="88" t="str">
        <f>IFERROR(__xludf.DUMMYFUNCTION("IF(ISBLANK($D112),"""",IFERROR(JOIN("", "",QUERY(INDIRECT(""'(OCDS) "" &amp; Q$3 &amp; ""'!$C:$F""),""SELECT C WHERE F = '"" &amp; $A112 &amp; ""'""))))"),"")</f>
        <v/>
      </c>
      <c r="R112" s="89">
        <f t="shared" ref="R112:W112" si="110">IF(ISBLANK(IFERROR(VLOOKUP($A112,INDIRECT("'(OCDS) " &amp; R$3 &amp; "'!$F:$F"),1,FALSE))),0,1)</f>
        <v>0</v>
      </c>
      <c r="S112" s="89">
        <f t="shared" si="110"/>
        <v>0</v>
      </c>
      <c r="T112" s="89">
        <f t="shared" si="110"/>
        <v>0</v>
      </c>
      <c r="U112" s="89">
        <f t="shared" si="110"/>
        <v>0</v>
      </c>
      <c r="V112" s="89">
        <f t="shared" si="110"/>
        <v>0</v>
      </c>
      <c r="W112" s="89">
        <f t="shared" si="110"/>
        <v>0</v>
      </c>
    </row>
    <row r="113">
      <c r="A113" s="79" t="str">
        <f t="shared" si="1"/>
        <v> ()</v>
      </c>
      <c r="B113" s="94"/>
      <c r="C113" s="94"/>
      <c r="D113" s="84"/>
      <c r="E113" s="84"/>
      <c r="F113" s="92"/>
      <c r="G113" s="84"/>
      <c r="H113" s="94"/>
      <c r="I113" s="84"/>
      <c r="J113" s="85" t="str">
        <f t="shared" si="3"/>
        <v>no</v>
      </c>
      <c r="K113" s="86" t="str">
        <f>IFERROR(__xludf.DUMMYFUNCTION("IFERROR(JOIN("", "",FILTER(L113:Q113,LEN(L113:Q113))))"),"")</f>
        <v/>
      </c>
      <c r="L113" s="87" t="str">
        <f>IFERROR(__xludf.DUMMYFUNCTION("IF(ISBLANK($D113),"""",IFERROR(JOIN("", "",QUERY(INDIRECT(""'(OCDS) "" &amp; L$3 &amp; ""'!$C:$F""),""SELECT C WHERE F = '"" &amp; $A113 &amp; ""'""))))"),"")</f>
        <v/>
      </c>
      <c r="M113" s="88" t="str">
        <f>IFERROR(__xludf.DUMMYFUNCTION("IF(ISBLANK($D113),"""",IFERROR(JOIN("", "",QUERY(INDIRECT(""'(OCDS) "" &amp; M$3 &amp; ""'!$C:$F""),""SELECT C WHERE F = '"" &amp; $A113 &amp; ""'""))))"),"")</f>
        <v/>
      </c>
      <c r="N113" s="88" t="str">
        <f>IFERROR(__xludf.DUMMYFUNCTION("IF(ISBLANK($D113),"""",IFERROR(JOIN("", "",QUERY(INDIRECT(""'(OCDS) "" &amp; N$3 &amp; ""'!$C:$F""),""SELECT C WHERE F = '"" &amp; $A113 &amp; ""'""))))"),"")</f>
        <v/>
      </c>
      <c r="O113" s="88" t="str">
        <f>IFERROR(__xludf.DUMMYFUNCTION("IF(ISBLANK($D113),"""",IFERROR(JOIN("", "",QUERY(INDIRECT(""'(OCDS) "" &amp; O$3 &amp; ""'!$C:$F""),""SELECT C WHERE F = '"" &amp; $A113 &amp; ""'""))))"),"")</f>
        <v/>
      </c>
      <c r="P113" s="88" t="str">
        <f>IFERROR(__xludf.DUMMYFUNCTION("IF(ISBLANK($D113),"""",IFERROR(JOIN("", "",QUERY(INDIRECT(""'(OCDS) "" &amp; P$3 &amp; ""'!$C:$F""),""SELECT C WHERE F = '"" &amp; $A113 &amp; ""'""))))"),"")</f>
        <v/>
      </c>
      <c r="Q113" s="88" t="str">
        <f>IFERROR(__xludf.DUMMYFUNCTION("IF(ISBLANK($D113),"""",IFERROR(JOIN("", "",QUERY(INDIRECT(""'(OCDS) "" &amp; Q$3 &amp; ""'!$C:$F""),""SELECT C WHERE F = '"" &amp; $A113 &amp; ""'""))))"),"")</f>
        <v/>
      </c>
      <c r="R113" s="89">
        <f t="shared" ref="R113:W113" si="111">IF(ISBLANK(IFERROR(VLOOKUP($A113,INDIRECT("'(OCDS) " &amp; R$3 &amp; "'!$F:$F"),1,FALSE))),0,1)</f>
        <v>0</v>
      </c>
      <c r="S113" s="89">
        <f t="shared" si="111"/>
        <v>0</v>
      </c>
      <c r="T113" s="89">
        <f t="shared" si="111"/>
        <v>0</v>
      </c>
      <c r="U113" s="89">
        <f t="shared" si="111"/>
        <v>0</v>
      </c>
      <c r="V113" s="89">
        <f t="shared" si="111"/>
        <v>0</v>
      </c>
      <c r="W113" s="89">
        <f t="shared" si="111"/>
        <v>0</v>
      </c>
    </row>
    <row r="114">
      <c r="A114" s="79" t="str">
        <f t="shared" si="1"/>
        <v> ()</v>
      </c>
      <c r="B114" s="94"/>
      <c r="C114" s="94"/>
      <c r="D114" s="84"/>
      <c r="E114" s="84"/>
      <c r="F114" s="92"/>
      <c r="G114" s="84"/>
      <c r="H114" s="94"/>
      <c r="I114" s="84"/>
      <c r="J114" s="85" t="str">
        <f t="shared" si="3"/>
        <v>no</v>
      </c>
      <c r="K114" s="86" t="str">
        <f>IFERROR(__xludf.DUMMYFUNCTION("IFERROR(JOIN("", "",FILTER(L114:Q114,LEN(L114:Q114))))"),"")</f>
        <v/>
      </c>
      <c r="L114" s="87" t="str">
        <f>IFERROR(__xludf.DUMMYFUNCTION("IF(ISBLANK($D114),"""",IFERROR(JOIN("", "",QUERY(INDIRECT(""'(OCDS) "" &amp; L$3 &amp; ""'!$C:$F""),""SELECT C WHERE F = '"" &amp; $A114 &amp; ""'""))))"),"")</f>
        <v/>
      </c>
      <c r="M114" s="88" t="str">
        <f>IFERROR(__xludf.DUMMYFUNCTION("IF(ISBLANK($D114),"""",IFERROR(JOIN("", "",QUERY(INDIRECT(""'(OCDS) "" &amp; M$3 &amp; ""'!$C:$F""),""SELECT C WHERE F = '"" &amp; $A114 &amp; ""'""))))"),"")</f>
        <v/>
      </c>
      <c r="N114" s="88" t="str">
        <f>IFERROR(__xludf.DUMMYFUNCTION("IF(ISBLANK($D114),"""",IFERROR(JOIN("", "",QUERY(INDIRECT(""'(OCDS) "" &amp; N$3 &amp; ""'!$C:$F""),""SELECT C WHERE F = '"" &amp; $A114 &amp; ""'""))))"),"")</f>
        <v/>
      </c>
      <c r="O114" s="88" t="str">
        <f>IFERROR(__xludf.DUMMYFUNCTION("IF(ISBLANK($D114),"""",IFERROR(JOIN("", "",QUERY(INDIRECT(""'(OCDS) "" &amp; O$3 &amp; ""'!$C:$F""),""SELECT C WHERE F = '"" &amp; $A114 &amp; ""'""))))"),"")</f>
        <v/>
      </c>
      <c r="P114" s="88" t="str">
        <f>IFERROR(__xludf.DUMMYFUNCTION("IF(ISBLANK($D114),"""",IFERROR(JOIN("", "",QUERY(INDIRECT(""'(OCDS) "" &amp; P$3 &amp; ""'!$C:$F""),""SELECT C WHERE F = '"" &amp; $A114 &amp; ""'""))))"),"")</f>
        <v/>
      </c>
      <c r="Q114" s="88" t="str">
        <f>IFERROR(__xludf.DUMMYFUNCTION("IF(ISBLANK($D114),"""",IFERROR(JOIN("", "",QUERY(INDIRECT(""'(OCDS) "" &amp; Q$3 &amp; ""'!$C:$F""),""SELECT C WHERE F = '"" &amp; $A114 &amp; ""'""))))"),"")</f>
        <v/>
      </c>
      <c r="R114" s="89">
        <f t="shared" ref="R114:W114" si="112">IF(ISBLANK(IFERROR(VLOOKUP($A114,INDIRECT("'(OCDS) " &amp; R$3 &amp; "'!$F:$F"),1,FALSE))),0,1)</f>
        <v>0</v>
      </c>
      <c r="S114" s="89">
        <f t="shared" si="112"/>
        <v>0</v>
      </c>
      <c r="T114" s="89">
        <f t="shared" si="112"/>
        <v>0</v>
      </c>
      <c r="U114" s="89">
        <f t="shared" si="112"/>
        <v>0</v>
      </c>
      <c r="V114" s="89">
        <f t="shared" si="112"/>
        <v>0</v>
      </c>
      <c r="W114" s="89">
        <f t="shared" si="112"/>
        <v>0</v>
      </c>
    </row>
    <row r="115">
      <c r="A115" s="79" t="str">
        <f t="shared" si="1"/>
        <v> ()</v>
      </c>
      <c r="B115" s="94"/>
      <c r="C115" s="94"/>
      <c r="D115" s="84"/>
      <c r="E115" s="84"/>
      <c r="F115" s="92"/>
      <c r="G115" s="84"/>
      <c r="H115" s="94"/>
      <c r="I115" s="84"/>
      <c r="J115" s="85" t="str">
        <f t="shared" si="3"/>
        <v>no</v>
      </c>
      <c r="K115" s="86" t="str">
        <f>IFERROR(__xludf.DUMMYFUNCTION("IFERROR(JOIN("", "",FILTER(L115:Q115,LEN(L115:Q115))))"),"")</f>
        <v/>
      </c>
      <c r="L115" s="87" t="str">
        <f>IFERROR(__xludf.DUMMYFUNCTION("IF(ISBLANK($D115),"""",IFERROR(JOIN("", "",QUERY(INDIRECT(""'(OCDS) "" &amp; L$3 &amp; ""'!$C:$F""),""SELECT C WHERE F = '"" &amp; $A115 &amp; ""'""))))"),"")</f>
        <v/>
      </c>
      <c r="M115" s="88" t="str">
        <f>IFERROR(__xludf.DUMMYFUNCTION("IF(ISBLANK($D115),"""",IFERROR(JOIN("", "",QUERY(INDIRECT(""'(OCDS) "" &amp; M$3 &amp; ""'!$C:$F""),""SELECT C WHERE F = '"" &amp; $A115 &amp; ""'""))))"),"")</f>
        <v/>
      </c>
      <c r="N115" s="88" t="str">
        <f>IFERROR(__xludf.DUMMYFUNCTION("IF(ISBLANK($D115),"""",IFERROR(JOIN("", "",QUERY(INDIRECT(""'(OCDS) "" &amp; N$3 &amp; ""'!$C:$F""),""SELECT C WHERE F = '"" &amp; $A115 &amp; ""'""))))"),"")</f>
        <v/>
      </c>
      <c r="O115" s="88" t="str">
        <f>IFERROR(__xludf.DUMMYFUNCTION("IF(ISBLANK($D115),"""",IFERROR(JOIN("", "",QUERY(INDIRECT(""'(OCDS) "" &amp; O$3 &amp; ""'!$C:$F""),""SELECT C WHERE F = '"" &amp; $A115 &amp; ""'""))))"),"")</f>
        <v/>
      </c>
      <c r="P115" s="88" t="str">
        <f>IFERROR(__xludf.DUMMYFUNCTION("IF(ISBLANK($D115),"""",IFERROR(JOIN("", "",QUERY(INDIRECT(""'(OCDS) "" &amp; P$3 &amp; ""'!$C:$F""),""SELECT C WHERE F = '"" &amp; $A115 &amp; ""'""))))"),"")</f>
        <v/>
      </c>
      <c r="Q115" s="88" t="str">
        <f>IFERROR(__xludf.DUMMYFUNCTION("IF(ISBLANK($D115),"""",IFERROR(JOIN("", "",QUERY(INDIRECT(""'(OCDS) "" &amp; Q$3 &amp; ""'!$C:$F""),""SELECT C WHERE F = '"" &amp; $A115 &amp; ""'""))))"),"")</f>
        <v/>
      </c>
      <c r="R115" s="89">
        <f t="shared" ref="R115:W115" si="113">IF(ISBLANK(IFERROR(VLOOKUP($A115,INDIRECT("'(OCDS) " &amp; R$3 &amp; "'!$F:$F"),1,FALSE))),0,1)</f>
        <v>0</v>
      </c>
      <c r="S115" s="89">
        <f t="shared" si="113"/>
        <v>0</v>
      </c>
      <c r="T115" s="89">
        <f t="shared" si="113"/>
        <v>0</v>
      </c>
      <c r="U115" s="89">
        <f t="shared" si="113"/>
        <v>0</v>
      </c>
      <c r="V115" s="89">
        <f t="shared" si="113"/>
        <v>0</v>
      </c>
      <c r="W115" s="89">
        <f t="shared" si="113"/>
        <v>0</v>
      </c>
    </row>
    <row r="116">
      <c r="A116" s="79" t="str">
        <f t="shared" si="1"/>
        <v> ()</v>
      </c>
      <c r="B116" s="94"/>
      <c r="C116" s="94"/>
      <c r="D116" s="84"/>
      <c r="E116" s="84"/>
      <c r="F116" s="92"/>
      <c r="G116" s="84"/>
      <c r="H116" s="94"/>
      <c r="I116" s="84"/>
      <c r="J116" s="85" t="str">
        <f t="shared" si="3"/>
        <v>no</v>
      </c>
      <c r="K116" s="86" t="str">
        <f>IFERROR(__xludf.DUMMYFUNCTION("IFERROR(JOIN("", "",FILTER(L116:Q116,LEN(L116:Q116))))"),"")</f>
        <v/>
      </c>
      <c r="L116" s="87" t="str">
        <f>IFERROR(__xludf.DUMMYFUNCTION("IF(ISBLANK($D116),"""",IFERROR(JOIN("", "",QUERY(INDIRECT(""'(OCDS) "" &amp; L$3 &amp; ""'!$C:$F""),""SELECT C WHERE F = '"" &amp; $A116 &amp; ""'""))))"),"")</f>
        <v/>
      </c>
      <c r="M116" s="88" t="str">
        <f>IFERROR(__xludf.DUMMYFUNCTION("IF(ISBLANK($D116),"""",IFERROR(JOIN("", "",QUERY(INDIRECT(""'(OCDS) "" &amp; M$3 &amp; ""'!$C:$F""),""SELECT C WHERE F = '"" &amp; $A116 &amp; ""'""))))"),"")</f>
        <v/>
      </c>
      <c r="N116" s="88" t="str">
        <f>IFERROR(__xludf.DUMMYFUNCTION("IF(ISBLANK($D116),"""",IFERROR(JOIN("", "",QUERY(INDIRECT(""'(OCDS) "" &amp; N$3 &amp; ""'!$C:$F""),""SELECT C WHERE F = '"" &amp; $A116 &amp; ""'""))))"),"")</f>
        <v/>
      </c>
      <c r="O116" s="88" t="str">
        <f>IFERROR(__xludf.DUMMYFUNCTION("IF(ISBLANK($D116),"""",IFERROR(JOIN("", "",QUERY(INDIRECT(""'(OCDS) "" &amp; O$3 &amp; ""'!$C:$F""),""SELECT C WHERE F = '"" &amp; $A116 &amp; ""'""))))"),"")</f>
        <v/>
      </c>
      <c r="P116" s="88" t="str">
        <f>IFERROR(__xludf.DUMMYFUNCTION("IF(ISBLANK($D116),"""",IFERROR(JOIN("", "",QUERY(INDIRECT(""'(OCDS) "" &amp; P$3 &amp; ""'!$C:$F""),""SELECT C WHERE F = '"" &amp; $A116 &amp; ""'""))))"),"")</f>
        <v/>
      </c>
      <c r="Q116" s="88" t="str">
        <f>IFERROR(__xludf.DUMMYFUNCTION("IF(ISBLANK($D116),"""",IFERROR(JOIN("", "",QUERY(INDIRECT(""'(OCDS) "" &amp; Q$3 &amp; ""'!$C:$F""),""SELECT C WHERE F = '"" &amp; $A116 &amp; ""'""))))"),"")</f>
        <v/>
      </c>
      <c r="R116" s="89">
        <f t="shared" ref="R116:W116" si="114">IF(ISBLANK(IFERROR(VLOOKUP($A116,INDIRECT("'(OCDS) " &amp; R$3 &amp; "'!$F:$F"),1,FALSE))),0,1)</f>
        <v>0</v>
      </c>
      <c r="S116" s="89">
        <f t="shared" si="114"/>
        <v>0</v>
      </c>
      <c r="T116" s="89">
        <f t="shared" si="114"/>
        <v>0</v>
      </c>
      <c r="U116" s="89">
        <f t="shared" si="114"/>
        <v>0</v>
      </c>
      <c r="V116" s="89">
        <f t="shared" si="114"/>
        <v>0</v>
      </c>
      <c r="W116" s="89">
        <f t="shared" si="114"/>
        <v>0</v>
      </c>
    </row>
    <row r="117">
      <c r="A117" s="79" t="str">
        <f t="shared" si="1"/>
        <v> ()</v>
      </c>
      <c r="B117" s="94"/>
      <c r="C117" s="94"/>
      <c r="D117" s="84"/>
      <c r="E117" s="84"/>
      <c r="F117" s="92"/>
      <c r="G117" s="84"/>
      <c r="H117" s="94"/>
      <c r="I117" s="84"/>
      <c r="J117" s="85" t="str">
        <f t="shared" si="3"/>
        <v>no</v>
      </c>
      <c r="K117" s="86" t="str">
        <f>IFERROR(__xludf.DUMMYFUNCTION("IFERROR(JOIN("", "",FILTER(L117:Q117,LEN(L117:Q117))))"),"")</f>
        <v/>
      </c>
      <c r="L117" s="87" t="str">
        <f>IFERROR(__xludf.DUMMYFUNCTION("IF(ISBLANK($D117),"""",IFERROR(JOIN("", "",QUERY(INDIRECT(""'(OCDS) "" &amp; L$3 &amp; ""'!$C:$F""),""SELECT C WHERE F = '"" &amp; $A117 &amp; ""'""))))"),"")</f>
        <v/>
      </c>
      <c r="M117" s="88" t="str">
        <f>IFERROR(__xludf.DUMMYFUNCTION("IF(ISBLANK($D117),"""",IFERROR(JOIN("", "",QUERY(INDIRECT(""'(OCDS) "" &amp; M$3 &amp; ""'!$C:$F""),""SELECT C WHERE F = '"" &amp; $A117 &amp; ""'""))))"),"")</f>
        <v/>
      </c>
      <c r="N117" s="88" t="str">
        <f>IFERROR(__xludf.DUMMYFUNCTION("IF(ISBLANK($D117),"""",IFERROR(JOIN("", "",QUERY(INDIRECT(""'(OCDS) "" &amp; N$3 &amp; ""'!$C:$F""),""SELECT C WHERE F = '"" &amp; $A117 &amp; ""'""))))"),"")</f>
        <v/>
      </c>
      <c r="O117" s="88" t="str">
        <f>IFERROR(__xludf.DUMMYFUNCTION("IF(ISBLANK($D117),"""",IFERROR(JOIN("", "",QUERY(INDIRECT(""'(OCDS) "" &amp; O$3 &amp; ""'!$C:$F""),""SELECT C WHERE F = '"" &amp; $A117 &amp; ""'""))))"),"")</f>
        <v/>
      </c>
      <c r="P117" s="88" t="str">
        <f>IFERROR(__xludf.DUMMYFUNCTION("IF(ISBLANK($D117),"""",IFERROR(JOIN("", "",QUERY(INDIRECT(""'(OCDS) "" &amp; P$3 &amp; ""'!$C:$F""),""SELECT C WHERE F = '"" &amp; $A117 &amp; ""'""))))"),"")</f>
        <v/>
      </c>
      <c r="Q117" s="88" t="str">
        <f>IFERROR(__xludf.DUMMYFUNCTION("IF(ISBLANK($D117),"""",IFERROR(JOIN("", "",QUERY(INDIRECT(""'(OCDS) "" &amp; Q$3 &amp; ""'!$C:$F""),""SELECT C WHERE F = '"" &amp; $A117 &amp; ""'""))))"),"")</f>
        <v/>
      </c>
      <c r="R117" s="89">
        <f t="shared" ref="R117:W117" si="115">IF(ISBLANK(IFERROR(VLOOKUP($A117,INDIRECT("'(OCDS) " &amp; R$3 &amp; "'!$F:$F"),1,FALSE))),0,1)</f>
        <v>0</v>
      </c>
      <c r="S117" s="89">
        <f t="shared" si="115"/>
        <v>0</v>
      </c>
      <c r="T117" s="89">
        <f t="shared" si="115"/>
        <v>0</v>
      </c>
      <c r="U117" s="89">
        <f t="shared" si="115"/>
        <v>0</v>
      </c>
      <c r="V117" s="89">
        <f t="shared" si="115"/>
        <v>0</v>
      </c>
      <c r="W117" s="89">
        <f t="shared" si="115"/>
        <v>0</v>
      </c>
    </row>
    <row r="118">
      <c r="A118" s="79" t="str">
        <f t="shared" si="1"/>
        <v> ()</v>
      </c>
      <c r="B118" s="94"/>
      <c r="C118" s="94"/>
      <c r="D118" s="84"/>
      <c r="E118" s="84"/>
      <c r="F118" s="92"/>
      <c r="G118" s="84"/>
      <c r="H118" s="94"/>
      <c r="I118" s="84"/>
      <c r="J118" s="85" t="str">
        <f t="shared" si="3"/>
        <v>no</v>
      </c>
      <c r="K118" s="86" t="str">
        <f>IFERROR(__xludf.DUMMYFUNCTION("IFERROR(JOIN("", "",FILTER(L118:Q118,LEN(L118:Q118))))"),"")</f>
        <v/>
      </c>
      <c r="L118" s="87" t="str">
        <f>IFERROR(__xludf.DUMMYFUNCTION("IF(ISBLANK($D118),"""",IFERROR(JOIN("", "",QUERY(INDIRECT(""'(OCDS) "" &amp; L$3 &amp; ""'!$C:$F""),""SELECT C WHERE F = '"" &amp; $A118 &amp; ""'""))))"),"")</f>
        <v/>
      </c>
      <c r="M118" s="88" t="str">
        <f>IFERROR(__xludf.DUMMYFUNCTION("IF(ISBLANK($D118),"""",IFERROR(JOIN("", "",QUERY(INDIRECT(""'(OCDS) "" &amp; M$3 &amp; ""'!$C:$F""),""SELECT C WHERE F = '"" &amp; $A118 &amp; ""'""))))"),"")</f>
        <v/>
      </c>
      <c r="N118" s="88" t="str">
        <f>IFERROR(__xludf.DUMMYFUNCTION("IF(ISBLANK($D118),"""",IFERROR(JOIN("", "",QUERY(INDIRECT(""'(OCDS) "" &amp; N$3 &amp; ""'!$C:$F""),""SELECT C WHERE F = '"" &amp; $A118 &amp; ""'""))))"),"")</f>
        <v/>
      </c>
      <c r="O118" s="88" t="str">
        <f>IFERROR(__xludf.DUMMYFUNCTION("IF(ISBLANK($D118),"""",IFERROR(JOIN("", "",QUERY(INDIRECT(""'(OCDS) "" &amp; O$3 &amp; ""'!$C:$F""),""SELECT C WHERE F = '"" &amp; $A118 &amp; ""'""))))"),"")</f>
        <v/>
      </c>
      <c r="P118" s="88" t="str">
        <f>IFERROR(__xludf.DUMMYFUNCTION("IF(ISBLANK($D118),"""",IFERROR(JOIN("", "",QUERY(INDIRECT(""'(OCDS) "" &amp; P$3 &amp; ""'!$C:$F""),""SELECT C WHERE F = '"" &amp; $A118 &amp; ""'""))))"),"")</f>
        <v/>
      </c>
      <c r="Q118" s="88" t="str">
        <f>IFERROR(__xludf.DUMMYFUNCTION("IF(ISBLANK($D118),"""",IFERROR(JOIN("", "",QUERY(INDIRECT(""'(OCDS) "" &amp; Q$3 &amp; ""'!$C:$F""),""SELECT C WHERE F = '"" &amp; $A118 &amp; ""'""))))"),"")</f>
        <v/>
      </c>
      <c r="R118" s="89">
        <f t="shared" ref="R118:W118" si="116">IF(ISBLANK(IFERROR(VLOOKUP($A118,INDIRECT("'(OCDS) " &amp; R$3 &amp; "'!$F:$F"),1,FALSE))),0,1)</f>
        <v>0</v>
      </c>
      <c r="S118" s="89">
        <f t="shared" si="116"/>
        <v>0</v>
      </c>
      <c r="T118" s="89">
        <f t="shared" si="116"/>
        <v>0</v>
      </c>
      <c r="U118" s="89">
        <f t="shared" si="116"/>
        <v>0</v>
      </c>
      <c r="V118" s="89">
        <f t="shared" si="116"/>
        <v>0</v>
      </c>
      <c r="W118" s="89">
        <f t="shared" si="116"/>
        <v>0</v>
      </c>
    </row>
    <row r="119">
      <c r="A119" s="79" t="str">
        <f t="shared" si="1"/>
        <v> ()</v>
      </c>
      <c r="B119" s="94"/>
      <c r="C119" s="94"/>
      <c r="D119" s="84"/>
      <c r="E119" s="84"/>
      <c r="F119" s="92"/>
      <c r="G119" s="84"/>
      <c r="H119" s="94"/>
      <c r="I119" s="84"/>
      <c r="J119" s="85" t="str">
        <f t="shared" si="3"/>
        <v>no</v>
      </c>
      <c r="K119" s="86" t="str">
        <f>IFERROR(__xludf.DUMMYFUNCTION("IFERROR(JOIN("", "",FILTER(L119:Q119,LEN(L119:Q119))))"),"")</f>
        <v/>
      </c>
      <c r="L119" s="87" t="str">
        <f>IFERROR(__xludf.DUMMYFUNCTION("IF(ISBLANK($D119),"""",IFERROR(JOIN("", "",QUERY(INDIRECT(""'(OCDS) "" &amp; L$3 &amp; ""'!$C:$F""),""SELECT C WHERE F = '"" &amp; $A119 &amp; ""'""))))"),"")</f>
        <v/>
      </c>
      <c r="M119" s="88" t="str">
        <f>IFERROR(__xludf.DUMMYFUNCTION("IF(ISBLANK($D119),"""",IFERROR(JOIN("", "",QUERY(INDIRECT(""'(OCDS) "" &amp; M$3 &amp; ""'!$C:$F""),""SELECT C WHERE F = '"" &amp; $A119 &amp; ""'""))))"),"")</f>
        <v/>
      </c>
      <c r="N119" s="88" t="str">
        <f>IFERROR(__xludf.DUMMYFUNCTION("IF(ISBLANK($D119),"""",IFERROR(JOIN("", "",QUERY(INDIRECT(""'(OCDS) "" &amp; N$3 &amp; ""'!$C:$F""),""SELECT C WHERE F = '"" &amp; $A119 &amp; ""'""))))"),"")</f>
        <v/>
      </c>
      <c r="O119" s="88" t="str">
        <f>IFERROR(__xludf.DUMMYFUNCTION("IF(ISBLANK($D119),"""",IFERROR(JOIN("", "",QUERY(INDIRECT(""'(OCDS) "" &amp; O$3 &amp; ""'!$C:$F""),""SELECT C WHERE F = '"" &amp; $A119 &amp; ""'""))))"),"")</f>
        <v/>
      </c>
      <c r="P119" s="88" t="str">
        <f>IFERROR(__xludf.DUMMYFUNCTION("IF(ISBLANK($D119),"""",IFERROR(JOIN("", "",QUERY(INDIRECT(""'(OCDS) "" &amp; P$3 &amp; ""'!$C:$F""),""SELECT C WHERE F = '"" &amp; $A119 &amp; ""'""))))"),"")</f>
        <v/>
      </c>
      <c r="Q119" s="88" t="str">
        <f>IFERROR(__xludf.DUMMYFUNCTION("IF(ISBLANK($D119),"""",IFERROR(JOIN("", "",QUERY(INDIRECT(""'(OCDS) "" &amp; Q$3 &amp; ""'!$C:$F""),""SELECT C WHERE F = '"" &amp; $A119 &amp; ""'""))))"),"")</f>
        <v/>
      </c>
      <c r="R119" s="89">
        <f t="shared" ref="R119:W119" si="117">IF(ISBLANK(IFERROR(VLOOKUP($A119,INDIRECT("'(OCDS) " &amp; R$3 &amp; "'!$F:$F"),1,FALSE))),0,1)</f>
        <v>0</v>
      </c>
      <c r="S119" s="89">
        <f t="shared" si="117"/>
        <v>0</v>
      </c>
      <c r="T119" s="89">
        <f t="shared" si="117"/>
        <v>0</v>
      </c>
      <c r="U119" s="89">
        <f t="shared" si="117"/>
        <v>0</v>
      </c>
      <c r="V119" s="89">
        <f t="shared" si="117"/>
        <v>0</v>
      </c>
      <c r="W119" s="89">
        <f t="shared" si="117"/>
        <v>0</v>
      </c>
    </row>
    <row r="120">
      <c r="A120" s="79" t="str">
        <f t="shared" si="1"/>
        <v> ()</v>
      </c>
      <c r="B120" s="94"/>
      <c r="C120" s="94"/>
      <c r="D120" s="84"/>
      <c r="E120" s="84"/>
      <c r="F120" s="92"/>
      <c r="G120" s="84"/>
      <c r="H120" s="94"/>
      <c r="I120" s="84"/>
      <c r="J120" s="85" t="str">
        <f t="shared" si="3"/>
        <v>no</v>
      </c>
      <c r="K120" s="86" t="str">
        <f>IFERROR(__xludf.DUMMYFUNCTION("IFERROR(JOIN("", "",FILTER(L120:Q120,LEN(L120:Q120))))"),"")</f>
        <v/>
      </c>
      <c r="L120" s="87" t="str">
        <f>IFERROR(__xludf.DUMMYFUNCTION("IF(ISBLANK($D120),"""",IFERROR(JOIN("", "",QUERY(INDIRECT(""'(OCDS) "" &amp; L$3 &amp; ""'!$C:$F""),""SELECT C WHERE F = '"" &amp; $A120 &amp; ""'""))))"),"")</f>
        <v/>
      </c>
      <c r="M120" s="88" t="str">
        <f>IFERROR(__xludf.DUMMYFUNCTION("IF(ISBLANK($D120),"""",IFERROR(JOIN("", "",QUERY(INDIRECT(""'(OCDS) "" &amp; M$3 &amp; ""'!$C:$F""),""SELECT C WHERE F = '"" &amp; $A120 &amp; ""'""))))"),"")</f>
        <v/>
      </c>
      <c r="N120" s="88" t="str">
        <f>IFERROR(__xludf.DUMMYFUNCTION("IF(ISBLANK($D120),"""",IFERROR(JOIN("", "",QUERY(INDIRECT(""'(OCDS) "" &amp; N$3 &amp; ""'!$C:$F""),""SELECT C WHERE F = '"" &amp; $A120 &amp; ""'""))))"),"")</f>
        <v/>
      </c>
      <c r="O120" s="88" t="str">
        <f>IFERROR(__xludf.DUMMYFUNCTION("IF(ISBLANK($D120),"""",IFERROR(JOIN("", "",QUERY(INDIRECT(""'(OCDS) "" &amp; O$3 &amp; ""'!$C:$F""),""SELECT C WHERE F = '"" &amp; $A120 &amp; ""'""))))"),"")</f>
        <v/>
      </c>
      <c r="P120" s="88" t="str">
        <f>IFERROR(__xludf.DUMMYFUNCTION("IF(ISBLANK($D120),"""",IFERROR(JOIN("", "",QUERY(INDIRECT(""'(OCDS) "" &amp; P$3 &amp; ""'!$C:$F""),""SELECT C WHERE F = '"" &amp; $A120 &amp; ""'""))))"),"")</f>
        <v/>
      </c>
      <c r="Q120" s="88" t="str">
        <f>IFERROR(__xludf.DUMMYFUNCTION("IF(ISBLANK($D120),"""",IFERROR(JOIN("", "",QUERY(INDIRECT(""'(OCDS) "" &amp; Q$3 &amp; ""'!$C:$F""),""SELECT C WHERE F = '"" &amp; $A120 &amp; ""'""))))"),"")</f>
        <v/>
      </c>
      <c r="R120" s="89">
        <f t="shared" ref="R120:W120" si="118">IF(ISBLANK(IFERROR(VLOOKUP($A120,INDIRECT("'(OCDS) " &amp; R$3 &amp; "'!$F:$F"),1,FALSE))),0,1)</f>
        <v>0</v>
      </c>
      <c r="S120" s="89">
        <f t="shared" si="118"/>
        <v>0</v>
      </c>
      <c r="T120" s="89">
        <f t="shared" si="118"/>
        <v>0</v>
      </c>
      <c r="U120" s="89">
        <f t="shared" si="118"/>
        <v>0</v>
      </c>
      <c r="V120" s="89">
        <f t="shared" si="118"/>
        <v>0</v>
      </c>
      <c r="W120" s="89">
        <f t="shared" si="118"/>
        <v>0</v>
      </c>
    </row>
    <row r="121">
      <c r="A121" s="79" t="str">
        <f t="shared" si="1"/>
        <v> ()</v>
      </c>
      <c r="B121" s="94"/>
      <c r="C121" s="94"/>
      <c r="D121" s="84"/>
      <c r="E121" s="84"/>
      <c r="F121" s="92"/>
      <c r="G121" s="84"/>
      <c r="H121" s="94"/>
      <c r="I121" s="84"/>
      <c r="J121" s="85" t="str">
        <f t="shared" si="3"/>
        <v>no</v>
      </c>
      <c r="K121" s="86" t="str">
        <f>IFERROR(__xludf.DUMMYFUNCTION("IFERROR(JOIN("", "",FILTER(L121:Q121,LEN(L121:Q121))))"),"")</f>
        <v/>
      </c>
      <c r="L121" s="87" t="str">
        <f>IFERROR(__xludf.DUMMYFUNCTION("IF(ISBLANK($D121),"""",IFERROR(JOIN("", "",QUERY(INDIRECT(""'(OCDS) "" &amp; L$3 &amp; ""'!$C:$F""),""SELECT C WHERE F = '"" &amp; $A121 &amp; ""'""))))"),"")</f>
        <v/>
      </c>
      <c r="M121" s="88" t="str">
        <f>IFERROR(__xludf.DUMMYFUNCTION("IF(ISBLANK($D121),"""",IFERROR(JOIN("", "",QUERY(INDIRECT(""'(OCDS) "" &amp; M$3 &amp; ""'!$C:$F""),""SELECT C WHERE F = '"" &amp; $A121 &amp; ""'""))))"),"")</f>
        <v/>
      </c>
      <c r="N121" s="88" t="str">
        <f>IFERROR(__xludf.DUMMYFUNCTION("IF(ISBLANK($D121),"""",IFERROR(JOIN("", "",QUERY(INDIRECT(""'(OCDS) "" &amp; N$3 &amp; ""'!$C:$F""),""SELECT C WHERE F = '"" &amp; $A121 &amp; ""'""))))"),"")</f>
        <v/>
      </c>
      <c r="O121" s="88" t="str">
        <f>IFERROR(__xludf.DUMMYFUNCTION("IF(ISBLANK($D121),"""",IFERROR(JOIN("", "",QUERY(INDIRECT(""'(OCDS) "" &amp; O$3 &amp; ""'!$C:$F""),""SELECT C WHERE F = '"" &amp; $A121 &amp; ""'""))))"),"")</f>
        <v/>
      </c>
      <c r="P121" s="88" t="str">
        <f>IFERROR(__xludf.DUMMYFUNCTION("IF(ISBLANK($D121),"""",IFERROR(JOIN("", "",QUERY(INDIRECT(""'(OCDS) "" &amp; P$3 &amp; ""'!$C:$F""),""SELECT C WHERE F = '"" &amp; $A121 &amp; ""'""))))"),"")</f>
        <v/>
      </c>
      <c r="Q121" s="88" t="str">
        <f>IFERROR(__xludf.DUMMYFUNCTION("IF(ISBLANK($D121),"""",IFERROR(JOIN("", "",QUERY(INDIRECT(""'(OCDS) "" &amp; Q$3 &amp; ""'!$C:$F""),""SELECT C WHERE F = '"" &amp; $A121 &amp; ""'""))))"),"")</f>
        <v/>
      </c>
      <c r="R121" s="89">
        <f t="shared" ref="R121:W121" si="119">IF(ISBLANK(IFERROR(VLOOKUP($A121,INDIRECT("'(OCDS) " &amp; R$3 &amp; "'!$F:$F"),1,FALSE))),0,1)</f>
        <v>0</v>
      </c>
      <c r="S121" s="89">
        <f t="shared" si="119"/>
        <v>0</v>
      </c>
      <c r="T121" s="89">
        <f t="shared" si="119"/>
        <v>0</v>
      </c>
      <c r="U121" s="89">
        <f t="shared" si="119"/>
        <v>0</v>
      </c>
      <c r="V121" s="89">
        <f t="shared" si="119"/>
        <v>0</v>
      </c>
      <c r="W121" s="89">
        <f t="shared" si="119"/>
        <v>0</v>
      </c>
    </row>
    <row r="122">
      <c r="A122" s="79" t="str">
        <f t="shared" si="1"/>
        <v> ()</v>
      </c>
      <c r="B122" s="94"/>
      <c r="C122" s="94"/>
      <c r="D122" s="84"/>
      <c r="E122" s="84"/>
      <c r="F122" s="92"/>
      <c r="G122" s="84"/>
      <c r="H122" s="94"/>
      <c r="I122" s="84"/>
      <c r="J122" s="85" t="str">
        <f t="shared" si="3"/>
        <v>no</v>
      </c>
      <c r="K122" s="86" t="str">
        <f>IFERROR(__xludf.DUMMYFUNCTION("IFERROR(JOIN("", "",FILTER(L122:Q122,LEN(L122:Q122))))"),"")</f>
        <v/>
      </c>
      <c r="L122" s="87" t="str">
        <f>IFERROR(__xludf.DUMMYFUNCTION("IF(ISBLANK($D122),"""",IFERROR(JOIN("", "",QUERY(INDIRECT(""'(OCDS) "" &amp; L$3 &amp; ""'!$C:$F""),""SELECT C WHERE F = '"" &amp; $A122 &amp; ""'""))))"),"")</f>
        <v/>
      </c>
      <c r="M122" s="88" t="str">
        <f>IFERROR(__xludf.DUMMYFUNCTION("IF(ISBLANK($D122),"""",IFERROR(JOIN("", "",QUERY(INDIRECT(""'(OCDS) "" &amp; M$3 &amp; ""'!$C:$F""),""SELECT C WHERE F = '"" &amp; $A122 &amp; ""'""))))"),"")</f>
        <v/>
      </c>
      <c r="N122" s="88" t="str">
        <f>IFERROR(__xludf.DUMMYFUNCTION("IF(ISBLANK($D122),"""",IFERROR(JOIN("", "",QUERY(INDIRECT(""'(OCDS) "" &amp; N$3 &amp; ""'!$C:$F""),""SELECT C WHERE F = '"" &amp; $A122 &amp; ""'""))))"),"")</f>
        <v/>
      </c>
      <c r="O122" s="88" t="str">
        <f>IFERROR(__xludf.DUMMYFUNCTION("IF(ISBLANK($D122),"""",IFERROR(JOIN("", "",QUERY(INDIRECT(""'(OCDS) "" &amp; O$3 &amp; ""'!$C:$F""),""SELECT C WHERE F = '"" &amp; $A122 &amp; ""'""))))"),"")</f>
        <v/>
      </c>
      <c r="P122" s="88" t="str">
        <f>IFERROR(__xludf.DUMMYFUNCTION("IF(ISBLANK($D122),"""",IFERROR(JOIN("", "",QUERY(INDIRECT(""'(OCDS) "" &amp; P$3 &amp; ""'!$C:$F""),""SELECT C WHERE F = '"" &amp; $A122 &amp; ""'""))))"),"")</f>
        <v/>
      </c>
      <c r="Q122" s="88" t="str">
        <f>IFERROR(__xludf.DUMMYFUNCTION("IF(ISBLANK($D122),"""",IFERROR(JOIN("", "",QUERY(INDIRECT(""'(OCDS) "" &amp; Q$3 &amp; ""'!$C:$F""),""SELECT C WHERE F = '"" &amp; $A122 &amp; ""'""))))"),"")</f>
        <v/>
      </c>
      <c r="R122" s="89">
        <f t="shared" ref="R122:W122" si="120">IF(ISBLANK(IFERROR(VLOOKUP($A122,INDIRECT("'(OCDS) " &amp; R$3 &amp; "'!$F:$F"),1,FALSE))),0,1)</f>
        <v>0</v>
      </c>
      <c r="S122" s="89">
        <f t="shared" si="120"/>
        <v>0</v>
      </c>
      <c r="T122" s="89">
        <f t="shared" si="120"/>
        <v>0</v>
      </c>
      <c r="U122" s="89">
        <f t="shared" si="120"/>
        <v>0</v>
      </c>
      <c r="V122" s="89">
        <f t="shared" si="120"/>
        <v>0</v>
      </c>
      <c r="W122" s="89">
        <f t="shared" si="120"/>
        <v>0</v>
      </c>
    </row>
    <row r="123">
      <c r="A123" s="79" t="str">
        <f t="shared" si="1"/>
        <v> ()</v>
      </c>
      <c r="B123" s="94"/>
      <c r="C123" s="94"/>
      <c r="D123" s="84"/>
      <c r="E123" s="84"/>
      <c r="F123" s="92"/>
      <c r="G123" s="84"/>
      <c r="H123" s="94"/>
      <c r="I123" s="84"/>
      <c r="J123" s="85" t="str">
        <f t="shared" si="3"/>
        <v>no</v>
      </c>
      <c r="K123" s="86" t="str">
        <f>IFERROR(__xludf.DUMMYFUNCTION("IFERROR(JOIN("", "",FILTER(L123:Q123,LEN(L123:Q123))))"),"")</f>
        <v/>
      </c>
      <c r="L123" s="87" t="str">
        <f>IFERROR(__xludf.DUMMYFUNCTION("IF(ISBLANK($D123),"""",IFERROR(JOIN("", "",QUERY(INDIRECT(""'(OCDS) "" &amp; L$3 &amp; ""'!$C:$F""),""SELECT C WHERE F = '"" &amp; $A123 &amp; ""'""))))"),"")</f>
        <v/>
      </c>
      <c r="M123" s="88" t="str">
        <f>IFERROR(__xludf.DUMMYFUNCTION("IF(ISBLANK($D123),"""",IFERROR(JOIN("", "",QUERY(INDIRECT(""'(OCDS) "" &amp; M$3 &amp; ""'!$C:$F""),""SELECT C WHERE F = '"" &amp; $A123 &amp; ""'""))))"),"")</f>
        <v/>
      </c>
      <c r="N123" s="88" t="str">
        <f>IFERROR(__xludf.DUMMYFUNCTION("IF(ISBLANK($D123),"""",IFERROR(JOIN("", "",QUERY(INDIRECT(""'(OCDS) "" &amp; N$3 &amp; ""'!$C:$F""),""SELECT C WHERE F = '"" &amp; $A123 &amp; ""'""))))"),"")</f>
        <v/>
      </c>
      <c r="O123" s="88" t="str">
        <f>IFERROR(__xludf.DUMMYFUNCTION("IF(ISBLANK($D123),"""",IFERROR(JOIN("", "",QUERY(INDIRECT(""'(OCDS) "" &amp; O$3 &amp; ""'!$C:$F""),""SELECT C WHERE F = '"" &amp; $A123 &amp; ""'""))))"),"")</f>
        <v/>
      </c>
      <c r="P123" s="88" t="str">
        <f>IFERROR(__xludf.DUMMYFUNCTION("IF(ISBLANK($D123),"""",IFERROR(JOIN("", "",QUERY(INDIRECT(""'(OCDS) "" &amp; P$3 &amp; ""'!$C:$F""),""SELECT C WHERE F = '"" &amp; $A123 &amp; ""'""))))"),"")</f>
        <v/>
      </c>
      <c r="Q123" s="88" t="str">
        <f>IFERROR(__xludf.DUMMYFUNCTION("IF(ISBLANK($D123),"""",IFERROR(JOIN("", "",QUERY(INDIRECT(""'(OCDS) "" &amp; Q$3 &amp; ""'!$C:$F""),""SELECT C WHERE F = '"" &amp; $A123 &amp; ""'""))))"),"")</f>
        <v/>
      </c>
      <c r="R123" s="89">
        <f t="shared" ref="R123:W123" si="121">IF(ISBLANK(IFERROR(VLOOKUP($A123,INDIRECT("'(OCDS) " &amp; R$3 &amp; "'!$F:$F"),1,FALSE))),0,1)</f>
        <v>0</v>
      </c>
      <c r="S123" s="89">
        <f t="shared" si="121"/>
        <v>0</v>
      </c>
      <c r="T123" s="89">
        <f t="shared" si="121"/>
        <v>0</v>
      </c>
      <c r="U123" s="89">
        <f t="shared" si="121"/>
        <v>0</v>
      </c>
      <c r="V123" s="89">
        <f t="shared" si="121"/>
        <v>0</v>
      </c>
      <c r="W123" s="89">
        <f t="shared" si="121"/>
        <v>0</v>
      </c>
    </row>
    <row r="124">
      <c r="A124" s="79" t="str">
        <f t="shared" si="1"/>
        <v> ()</v>
      </c>
      <c r="B124" s="94"/>
      <c r="C124" s="94"/>
      <c r="D124" s="84"/>
      <c r="E124" s="84"/>
      <c r="F124" s="92"/>
      <c r="G124" s="84"/>
      <c r="H124" s="94"/>
      <c r="I124" s="84"/>
      <c r="J124" s="85" t="str">
        <f t="shared" si="3"/>
        <v>no</v>
      </c>
      <c r="K124" s="86" t="str">
        <f>IFERROR(__xludf.DUMMYFUNCTION("IFERROR(JOIN("", "",FILTER(L124:Q124,LEN(L124:Q124))))"),"")</f>
        <v/>
      </c>
      <c r="L124" s="87" t="str">
        <f>IFERROR(__xludf.DUMMYFUNCTION("IF(ISBLANK($D124),"""",IFERROR(JOIN("", "",QUERY(INDIRECT(""'(OCDS) "" &amp; L$3 &amp; ""'!$C:$F""),""SELECT C WHERE F = '"" &amp; $A124 &amp; ""'""))))"),"")</f>
        <v/>
      </c>
      <c r="M124" s="88" t="str">
        <f>IFERROR(__xludf.DUMMYFUNCTION("IF(ISBLANK($D124),"""",IFERROR(JOIN("", "",QUERY(INDIRECT(""'(OCDS) "" &amp; M$3 &amp; ""'!$C:$F""),""SELECT C WHERE F = '"" &amp; $A124 &amp; ""'""))))"),"")</f>
        <v/>
      </c>
      <c r="N124" s="88" t="str">
        <f>IFERROR(__xludf.DUMMYFUNCTION("IF(ISBLANK($D124),"""",IFERROR(JOIN("", "",QUERY(INDIRECT(""'(OCDS) "" &amp; N$3 &amp; ""'!$C:$F""),""SELECT C WHERE F = '"" &amp; $A124 &amp; ""'""))))"),"")</f>
        <v/>
      </c>
      <c r="O124" s="88" t="str">
        <f>IFERROR(__xludf.DUMMYFUNCTION("IF(ISBLANK($D124),"""",IFERROR(JOIN("", "",QUERY(INDIRECT(""'(OCDS) "" &amp; O$3 &amp; ""'!$C:$F""),""SELECT C WHERE F = '"" &amp; $A124 &amp; ""'""))))"),"")</f>
        <v/>
      </c>
      <c r="P124" s="88" t="str">
        <f>IFERROR(__xludf.DUMMYFUNCTION("IF(ISBLANK($D124),"""",IFERROR(JOIN("", "",QUERY(INDIRECT(""'(OCDS) "" &amp; P$3 &amp; ""'!$C:$F""),""SELECT C WHERE F = '"" &amp; $A124 &amp; ""'""))))"),"")</f>
        <v/>
      </c>
      <c r="Q124" s="88" t="str">
        <f>IFERROR(__xludf.DUMMYFUNCTION("IF(ISBLANK($D124),"""",IFERROR(JOIN("", "",QUERY(INDIRECT(""'(OCDS) "" &amp; Q$3 &amp; ""'!$C:$F""),""SELECT C WHERE F = '"" &amp; $A124 &amp; ""'""))))"),"")</f>
        <v/>
      </c>
      <c r="R124" s="89">
        <f t="shared" ref="R124:W124" si="122">IF(ISBLANK(IFERROR(VLOOKUP($A124,INDIRECT("'(OCDS) " &amp; R$3 &amp; "'!$F:$F"),1,FALSE))),0,1)</f>
        <v>0</v>
      </c>
      <c r="S124" s="89">
        <f t="shared" si="122"/>
        <v>0</v>
      </c>
      <c r="T124" s="89">
        <f t="shared" si="122"/>
        <v>0</v>
      </c>
      <c r="U124" s="89">
        <f t="shared" si="122"/>
        <v>0</v>
      </c>
      <c r="V124" s="89">
        <f t="shared" si="122"/>
        <v>0</v>
      </c>
      <c r="W124" s="89">
        <f t="shared" si="122"/>
        <v>0</v>
      </c>
    </row>
    <row r="125">
      <c r="A125" s="79" t="str">
        <f t="shared" si="1"/>
        <v> ()</v>
      </c>
      <c r="B125" s="94"/>
      <c r="C125" s="94"/>
      <c r="D125" s="84"/>
      <c r="E125" s="84"/>
      <c r="F125" s="92"/>
      <c r="G125" s="84"/>
      <c r="H125" s="94"/>
      <c r="I125" s="84"/>
      <c r="J125" s="85" t="str">
        <f t="shared" si="3"/>
        <v>no</v>
      </c>
      <c r="K125" s="86" t="str">
        <f>IFERROR(__xludf.DUMMYFUNCTION("IFERROR(JOIN("", "",FILTER(L125:Q125,LEN(L125:Q125))))"),"")</f>
        <v/>
      </c>
      <c r="L125" s="87" t="str">
        <f>IFERROR(__xludf.DUMMYFUNCTION("IF(ISBLANK($D125),"""",IFERROR(JOIN("", "",QUERY(INDIRECT(""'(OCDS) "" &amp; L$3 &amp; ""'!$C:$F""),""SELECT C WHERE F = '"" &amp; $A125 &amp; ""'""))))"),"")</f>
        <v/>
      </c>
      <c r="M125" s="88" t="str">
        <f>IFERROR(__xludf.DUMMYFUNCTION("IF(ISBLANK($D125),"""",IFERROR(JOIN("", "",QUERY(INDIRECT(""'(OCDS) "" &amp; M$3 &amp; ""'!$C:$F""),""SELECT C WHERE F = '"" &amp; $A125 &amp; ""'""))))"),"")</f>
        <v/>
      </c>
      <c r="N125" s="88" t="str">
        <f>IFERROR(__xludf.DUMMYFUNCTION("IF(ISBLANK($D125),"""",IFERROR(JOIN("", "",QUERY(INDIRECT(""'(OCDS) "" &amp; N$3 &amp; ""'!$C:$F""),""SELECT C WHERE F = '"" &amp; $A125 &amp; ""'""))))"),"")</f>
        <v/>
      </c>
      <c r="O125" s="88" t="str">
        <f>IFERROR(__xludf.DUMMYFUNCTION("IF(ISBLANK($D125),"""",IFERROR(JOIN("", "",QUERY(INDIRECT(""'(OCDS) "" &amp; O$3 &amp; ""'!$C:$F""),""SELECT C WHERE F = '"" &amp; $A125 &amp; ""'""))))"),"")</f>
        <v/>
      </c>
      <c r="P125" s="88" t="str">
        <f>IFERROR(__xludf.DUMMYFUNCTION("IF(ISBLANK($D125),"""",IFERROR(JOIN("", "",QUERY(INDIRECT(""'(OCDS) "" &amp; P$3 &amp; ""'!$C:$F""),""SELECT C WHERE F = '"" &amp; $A125 &amp; ""'""))))"),"")</f>
        <v/>
      </c>
      <c r="Q125" s="88" t="str">
        <f>IFERROR(__xludf.DUMMYFUNCTION("IF(ISBLANK($D125),"""",IFERROR(JOIN("", "",QUERY(INDIRECT(""'(OCDS) "" &amp; Q$3 &amp; ""'!$C:$F""),""SELECT C WHERE F = '"" &amp; $A125 &amp; ""'""))))"),"")</f>
        <v/>
      </c>
      <c r="R125" s="89">
        <f t="shared" ref="R125:W125" si="123">IF(ISBLANK(IFERROR(VLOOKUP($A125,INDIRECT("'(OCDS) " &amp; R$3 &amp; "'!$F:$F"),1,FALSE))),0,1)</f>
        <v>0</v>
      </c>
      <c r="S125" s="89">
        <f t="shared" si="123"/>
        <v>0</v>
      </c>
      <c r="T125" s="89">
        <f t="shared" si="123"/>
        <v>0</v>
      </c>
      <c r="U125" s="89">
        <f t="shared" si="123"/>
        <v>0</v>
      </c>
      <c r="V125" s="89">
        <f t="shared" si="123"/>
        <v>0</v>
      </c>
      <c r="W125" s="89">
        <f t="shared" si="123"/>
        <v>0</v>
      </c>
    </row>
    <row r="126">
      <c r="A126" s="79" t="str">
        <f t="shared" si="1"/>
        <v> ()</v>
      </c>
      <c r="B126" s="94"/>
      <c r="C126" s="94"/>
      <c r="D126" s="84"/>
      <c r="E126" s="84"/>
      <c r="F126" s="92"/>
      <c r="G126" s="84"/>
      <c r="H126" s="94"/>
      <c r="I126" s="84"/>
      <c r="J126" s="85" t="str">
        <f t="shared" si="3"/>
        <v>no</v>
      </c>
      <c r="K126" s="86" t="str">
        <f>IFERROR(__xludf.DUMMYFUNCTION("IFERROR(JOIN("", "",FILTER(L126:Q126,LEN(L126:Q126))))"),"")</f>
        <v/>
      </c>
      <c r="L126" s="87" t="str">
        <f>IFERROR(__xludf.DUMMYFUNCTION("IF(ISBLANK($D126),"""",IFERROR(JOIN("", "",QUERY(INDIRECT(""'(OCDS) "" &amp; L$3 &amp; ""'!$C:$F""),""SELECT C WHERE F = '"" &amp; $A126 &amp; ""'""))))"),"")</f>
        <v/>
      </c>
      <c r="M126" s="88" t="str">
        <f>IFERROR(__xludf.DUMMYFUNCTION("IF(ISBLANK($D126),"""",IFERROR(JOIN("", "",QUERY(INDIRECT(""'(OCDS) "" &amp; M$3 &amp; ""'!$C:$F""),""SELECT C WHERE F = '"" &amp; $A126 &amp; ""'""))))"),"")</f>
        <v/>
      </c>
      <c r="N126" s="88" t="str">
        <f>IFERROR(__xludf.DUMMYFUNCTION("IF(ISBLANK($D126),"""",IFERROR(JOIN("", "",QUERY(INDIRECT(""'(OCDS) "" &amp; N$3 &amp; ""'!$C:$F""),""SELECT C WHERE F = '"" &amp; $A126 &amp; ""'""))))"),"")</f>
        <v/>
      </c>
      <c r="O126" s="88" t="str">
        <f>IFERROR(__xludf.DUMMYFUNCTION("IF(ISBLANK($D126),"""",IFERROR(JOIN("", "",QUERY(INDIRECT(""'(OCDS) "" &amp; O$3 &amp; ""'!$C:$F""),""SELECT C WHERE F = '"" &amp; $A126 &amp; ""'""))))"),"")</f>
        <v/>
      </c>
      <c r="P126" s="88" t="str">
        <f>IFERROR(__xludf.DUMMYFUNCTION("IF(ISBLANK($D126),"""",IFERROR(JOIN("", "",QUERY(INDIRECT(""'(OCDS) "" &amp; P$3 &amp; ""'!$C:$F""),""SELECT C WHERE F = '"" &amp; $A126 &amp; ""'""))))"),"")</f>
        <v/>
      </c>
      <c r="Q126" s="88" t="str">
        <f>IFERROR(__xludf.DUMMYFUNCTION("IF(ISBLANK($D126),"""",IFERROR(JOIN("", "",QUERY(INDIRECT(""'(OCDS) "" &amp; Q$3 &amp; ""'!$C:$F""),""SELECT C WHERE F = '"" &amp; $A126 &amp; ""'""))))"),"")</f>
        <v/>
      </c>
      <c r="R126" s="89">
        <f t="shared" ref="R126:W126" si="124">IF(ISBLANK(IFERROR(VLOOKUP($A126,INDIRECT("'(OCDS) " &amp; R$3 &amp; "'!$F:$F"),1,FALSE))),0,1)</f>
        <v>0</v>
      </c>
      <c r="S126" s="89">
        <f t="shared" si="124"/>
        <v>0</v>
      </c>
      <c r="T126" s="89">
        <f t="shared" si="124"/>
        <v>0</v>
      </c>
      <c r="U126" s="89">
        <f t="shared" si="124"/>
        <v>0</v>
      </c>
      <c r="V126" s="89">
        <f t="shared" si="124"/>
        <v>0</v>
      </c>
      <c r="W126" s="89">
        <f t="shared" si="124"/>
        <v>0</v>
      </c>
    </row>
    <row r="127">
      <c r="A127" s="79" t="str">
        <f t="shared" si="1"/>
        <v> ()</v>
      </c>
      <c r="B127" s="94"/>
      <c r="C127" s="94"/>
      <c r="D127" s="84"/>
      <c r="E127" s="84"/>
      <c r="F127" s="92"/>
      <c r="G127" s="84"/>
      <c r="H127" s="94"/>
      <c r="I127" s="84"/>
      <c r="J127" s="85" t="str">
        <f t="shared" si="3"/>
        <v>no</v>
      </c>
      <c r="K127" s="86" t="str">
        <f>IFERROR(__xludf.DUMMYFUNCTION("IFERROR(JOIN("", "",FILTER(L127:Q127,LEN(L127:Q127))))"),"")</f>
        <v/>
      </c>
      <c r="L127" s="87" t="str">
        <f>IFERROR(__xludf.DUMMYFUNCTION("IF(ISBLANK($D127),"""",IFERROR(JOIN("", "",QUERY(INDIRECT(""'(OCDS) "" &amp; L$3 &amp; ""'!$C:$F""),""SELECT C WHERE F = '"" &amp; $A127 &amp; ""'""))))"),"")</f>
        <v/>
      </c>
      <c r="M127" s="88" t="str">
        <f>IFERROR(__xludf.DUMMYFUNCTION("IF(ISBLANK($D127),"""",IFERROR(JOIN("", "",QUERY(INDIRECT(""'(OCDS) "" &amp; M$3 &amp; ""'!$C:$F""),""SELECT C WHERE F = '"" &amp; $A127 &amp; ""'""))))"),"")</f>
        <v/>
      </c>
      <c r="N127" s="88" t="str">
        <f>IFERROR(__xludf.DUMMYFUNCTION("IF(ISBLANK($D127),"""",IFERROR(JOIN("", "",QUERY(INDIRECT(""'(OCDS) "" &amp; N$3 &amp; ""'!$C:$F""),""SELECT C WHERE F = '"" &amp; $A127 &amp; ""'""))))"),"")</f>
        <v/>
      </c>
      <c r="O127" s="88" t="str">
        <f>IFERROR(__xludf.DUMMYFUNCTION("IF(ISBLANK($D127),"""",IFERROR(JOIN("", "",QUERY(INDIRECT(""'(OCDS) "" &amp; O$3 &amp; ""'!$C:$F""),""SELECT C WHERE F = '"" &amp; $A127 &amp; ""'""))))"),"")</f>
        <v/>
      </c>
      <c r="P127" s="88" t="str">
        <f>IFERROR(__xludf.DUMMYFUNCTION("IF(ISBLANK($D127),"""",IFERROR(JOIN("", "",QUERY(INDIRECT(""'(OCDS) "" &amp; P$3 &amp; ""'!$C:$F""),""SELECT C WHERE F = '"" &amp; $A127 &amp; ""'""))))"),"")</f>
        <v/>
      </c>
      <c r="Q127" s="88" t="str">
        <f>IFERROR(__xludf.DUMMYFUNCTION("IF(ISBLANK($D127),"""",IFERROR(JOIN("", "",QUERY(INDIRECT(""'(OCDS) "" &amp; Q$3 &amp; ""'!$C:$F""),""SELECT C WHERE F = '"" &amp; $A127 &amp; ""'""))))"),"")</f>
        <v/>
      </c>
      <c r="R127" s="89">
        <f t="shared" ref="R127:W127" si="125">IF(ISBLANK(IFERROR(VLOOKUP($A127,INDIRECT("'(OCDS) " &amp; R$3 &amp; "'!$F:$F"),1,FALSE))),0,1)</f>
        <v>0</v>
      </c>
      <c r="S127" s="89">
        <f t="shared" si="125"/>
        <v>0</v>
      </c>
      <c r="T127" s="89">
        <f t="shared" si="125"/>
        <v>0</v>
      </c>
      <c r="U127" s="89">
        <f t="shared" si="125"/>
        <v>0</v>
      </c>
      <c r="V127" s="89">
        <f t="shared" si="125"/>
        <v>0</v>
      </c>
      <c r="W127" s="89">
        <f t="shared" si="125"/>
        <v>0</v>
      </c>
    </row>
    <row r="128">
      <c r="A128" s="79" t="str">
        <f t="shared" si="1"/>
        <v> ()</v>
      </c>
      <c r="B128" s="94"/>
      <c r="C128" s="94"/>
      <c r="D128" s="84"/>
      <c r="E128" s="84"/>
      <c r="F128" s="92"/>
      <c r="G128" s="84"/>
      <c r="H128" s="94"/>
      <c r="I128" s="84"/>
      <c r="J128" s="85" t="str">
        <f t="shared" si="3"/>
        <v>no</v>
      </c>
      <c r="K128" s="86" t="str">
        <f>IFERROR(__xludf.DUMMYFUNCTION("IFERROR(JOIN("", "",FILTER(L128:Q128,LEN(L128:Q128))))"),"")</f>
        <v/>
      </c>
      <c r="L128" s="87" t="str">
        <f>IFERROR(__xludf.DUMMYFUNCTION("IF(ISBLANK($D128),"""",IFERROR(JOIN("", "",QUERY(INDIRECT(""'(OCDS) "" &amp; L$3 &amp; ""'!$C:$F""),""SELECT C WHERE F = '"" &amp; $A128 &amp; ""'""))))"),"")</f>
        <v/>
      </c>
      <c r="M128" s="88" t="str">
        <f>IFERROR(__xludf.DUMMYFUNCTION("IF(ISBLANK($D128),"""",IFERROR(JOIN("", "",QUERY(INDIRECT(""'(OCDS) "" &amp; M$3 &amp; ""'!$C:$F""),""SELECT C WHERE F = '"" &amp; $A128 &amp; ""'""))))"),"")</f>
        <v/>
      </c>
      <c r="N128" s="88" t="str">
        <f>IFERROR(__xludf.DUMMYFUNCTION("IF(ISBLANK($D128),"""",IFERROR(JOIN("", "",QUERY(INDIRECT(""'(OCDS) "" &amp; N$3 &amp; ""'!$C:$F""),""SELECT C WHERE F = '"" &amp; $A128 &amp; ""'""))))"),"")</f>
        <v/>
      </c>
      <c r="O128" s="88" t="str">
        <f>IFERROR(__xludf.DUMMYFUNCTION("IF(ISBLANK($D128),"""",IFERROR(JOIN("", "",QUERY(INDIRECT(""'(OCDS) "" &amp; O$3 &amp; ""'!$C:$F""),""SELECT C WHERE F = '"" &amp; $A128 &amp; ""'""))))"),"")</f>
        <v/>
      </c>
      <c r="P128" s="88" t="str">
        <f>IFERROR(__xludf.DUMMYFUNCTION("IF(ISBLANK($D128),"""",IFERROR(JOIN("", "",QUERY(INDIRECT(""'(OCDS) "" &amp; P$3 &amp; ""'!$C:$F""),""SELECT C WHERE F = '"" &amp; $A128 &amp; ""'""))))"),"")</f>
        <v/>
      </c>
      <c r="Q128" s="88" t="str">
        <f>IFERROR(__xludf.DUMMYFUNCTION("IF(ISBLANK($D128),"""",IFERROR(JOIN("", "",QUERY(INDIRECT(""'(OCDS) "" &amp; Q$3 &amp; ""'!$C:$F""),""SELECT C WHERE F = '"" &amp; $A128 &amp; ""'""))))"),"")</f>
        <v/>
      </c>
      <c r="R128" s="89">
        <f t="shared" ref="R128:W128" si="126">IF(ISBLANK(IFERROR(VLOOKUP($A128,INDIRECT("'(OCDS) " &amp; R$3 &amp; "'!$F:$F"),1,FALSE))),0,1)</f>
        <v>0</v>
      </c>
      <c r="S128" s="89">
        <f t="shared" si="126"/>
        <v>0</v>
      </c>
      <c r="T128" s="89">
        <f t="shared" si="126"/>
        <v>0</v>
      </c>
      <c r="U128" s="89">
        <f t="shared" si="126"/>
        <v>0</v>
      </c>
      <c r="V128" s="89">
        <f t="shared" si="126"/>
        <v>0</v>
      </c>
      <c r="W128" s="89">
        <f t="shared" si="126"/>
        <v>0</v>
      </c>
    </row>
    <row r="129">
      <c r="A129" s="79" t="str">
        <f t="shared" si="1"/>
        <v> ()</v>
      </c>
      <c r="B129" s="94"/>
      <c r="C129" s="94"/>
      <c r="D129" s="84"/>
      <c r="E129" s="84"/>
      <c r="F129" s="92"/>
      <c r="G129" s="84"/>
      <c r="H129" s="94"/>
      <c r="I129" s="84"/>
      <c r="J129" s="85" t="str">
        <f t="shared" si="3"/>
        <v>no</v>
      </c>
      <c r="K129" s="86" t="str">
        <f>IFERROR(__xludf.DUMMYFUNCTION("IFERROR(JOIN("", "",FILTER(L129:Q129,LEN(L129:Q129))))"),"")</f>
        <v/>
      </c>
      <c r="L129" s="87" t="str">
        <f>IFERROR(__xludf.DUMMYFUNCTION("IF(ISBLANK($D129),"""",IFERROR(JOIN("", "",QUERY(INDIRECT(""'(OCDS) "" &amp; L$3 &amp; ""'!$C:$F""),""SELECT C WHERE F = '"" &amp; $A129 &amp; ""'""))))"),"")</f>
        <v/>
      </c>
      <c r="M129" s="88" t="str">
        <f>IFERROR(__xludf.DUMMYFUNCTION("IF(ISBLANK($D129),"""",IFERROR(JOIN("", "",QUERY(INDIRECT(""'(OCDS) "" &amp; M$3 &amp; ""'!$C:$F""),""SELECT C WHERE F = '"" &amp; $A129 &amp; ""'""))))"),"")</f>
        <v/>
      </c>
      <c r="N129" s="88" t="str">
        <f>IFERROR(__xludf.DUMMYFUNCTION("IF(ISBLANK($D129),"""",IFERROR(JOIN("", "",QUERY(INDIRECT(""'(OCDS) "" &amp; N$3 &amp; ""'!$C:$F""),""SELECT C WHERE F = '"" &amp; $A129 &amp; ""'""))))"),"")</f>
        <v/>
      </c>
      <c r="O129" s="88" t="str">
        <f>IFERROR(__xludf.DUMMYFUNCTION("IF(ISBLANK($D129),"""",IFERROR(JOIN("", "",QUERY(INDIRECT(""'(OCDS) "" &amp; O$3 &amp; ""'!$C:$F""),""SELECT C WHERE F = '"" &amp; $A129 &amp; ""'""))))"),"")</f>
        <v/>
      </c>
      <c r="P129" s="88" t="str">
        <f>IFERROR(__xludf.DUMMYFUNCTION("IF(ISBLANK($D129),"""",IFERROR(JOIN("", "",QUERY(INDIRECT(""'(OCDS) "" &amp; P$3 &amp; ""'!$C:$F""),""SELECT C WHERE F = '"" &amp; $A129 &amp; ""'""))))"),"")</f>
        <v/>
      </c>
      <c r="Q129" s="88" t="str">
        <f>IFERROR(__xludf.DUMMYFUNCTION("IF(ISBLANK($D129),"""",IFERROR(JOIN("", "",QUERY(INDIRECT(""'(OCDS) "" &amp; Q$3 &amp; ""'!$C:$F""),""SELECT C WHERE F = '"" &amp; $A129 &amp; ""'""))))"),"")</f>
        <v/>
      </c>
      <c r="R129" s="89">
        <f t="shared" ref="R129:W129" si="127">IF(ISBLANK(IFERROR(VLOOKUP($A129,INDIRECT("'(OCDS) " &amp; R$3 &amp; "'!$F:$F"),1,FALSE))),0,1)</f>
        <v>0</v>
      </c>
      <c r="S129" s="89">
        <f t="shared" si="127"/>
        <v>0</v>
      </c>
      <c r="T129" s="89">
        <f t="shared" si="127"/>
        <v>0</v>
      </c>
      <c r="U129" s="89">
        <f t="shared" si="127"/>
        <v>0</v>
      </c>
      <c r="V129" s="89">
        <f t="shared" si="127"/>
        <v>0</v>
      </c>
      <c r="W129" s="89">
        <f t="shared" si="127"/>
        <v>0</v>
      </c>
    </row>
    <row r="130">
      <c r="A130" s="79" t="str">
        <f t="shared" si="1"/>
        <v> ()</v>
      </c>
      <c r="B130" s="94"/>
      <c r="C130" s="94"/>
      <c r="D130" s="84"/>
      <c r="E130" s="84"/>
      <c r="F130" s="92"/>
      <c r="G130" s="84"/>
      <c r="H130" s="94"/>
      <c r="I130" s="84"/>
      <c r="J130" s="85" t="str">
        <f t="shared" si="3"/>
        <v>no</v>
      </c>
      <c r="K130" s="86" t="str">
        <f>IFERROR(__xludf.DUMMYFUNCTION("IFERROR(JOIN("", "",FILTER(L130:Q130,LEN(L130:Q130))))"),"")</f>
        <v/>
      </c>
      <c r="L130" s="87" t="str">
        <f>IFERROR(__xludf.DUMMYFUNCTION("IF(ISBLANK($D130),"""",IFERROR(JOIN("", "",QUERY(INDIRECT(""'(OCDS) "" &amp; L$3 &amp; ""'!$C:$F""),""SELECT C WHERE F = '"" &amp; $A130 &amp; ""'""))))"),"")</f>
        <v/>
      </c>
      <c r="M130" s="88" t="str">
        <f>IFERROR(__xludf.DUMMYFUNCTION("IF(ISBLANK($D130),"""",IFERROR(JOIN("", "",QUERY(INDIRECT(""'(OCDS) "" &amp; M$3 &amp; ""'!$C:$F""),""SELECT C WHERE F = '"" &amp; $A130 &amp; ""'""))))"),"")</f>
        <v/>
      </c>
      <c r="N130" s="88" t="str">
        <f>IFERROR(__xludf.DUMMYFUNCTION("IF(ISBLANK($D130),"""",IFERROR(JOIN("", "",QUERY(INDIRECT(""'(OCDS) "" &amp; N$3 &amp; ""'!$C:$F""),""SELECT C WHERE F = '"" &amp; $A130 &amp; ""'""))))"),"")</f>
        <v/>
      </c>
      <c r="O130" s="88" t="str">
        <f>IFERROR(__xludf.DUMMYFUNCTION("IF(ISBLANK($D130),"""",IFERROR(JOIN("", "",QUERY(INDIRECT(""'(OCDS) "" &amp; O$3 &amp; ""'!$C:$F""),""SELECT C WHERE F = '"" &amp; $A130 &amp; ""'""))))"),"")</f>
        <v/>
      </c>
      <c r="P130" s="88" t="str">
        <f>IFERROR(__xludf.DUMMYFUNCTION("IF(ISBLANK($D130),"""",IFERROR(JOIN("", "",QUERY(INDIRECT(""'(OCDS) "" &amp; P$3 &amp; ""'!$C:$F""),""SELECT C WHERE F = '"" &amp; $A130 &amp; ""'""))))"),"")</f>
        <v/>
      </c>
      <c r="Q130" s="88" t="str">
        <f>IFERROR(__xludf.DUMMYFUNCTION("IF(ISBLANK($D130),"""",IFERROR(JOIN("", "",QUERY(INDIRECT(""'(OCDS) "" &amp; Q$3 &amp; ""'!$C:$F""),""SELECT C WHERE F = '"" &amp; $A130 &amp; ""'""))))"),"")</f>
        <v/>
      </c>
      <c r="R130" s="89">
        <f t="shared" ref="R130:W130" si="128">IF(ISBLANK(IFERROR(VLOOKUP($A130,INDIRECT("'(OCDS) " &amp; R$3 &amp; "'!$F:$F"),1,FALSE))),0,1)</f>
        <v>0</v>
      </c>
      <c r="S130" s="89">
        <f t="shared" si="128"/>
        <v>0</v>
      </c>
      <c r="T130" s="89">
        <f t="shared" si="128"/>
        <v>0</v>
      </c>
      <c r="U130" s="89">
        <f t="shared" si="128"/>
        <v>0</v>
      </c>
      <c r="V130" s="89">
        <f t="shared" si="128"/>
        <v>0</v>
      </c>
      <c r="W130" s="89">
        <f t="shared" si="128"/>
        <v>0</v>
      </c>
    </row>
    <row r="131">
      <c r="A131" s="79" t="str">
        <f t="shared" si="1"/>
        <v> ()</v>
      </c>
      <c r="B131" s="94"/>
      <c r="C131" s="94"/>
      <c r="D131" s="84"/>
      <c r="E131" s="84"/>
      <c r="F131" s="92"/>
      <c r="G131" s="84"/>
      <c r="H131" s="94"/>
      <c r="I131" s="84"/>
      <c r="J131" s="85" t="str">
        <f t="shared" si="3"/>
        <v>no</v>
      </c>
      <c r="K131" s="86" t="str">
        <f>IFERROR(__xludf.DUMMYFUNCTION("IFERROR(JOIN("", "",FILTER(L131:Q131,LEN(L131:Q131))))"),"")</f>
        <v/>
      </c>
      <c r="L131" s="87" t="str">
        <f>IFERROR(__xludf.DUMMYFUNCTION("IF(ISBLANK($D131),"""",IFERROR(JOIN("", "",QUERY(INDIRECT(""'(OCDS) "" &amp; L$3 &amp; ""'!$C:$F""),""SELECT C WHERE F = '"" &amp; $A131 &amp; ""'""))))"),"")</f>
        <v/>
      </c>
      <c r="M131" s="88" t="str">
        <f>IFERROR(__xludf.DUMMYFUNCTION("IF(ISBLANK($D131),"""",IFERROR(JOIN("", "",QUERY(INDIRECT(""'(OCDS) "" &amp; M$3 &amp; ""'!$C:$F""),""SELECT C WHERE F = '"" &amp; $A131 &amp; ""'""))))"),"")</f>
        <v/>
      </c>
      <c r="N131" s="88" t="str">
        <f>IFERROR(__xludf.DUMMYFUNCTION("IF(ISBLANK($D131),"""",IFERROR(JOIN("", "",QUERY(INDIRECT(""'(OCDS) "" &amp; N$3 &amp; ""'!$C:$F""),""SELECT C WHERE F = '"" &amp; $A131 &amp; ""'""))))"),"")</f>
        <v/>
      </c>
      <c r="O131" s="88" t="str">
        <f>IFERROR(__xludf.DUMMYFUNCTION("IF(ISBLANK($D131),"""",IFERROR(JOIN("", "",QUERY(INDIRECT(""'(OCDS) "" &amp; O$3 &amp; ""'!$C:$F""),""SELECT C WHERE F = '"" &amp; $A131 &amp; ""'""))))"),"")</f>
        <v/>
      </c>
      <c r="P131" s="88" t="str">
        <f>IFERROR(__xludf.DUMMYFUNCTION("IF(ISBLANK($D131),"""",IFERROR(JOIN("", "",QUERY(INDIRECT(""'(OCDS) "" &amp; P$3 &amp; ""'!$C:$F""),""SELECT C WHERE F = '"" &amp; $A131 &amp; ""'""))))"),"")</f>
        <v/>
      </c>
      <c r="Q131" s="88" t="str">
        <f>IFERROR(__xludf.DUMMYFUNCTION("IF(ISBLANK($D131),"""",IFERROR(JOIN("", "",QUERY(INDIRECT(""'(OCDS) "" &amp; Q$3 &amp; ""'!$C:$F""),""SELECT C WHERE F = '"" &amp; $A131 &amp; ""'""))))"),"")</f>
        <v/>
      </c>
      <c r="R131" s="89">
        <f t="shared" ref="R131:W131" si="129">IF(ISBLANK(IFERROR(VLOOKUP($A131,INDIRECT("'(OCDS) " &amp; R$3 &amp; "'!$F:$F"),1,FALSE))),0,1)</f>
        <v>0</v>
      </c>
      <c r="S131" s="89">
        <f t="shared" si="129"/>
        <v>0</v>
      </c>
      <c r="T131" s="89">
        <f t="shared" si="129"/>
        <v>0</v>
      </c>
      <c r="U131" s="89">
        <f t="shared" si="129"/>
        <v>0</v>
      </c>
      <c r="V131" s="89">
        <f t="shared" si="129"/>
        <v>0</v>
      </c>
      <c r="W131" s="89">
        <f t="shared" si="129"/>
        <v>0</v>
      </c>
    </row>
    <row r="132">
      <c r="A132" s="79" t="str">
        <f t="shared" si="1"/>
        <v> ()</v>
      </c>
      <c r="B132" s="94"/>
      <c r="C132" s="94"/>
      <c r="D132" s="84"/>
      <c r="E132" s="84"/>
      <c r="F132" s="92"/>
      <c r="G132" s="84"/>
      <c r="H132" s="94"/>
      <c r="I132" s="84"/>
      <c r="J132" s="85" t="str">
        <f t="shared" si="3"/>
        <v>no</v>
      </c>
      <c r="K132" s="86" t="str">
        <f>IFERROR(__xludf.DUMMYFUNCTION("IFERROR(JOIN("", "",FILTER(L132:Q132,LEN(L132:Q132))))"),"")</f>
        <v/>
      </c>
      <c r="L132" s="87" t="str">
        <f>IFERROR(__xludf.DUMMYFUNCTION("IF(ISBLANK($D132),"""",IFERROR(JOIN("", "",QUERY(INDIRECT(""'(OCDS) "" &amp; L$3 &amp; ""'!$C:$F""),""SELECT C WHERE F = '"" &amp; $A132 &amp; ""'""))))"),"")</f>
        <v/>
      </c>
      <c r="M132" s="88" t="str">
        <f>IFERROR(__xludf.DUMMYFUNCTION("IF(ISBLANK($D132),"""",IFERROR(JOIN("", "",QUERY(INDIRECT(""'(OCDS) "" &amp; M$3 &amp; ""'!$C:$F""),""SELECT C WHERE F = '"" &amp; $A132 &amp; ""'""))))"),"")</f>
        <v/>
      </c>
      <c r="N132" s="88" t="str">
        <f>IFERROR(__xludf.DUMMYFUNCTION("IF(ISBLANK($D132),"""",IFERROR(JOIN("", "",QUERY(INDIRECT(""'(OCDS) "" &amp; N$3 &amp; ""'!$C:$F""),""SELECT C WHERE F = '"" &amp; $A132 &amp; ""'""))))"),"")</f>
        <v/>
      </c>
      <c r="O132" s="88" t="str">
        <f>IFERROR(__xludf.DUMMYFUNCTION("IF(ISBLANK($D132),"""",IFERROR(JOIN("", "",QUERY(INDIRECT(""'(OCDS) "" &amp; O$3 &amp; ""'!$C:$F""),""SELECT C WHERE F = '"" &amp; $A132 &amp; ""'""))))"),"")</f>
        <v/>
      </c>
      <c r="P132" s="88" t="str">
        <f>IFERROR(__xludf.DUMMYFUNCTION("IF(ISBLANK($D132),"""",IFERROR(JOIN("", "",QUERY(INDIRECT(""'(OCDS) "" &amp; P$3 &amp; ""'!$C:$F""),""SELECT C WHERE F = '"" &amp; $A132 &amp; ""'""))))"),"")</f>
        <v/>
      </c>
      <c r="Q132" s="88" t="str">
        <f>IFERROR(__xludf.DUMMYFUNCTION("IF(ISBLANK($D132),"""",IFERROR(JOIN("", "",QUERY(INDIRECT(""'(OCDS) "" &amp; Q$3 &amp; ""'!$C:$F""),""SELECT C WHERE F = '"" &amp; $A132 &amp; ""'""))))"),"")</f>
        <v/>
      </c>
      <c r="R132" s="89">
        <f t="shared" ref="R132:W132" si="130">IF(ISBLANK(IFERROR(VLOOKUP($A132,INDIRECT("'(OCDS) " &amp; R$3 &amp; "'!$F:$F"),1,FALSE))),0,1)</f>
        <v>0</v>
      </c>
      <c r="S132" s="89">
        <f t="shared" si="130"/>
        <v>0</v>
      </c>
      <c r="T132" s="89">
        <f t="shared" si="130"/>
        <v>0</v>
      </c>
      <c r="U132" s="89">
        <f t="shared" si="130"/>
        <v>0</v>
      </c>
      <c r="V132" s="89">
        <f t="shared" si="130"/>
        <v>0</v>
      </c>
      <c r="W132" s="89">
        <f t="shared" si="130"/>
        <v>0</v>
      </c>
    </row>
    <row r="133">
      <c r="A133" s="79" t="str">
        <f t="shared" si="1"/>
        <v> ()</v>
      </c>
      <c r="B133" s="94"/>
      <c r="C133" s="94"/>
      <c r="D133" s="84"/>
      <c r="E133" s="84"/>
      <c r="F133" s="92"/>
      <c r="G133" s="84"/>
      <c r="H133" s="94"/>
      <c r="I133" s="84"/>
      <c r="J133" s="85" t="str">
        <f t="shared" si="3"/>
        <v>no</v>
      </c>
      <c r="K133" s="86" t="str">
        <f>IFERROR(__xludf.DUMMYFUNCTION("IFERROR(JOIN("", "",FILTER(L133:Q133,LEN(L133:Q133))))"),"")</f>
        <v/>
      </c>
      <c r="L133" s="87" t="str">
        <f>IFERROR(__xludf.DUMMYFUNCTION("IF(ISBLANK($D133),"""",IFERROR(JOIN("", "",QUERY(INDIRECT(""'(OCDS) "" &amp; L$3 &amp; ""'!$C:$F""),""SELECT C WHERE F = '"" &amp; $A133 &amp; ""'""))))"),"")</f>
        <v/>
      </c>
      <c r="M133" s="88" t="str">
        <f>IFERROR(__xludf.DUMMYFUNCTION("IF(ISBLANK($D133),"""",IFERROR(JOIN("", "",QUERY(INDIRECT(""'(OCDS) "" &amp; M$3 &amp; ""'!$C:$F""),""SELECT C WHERE F = '"" &amp; $A133 &amp; ""'""))))"),"")</f>
        <v/>
      </c>
      <c r="N133" s="88" t="str">
        <f>IFERROR(__xludf.DUMMYFUNCTION("IF(ISBLANK($D133),"""",IFERROR(JOIN("", "",QUERY(INDIRECT(""'(OCDS) "" &amp; N$3 &amp; ""'!$C:$F""),""SELECT C WHERE F = '"" &amp; $A133 &amp; ""'""))))"),"")</f>
        <v/>
      </c>
      <c r="O133" s="88" t="str">
        <f>IFERROR(__xludf.DUMMYFUNCTION("IF(ISBLANK($D133),"""",IFERROR(JOIN("", "",QUERY(INDIRECT(""'(OCDS) "" &amp; O$3 &amp; ""'!$C:$F""),""SELECT C WHERE F = '"" &amp; $A133 &amp; ""'""))))"),"")</f>
        <v/>
      </c>
      <c r="P133" s="88" t="str">
        <f>IFERROR(__xludf.DUMMYFUNCTION("IF(ISBLANK($D133),"""",IFERROR(JOIN("", "",QUERY(INDIRECT(""'(OCDS) "" &amp; P$3 &amp; ""'!$C:$F""),""SELECT C WHERE F = '"" &amp; $A133 &amp; ""'""))))"),"")</f>
        <v/>
      </c>
      <c r="Q133" s="88" t="str">
        <f>IFERROR(__xludf.DUMMYFUNCTION("IF(ISBLANK($D133),"""",IFERROR(JOIN("", "",QUERY(INDIRECT(""'(OCDS) "" &amp; Q$3 &amp; ""'!$C:$F""),""SELECT C WHERE F = '"" &amp; $A133 &amp; ""'""))))"),"")</f>
        <v/>
      </c>
      <c r="R133" s="89">
        <f t="shared" ref="R133:W133" si="131">IF(ISBLANK(IFERROR(VLOOKUP($A133,INDIRECT("'(OCDS) " &amp; R$3 &amp; "'!$F:$F"),1,FALSE))),0,1)</f>
        <v>0</v>
      </c>
      <c r="S133" s="89">
        <f t="shared" si="131"/>
        <v>0</v>
      </c>
      <c r="T133" s="89">
        <f t="shared" si="131"/>
        <v>0</v>
      </c>
      <c r="U133" s="89">
        <f t="shared" si="131"/>
        <v>0</v>
      </c>
      <c r="V133" s="89">
        <f t="shared" si="131"/>
        <v>0</v>
      </c>
      <c r="W133" s="89">
        <f t="shared" si="131"/>
        <v>0</v>
      </c>
    </row>
    <row r="134">
      <c r="A134" s="79" t="str">
        <f t="shared" si="1"/>
        <v> ()</v>
      </c>
      <c r="B134" s="94"/>
      <c r="C134" s="94"/>
      <c r="D134" s="84"/>
      <c r="E134" s="84"/>
      <c r="F134" s="92"/>
      <c r="G134" s="84"/>
      <c r="H134" s="94"/>
      <c r="I134" s="84"/>
      <c r="J134" s="85" t="str">
        <f t="shared" si="3"/>
        <v>no</v>
      </c>
      <c r="K134" s="86" t="str">
        <f>IFERROR(__xludf.DUMMYFUNCTION("IFERROR(JOIN("", "",FILTER(L134:Q134,LEN(L134:Q134))))"),"")</f>
        <v/>
      </c>
      <c r="L134" s="87" t="str">
        <f>IFERROR(__xludf.DUMMYFUNCTION("IF(ISBLANK($D134),"""",IFERROR(JOIN("", "",QUERY(INDIRECT(""'(OCDS) "" &amp; L$3 &amp; ""'!$C:$F""),""SELECT C WHERE F = '"" &amp; $A134 &amp; ""'""))))"),"")</f>
        <v/>
      </c>
      <c r="M134" s="88" t="str">
        <f>IFERROR(__xludf.DUMMYFUNCTION("IF(ISBLANK($D134),"""",IFERROR(JOIN("", "",QUERY(INDIRECT(""'(OCDS) "" &amp; M$3 &amp; ""'!$C:$F""),""SELECT C WHERE F = '"" &amp; $A134 &amp; ""'""))))"),"")</f>
        <v/>
      </c>
      <c r="N134" s="88" t="str">
        <f>IFERROR(__xludf.DUMMYFUNCTION("IF(ISBLANK($D134),"""",IFERROR(JOIN("", "",QUERY(INDIRECT(""'(OCDS) "" &amp; N$3 &amp; ""'!$C:$F""),""SELECT C WHERE F = '"" &amp; $A134 &amp; ""'""))))"),"")</f>
        <v/>
      </c>
      <c r="O134" s="88" t="str">
        <f>IFERROR(__xludf.DUMMYFUNCTION("IF(ISBLANK($D134),"""",IFERROR(JOIN("", "",QUERY(INDIRECT(""'(OCDS) "" &amp; O$3 &amp; ""'!$C:$F""),""SELECT C WHERE F = '"" &amp; $A134 &amp; ""'""))))"),"")</f>
        <v/>
      </c>
      <c r="P134" s="88" t="str">
        <f>IFERROR(__xludf.DUMMYFUNCTION("IF(ISBLANK($D134),"""",IFERROR(JOIN("", "",QUERY(INDIRECT(""'(OCDS) "" &amp; P$3 &amp; ""'!$C:$F""),""SELECT C WHERE F = '"" &amp; $A134 &amp; ""'""))))"),"")</f>
        <v/>
      </c>
      <c r="Q134" s="88" t="str">
        <f>IFERROR(__xludf.DUMMYFUNCTION("IF(ISBLANK($D134),"""",IFERROR(JOIN("", "",QUERY(INDIRECT(""'(OCDS) "" &amp; Q$3 &amp; ""'!$C:$F""),""SELECT C WHERE F = '"" &amp; $A134 &amp; ""'""))))"),"")</f>
        <v/>
      </c>
      <c r="R134" s="89">
        <f t="shared" ref="R134:W134" si="132">IF(ISBLANK(IFERROR(VLOOKUP($A134,INDIRECT("'(OCDS) " &amp; R$3 &amp; "'!$F:$F"),1,FALSE))),0,1)</f>
        <v>0</v>
      </c>
      <c r="S134" s="89">
        <f t="shared" si="132"/>
        <v>0</v>
      </c>
      <c r="T134" s="89">
        <f t="shared" si="132"/>
        <v>0</v>
      </c>
      <c r="U134" s="89">
        <f t="shared" si="132"/>
        <v>0</v>
      </c>
      <c r="V134" s="89">
        <f t="shared" si="132"/>
        <v>0</v>
      </c>
      <c r="W134" s="89">
        <f t="shared" si="132"/>
        <v>0</v>
      </c>
    </row>
    <row r="135">
      <c r="A135" s="79" t="str">
        <f t="shared" si="1"/>
        <v> ()</v>
      </c>
      <c r="B135" s="94"/>
      <c r="C135" s="94"/>
      <c r="D135" s="84"/>
      <c r="E135" s="84"/>
      <c r="F135" s="92"/>
      <c r="G135" s="84"/>
      <c r="H135" s="94"/>
      <c r="I135" s="84"/>
      <c r="J135" s="85" t="str">
        <f t="shared" si="3"/>
        <v>no</v>
      </c>
      <c r="K135" s="86" t="str">
        <f>IFERROR(__xludf.DUMMYFUNCTION("IFERROR(JOIN("", "",FILTER(L135:Q135,LEN(L135:Q135))))"),"")</f>
        <v/>
      </c>
      <c r="L135" s="87" t="str">
        <f>IFERROR(__xludf.DUMMYFUNCTION("IF(ISBLANK($D135),"""",IFERROR(JOIN("", "",QUERY(INDIRECT(""'(OCDS) "" &amp; L$3 &amp; ""'!$C:$F""),""SELECT C WHERE F = '"" &amp; $A135 &amp; ""'""))))"),"")</f>
        <v/>
      </c>
      <c r="M135" s="88" t="str">
        <f>IFERROR(__xludf.DUMMYFUNCTION("IF(ISBLANK($D135),"""",IFERROR(JOIN("", "",QUERY(INDIRECT(""'(OCDS) "" &amp; M$3 &amp; ""'!$C:$F""),""SELECT C WHERE F = '"" &amp; $A135 &amp; ""'""))))"),"")</f>
        <v/>
      </c>
      <c r="N135" s="88" t="str">
        <f>IFERROR(__xludf.DUMMYFUNCTION("IF(ISBLANK($D135),"""",IFERROR(JOIN("", "",QUERY(INDIRECT(""'(OCDS) "" &amp; N$3 &amp; ""'!$C:$F""),""SELECT C WHERE F = '"" &amp; $A135 &amp; ""'""))))"),"")</f>
        <v/>
      </c>
      <c r="O135" s="88" t="str">
        <f>IFERROR(__xludf.DUMMYFUNCTION("IF(ISBLANK($D135),"""",IFERROR(JOIN("", "",QUERY(INDIRECT(""'(OCDS) "" &amp; O$3 &amp; ""'!$C:$F""),""SELECT C WHERE F = '"" &amp; $A135 &amp; ""'""))))"),"")</f>
        <v/>
      </c>
      <c r="P135" s="88" t="str">
        <f>IFERROR(__xludf.DUMMYFUNCTION("IF(ISBLANK($D135),"""",IFERROR(JOIN("", "",QUERY(INDIRECT(""'(OCDS) "" &amp; P$3 &amp; ""'!$C:$F""),""SELECT C WHERE F = '"" &amp; $A135 &amp; ""'""))))"),"")</f>
        <v/>
      </c>
      <c r="Q135" s="88" t="str">
        <f>IFERROR(__xludf.DUMMYFUNCTION("IF(ISBLANK($D135),"""",IFERROR(JOIN("", "",QUERY(INDIRECT(""'(OCDS) "" &amp; Q$3 &amp; ""'!$C:$F""),""SELECT C WHERE F = '"" &amp; $A135 &amp; ""'""))))"),"")</f>
        <v/>
      </c>
      <c r="R135" s="89">
        <f t="shared" ref="R135:W135" si="133">IF(ISBLANK(IFERROR(VLOOKUP($A135,INDIRECT("'(OCDS) " &amp; R$3 &amp; "'!$F:$F"),1,FALSE))),0,1)</f>
        <v>0</v>
      </c>
      <c r="S135" s="89">
        <f t="shared" si="133"/>
        <v>0</v>
      </c>
      <c r="T135" s="89">
        <f t="shared" si="133"/>
        <v>0</v>
      </c>
      <c r="U135" s="89">
        <f t="shared" si="133"/>
        <v>0</v>
      </c>
      <c r="V135" s="89">
        <f t="shared" si="133"/>
        <v>0</v>
      </c>
      <c r="W135" s="89">
        <f t="shared" si="133"/>
        <v>0</v>
      </c>
    </row>
    <row r="136">
      <c r="A136" s="79" t="str">
        <f t="shared" si="1"/>
        <v> ()</v>
      </c>
      <c r="B136" s="94"/>
      <c r="C136" s="94"/>
      <c r="D136" s="84"/>
      <c r="E136" s="84"/>
      <c r="F136" s="92"/>
      <c r="G136" s="84"/>
      <c r="H136" s="94"/>
      <c r="I136" s="84"/>
      <c r="J136" s="85" t="str">
        <f t="shared" si="3"/>
        <v>no</v>
      </c>
      <c r="K136" s="86" t="str">
        <f>IFERROR(__xludf.DUMMYFUNCTION("IFERROR(JOIN("", "",FILTER(L136:Q136,LEN(L136:Q136))))"),"")</f>
        <v/>
      </c>
      <c r="L136" s="87" t="str">
        <f>IFERROR(__xludf.DUMMYFUNCTION("IF(ISBLANK($D136),"""",IFERROR(JOIN("", "",QUERY(INDIRECT(""'(OCDS) "" &amp; L$3 &amp; ""'!$C:$F""),""SELECT C WHERE F = '"" &amp; $A136 &amp; ""'""))))"),"")</f>
        <v/>
      </c>
      <c r="M136" s="88" t="str">
        <f>IFERROR(__xludf.DUMMYFUNCTION("IF(ISBLANK($D136),"""",IFERROR(JOIN("", "",QUERY(INDIRECT(""'(OCDS) "" &amp; M$3 &amp; ""'!$C:$F""),""SELECT C WHERE F = '"" &amp; $A136 &amp; ""'""))))"),"")</f>
        <v/>
      </c>
      <c r="N136" s="88" t="str">
        <f>IFERROR(__xludf.DUMMYFUNCTION("IF(ISBLANK($D136),"""",IFERROR(JOIN("", "",QUERY(INDIRECT(""'(OCDS) "" &amp; N$3 &amp; ""'!$C:$F""),""SELECT C WHERE F = '"" &amp; $A136 &amp; ""'""))))"),"")</f>
        <v/>
      </c>
      <c r="O136" s="88" t="str">
        <f>IFERROR(__xludf.DUMMYFUNCTION("IF(ISBLANK($D136),"""",IFERROR(JOIN("", "",QUERY(INDIRECT(""'(OCDS) "" &amp; O$3 &amp; ""'!$C:$F""),""SELECT C WHERE F = '"" &amp; $A136 &amp; ""'""))))"),"")</f>
        <v/>
      </c>
      <c r="P136" s="88" t="str">
        <f>IFERROR(__xludf.DUMMYFUNCTION("IF(ISBLANK($D136),"""",IFERROR(JOIN("", "",QUERY(INDIRECT(""'(OCDS) "" &amp; P$3 &amp; ""'!$C:$F""),""SELECT C WHERE F = '"" &amp; $A136 &amp; ""'""))))"),"")</f>
        <v/>
      </c>
      <c r="Q136" s="88" t="str">
        <f>IFERROR(__xludf.DUMMYFUNCTION("IF(ISBLANK($D136),"""",IFERROR(JOIN("", "",QUERY(INDIRECT(""'(OCDS) "" &amp; Q$3 &amp; ""'!$C:$F""),""SELECT C WHERE F = '"" &amp; $A136 &amp; ""'""))))"),"")</f>
        <v/>
      </c>
      <c r="R136" s="89">
        <f t="shared" ref="R136:W136" si="134">IF(ISBLANK(IFERROR(VLOOKUP($A136,INDIRECT("'(OCDS) " &amp; R$3 &amp; "'!$F:$F"),1,FALSE))),0,1)</f>
        <v>0</v>
      </c>
      <c r="S136" s="89">
        <f t="shared" si="134"/>
        <v>0</v>
      </c>
      <c r="T136" s="89">
        <f t="shared" si="134"/>
        <v>0</v>
      </c>
      <c r="U136" s="89">
        <f t="shared" si="134"/>
        <v>0</v>
      </c>
      <c r="V136" s="89">
        <f t="shared" si="134"/>
        <v>0</v>
      </c>
      <c r="W136" s="89">
        <f t="shared" si="134"/>
        <v>0</v>
      </c>
    </row>
    <row r="137">
      <c r="A137" s="79" t="str">
        <f t="shared" si="1"/>
        <v> ()</v>
      </c>
      <c r="B137" s="94"/>
      <c r="C137" s="94"/>
      <c r="D137" s="84"/>
      <c r="E137" s="84"/>
      <c r="F137" s="92"/>
      <c r="G137" s="84"/>
      <c r="H137" s="94"/>
      <c r="I137" s="84"/>
      <c r="J137" s="85" t="str">
        <f t="shared" si="3"/>
        <v>no</v>
      </c>
      <c r="K137" s="86" t="str">
        <f>IFERROR(__xludf.DUMMYFUNCTION("IFERROR(JOIN("", "",FILTER(L137:Q137,LEN(L137:Q137))))"),"")</f>
        <v/>
      </c>
      <c r="L137" s="87" t="str">
        <f>IFERROR(__xludf.DUMMYFUNCTION("IF(ISBLANK($D137),"""",IFERROR(JOIN("", "",QUERY(INDIRECT(""'(OCDS) "" &amp; L$3 &amp; ""'!$C:$F""),""SELECT C WHERE F = '"" &amp; $A137 &amp; ""'""))))"),"")</f>
        <v/>
      </c>
      <c r="M137" s="88" t="str">
        <f>IFERROR(__xludf.DUMMYFUNCTION("IF(ISBLANK($D137),"""",IFERROR(JOIN("", "",QUERY(INDIRECT(""'(OCDS) "" &amp; M$3 &amp; ""'!$C:$F""),""SELECT C WHERE F = '"" &amp; $A137 &amp; ""'""))))"),"")</f>
        <v/>
      </c>
      <c r="N137" s="88" t="str">
        <f>IFERROR(__xludf.DUMMYFUNCTION("IF(ISBLANK($D137),"""",IFERROR(JOIN("", "",QUERY(INDIRECT(""'(OCDS) "" &amp; N$3 &amp; ""'!$C:$F""),""SELECT C WHERE F = '"" &amp; $A137 &amp; ""'""))))"),"")</f>
        <v/>
      </c>
      <c r="O137" s="88" t="str">
        <f>IFERROR(__xludf.DUMMYFUNCTION("IF(ISBLANK($D137),"""",IFERROR(JOIN("", "",QUERY(INDIRECT(""'(OCDS) "" &amp; O$3 &amp; ""'!$C:$F""),""SELECT C WHERE F = '"" &amp; $A137 &amp; ""'""))))"),"")</f>
        <v/>
      </c>
      <c r="P137" s="88" t="str">
        <f>IFERROR(__xludf.DUMMYFUNCTION("IF(ISBLANK($D137),"""",IFERROR(JOIN("", "",QUERY(INDIRECT(""'(OCDS) "" &amp; P$3 &amp; ""'!$C:$F""),""SELECT C WHERE F = '"" &amp; $A137 &amp; ""'""))))"),"")</f>
        <v/>
      </c>
      <c r="Q137" s="88" t="str">
        <f>IFERROR(__xludf.DUMMYFUNCTION("IF(ISBLANK($D137),"""",IFERROR(JOIN("", "",QUERY(INDIRECT(""'(OCDS) "" &amp; Q$3 &amp; ""'!$C:$F""),""SELECT C WHERE F = '"" &amp; $A137 &amp; ""'""))))"),"")</f>
        <v/>
      </c>
      <c r="R137" s="89">
        <f t="shared" ref="R137:W137" si="135">IF(ISBLANK(IFERROR(VLOOKUP($A137,INDIRECT("'(OCDS) " &amp; R$3 &amp; "'!$F:$F"),1,FALSE))),0,1)</f>
        <v>0</v>
      </c>
      <c r="S137" s="89">
        <f t="shared" si="135"/>
        <v>0</v>
      </c>
      <c r="T137" s="89">
        <f t="shared" si="135"/>
        <v>0</v>
      </c>
      <c r="U137" s="89">
        <f t="shared" si="135"/>
        <v>0</v>
      </c>
      <c r="V137" s="89">
        <f t="shared" si="135"/>
        <v>0</v>
      </c>
      <c r="W137" s="89">
        <f t="shared" si="135"/>
        <v>0</v>
      </c>
    </row>
    <row r="138">
      <c r="A138" s="79" t="str">
        <f t="shared" si="1"/>
        <v> ()</v>
      </c>
      <c r="B138" s="94"/>
      <c r="C138" s="94"/>
      <c r="D138" s="84"/>
      <c r="E138" s="84"/>
      <c r="F138" s="92"/>
      <c r="G138" s="84"/>
      <c r="H138" s="94"/>
      <c r="I138" s="84"/>
      <c r="J138" s="85" t="str">
        <f t="shared" si="3"/>
        <v>no</v>
      </c>
      <c r="K138" s="86" t="str">
        <f>IFERROR(__xludf.DUMMYFUNCTION("IFERROR(JOIN("", "",FILTER(L138:Q138,LEN(L138:Q138))))"),"")</f>
        <v/>
      </c>
      <c r="L138" s="87" t="str">
        <f>IFERROR(__xludf.DUMMYFUNCTION("IF(ISBLANK($D138),"""",IFERROR(JOIN("", "",QUERY(INDIRECT(""'(OCDS) "" &amp; L$3 &amp; ""'!$C:$F""),""SELECT C WHERE F = '"" &amp; $A138 &amp; ""'""))))"),"")</f>
        <v/>
      </c>
      <c r="M138" s="88" t="str">
        <f>IFERROR(__xludf.DUMMYFUNCTION("IF(ISBLANK($D138),"""",IFERROR(JOIN("", "",QUERY(INDIRECT(""'(OCDS) "" &amp; M$3 &amp; ""'!$C:$F""),""SELECT C WHERE F = '"" &amp; $A138 &amp; ""'""))))"),"")</f>
        <v/>
      </c>
      <c r="N138" s="88" t="str">
        <f>IFERROR(__xludf.DUMMYFUNCTION("IF(ISBLANK($D138),"""",IFERROR(JOIN("", "",QUERY(INDIRECT(""'(OCDS) "" &amp; N$3 &amp; ""'!$C:$F""),""SELECT C WHERE F = '"" &amp; $A138 &amp; ""'""))))"),"")</f>
        <v/>
      </c>
      <c r="O138" s="88" t="str">
        <f>IFERROR(__xludf.DUMMYFUNCTION("IF(ISBLANK($D138),"""",IFERROR(JOIN("", "",QUERY(INDIRECT(""'(OCDS) "" &amp; O$3 &amp; ""'!$C:$F""),""SELECT C WHERE F = '"" &amp; $A138 &amp; ""'""))))"),"")</f>
        <v/>
      </c>
      <c r="P138" s="88" t="str">
        <f>IFERROR(__xludf.DUMMYFUNCTION("IF(ISBLANK($D138),"""",IFERROR(JOIN("", "",QUERY(INDIRECT(""'(OCDS) "" &amp; P$3 &amp; ""'!$C:$F""),""SELECT C WHERE F = '"" &amp; $A138 &amp; ""'""))))"),"")</f>
        <v/>
      </c>
      <c r="Q138" s="88" t="str">
        <f>IFERROR(__xludf.DUMMYFUNCTION("IF(ISBLANK($D138),"""",IFERROR(JOIN("", "",QUERY(INDIRECT(""'(OCDS) "" &amp; Q$3 &amp; ""'!$C:$F""),""SELECT C WHERE F = '"" &amp; $A138 &amp; ""'""))))"),"")</f>
        <v/>
      </c>
      <c r="R138" s="89">
        <f t="shared" ref="R138:W138" si="136">IF(ISBLANK(IFERROR(VLOOKUP($A138,INDIRECT("'(OCDS) " &amp; R$3 &amp; "'!$F:$F"),1,FALSE))),0,1)</f>
        <v>0</v>
      </c>
      <c r="S138" s="89">
        <f t="shared" si="136"/>
        <v>0</v>
      </c>
      <c r="T138" s="89">
        <f t="shared" si="136"/>
        <v>0</v>
      </c>
      <c r="U138" s="89">
        <f t="shared" si="136"/>
        <v>0</v>
      </c>
      <c r="V138" s="89">
        <f t="shared" si="136"/>
        <v>0</v>
      </c>
      <c r="W138" s="89">
        <f t="shared" si="136"/>
        <v>0</v>
      </c>
    </row>
    <row r="139">
      <c r="A139" s="79" t="str">
        <f t="shared" si="1"/>
        <v> ()</v>
      </c>
      <c r="B139" s="94"/>
      <c r="C139" s="94"/>
      <c r="D139" s="84"/>
      <c r="E139" s="84"/>
      <c r="F139" s="92"/>
      <c r="G139" s="84"/>
      <c r="H139" s="94"/>
      <c r="I139" s="84"/>
      <c r="J139" s="85" t="str">
        <f t="shared" si="3"/>
        <v>no</v>
      </c>
      <c r="K139" s="86" t="str">
        <f>IFERROR(__xludf.DUMMYFUNCTION("IFERROR(JOIN("", "",FILTER(L139:Q139,LEN(L139:Q139))))"),"")</f>
        <v/>
      </c>
      <c r="L139" s="87" t="str">
        <f>IFERROR(__xludf.DUMMYFUNCTION("IF(ISBLANK($D139),"""",IFERROR(JOIN("", "",QUERY(INDIRECT(""'(OCDS) "" &amp; L$3 &amp; ""'!$C:$F""),""SELECT C WHERE F = '"" &amp; $A139 &amp; ""'""))))"),"")</f>
        <v/>
      </c>
      <c r="M139" s="88" t="str">
        <f>IFERROR(__xludf.DUMMYFUNCTION("IF(ISBLANK($D139),"""",IFERROR(JOIN("", "",QUERY(INDIRECT(""'(OCDS) "" &amp; M$3 &amp; ""'!$C:$F""),""SELECT C WHERE F = '"" &amp; $A139 &amp; ""'""))))"),"")</f>
        <v/>
      </c>
      <c r="N139" s="88" t="str">
        <f>IFERROR(__xludf.DUMMYFUNCTION("IF(ISBLANK($D139),"""",IFERROR(JOIN("", "",QUERY(INDIRECT(""'(OCDS) "" &amp; N$3 &amp; ""'!$C:$F""),""SELECT C WHERE F = '"" &amp; $A139 &amp; ""'""))))"),"")</f>
        <v/>
      </c>
      <c r="O139" s="88" t="str">
        <f>IFERROR(__xludf.DUMMYFUNCTION("IF(ISBLANK($D139),"""",IFERROR(JOIN("", "",QUERY(INDIRECT(""'(OCDS) "" &amp; O$3 &amp; ""'!$C:$F""),""SELECT C WHERE F = '"" &amp; $A139 &amp; ""'""))))"),"")</f>
        <v/>
      </c>
      <c r="P139" s="88" t="str">
        <f>IFERROR(__xludf.DUMMYFUNCTION("IF(ISBLANK($D139),"""",IFERROR(JOIN("", "",QUERY(INDIRECT(""'(OCDS) "" &amp; P$3 &amp; ""'!$C:$F""),""SELECT C WHERE F = '"" &amp; $A139 &amp; ""'""))))"),"")</f>
        <v/>
      </c>
      <c r="Q139" s="88" t="str">
        <f>IFERROR(__xludf.DUMMYFUNCTION("IF(ISBLANK($D139),"""",IFERROR(JOIN("", "",QUERY(INDIRECT(""'(OCDS) "" &amp; Q$3 &amp; ""'!$C:$F""),""SELECT C WHERE F = '"" &amp; $A139 &amp; ""'""))))"),"")</f>
        <v/>
      </c>
      <c r="R139" s="89">
        <f t="shared" ref="R139:W139" si="137">IF(ISBLANK(IFERROR(VLOOKUP($A139,INDIRECT("'(OCDS) " &amp; R$3 &amp; "'!$F:$F"),1,FALSE))),0,1)</f>
        <v>0</v>
      </c>
      <c r="S139" s="89">
        <f t="shared" si="137"/>
        <v>0</v>
      </c>
      <c r="T139" s="89">
        <f t="shared" si="137"/>
        <v>0</v>
      </c>
      <c r="U139" s="89">
        <f t="shared" si="137"/>
        <v>0</v>
      </c>
      <c r="V139" s="89">
        <f t="shared" si="137"/>
        <v>0</v>
      </c>
      <c r="W139" s="89">
        <f t="shared" si="137"/>
        <v>0</v>
      </c>
    </row>
    <row r="140">
      <c r="A140" s="79" t="str">
        <f t="shared" si="1"/>
        <v> ()</v>
      </c>
      <c r="B140" s="94"/>
      <c r="C140" s="94"/>
      <c r="D140" s="84"/>
      <c r="E140" s="84"/>
      <c r="F140" s="92"/>
      <c r="G140" s="84"/>
      <c r="H140" s="94"/>
      <c r="I140" s="84"/>
      <c r="J140" s="85" t="str">
        <f t="shared" si="3"/>
        <v>no</v>
      </c>
      <c r="K140" s="86" t="str">
        <f>IFERROR(__xludf.DUMMYFUNCTION("IFERROR(JOIN("", "",FILTER(L140:Q140,LEN(L140:Q140))))"),"")</f>
        <v/>
      </c>
      <c r="L140" s="87" t="str">
        <f>IFERROR(__xludf.DUMMYFUNCTION("IF(ISBLANK($D140),"""",IFERROR(JOIN("", "",QUERY(INDIRECT(""'(OCDS) "" &amp; L$3 &amp; ""'!$C:$F""),""SELECT C WHERE F = '"" &amp; $A140 &amp; ""'""))))"),"")</f>
        <v/>
      </c>
      <c r="M140" s="88" t="str">
        <f>IFERROR(__xludf.DUMMYFUNCTION("IF(ISBLANK($D140),"""",IFERROR(JOIN("", "",QUERY(INDIRECT(""'(OCDS) "" &amp; M$3 &amp; ""'!$C:$F""),""SELECT C WHERE F = '"" &amp; $A140 &amp; ""'""))))"),"")</f>
        <v/>
      </c>
      <c r="N140" s="88" t="str">
        <f>IFERROR(__xludf.DUMMYFUNCTION("IF(ISBLANK($D140),"""",IFERROR(JOIN("", "",QUERY(INDIRECT(""'(OCDS) "" &amp; N$3 &amp; ""'!$C:$F""),""SELECT C WHERE F = '"" &amp; $A140 &amp; ""'""))))"),"")</f>
        <v/>
      </c>
      <c r="O140" s="88" t="str">
        <f>IFERROR(__xludf.DUMMYFUNCTION("IF(ISBLANK($D140),"""",IFERROR(JOIN("", "",QUERY(INDIRECT(""'(OCDS) "" &amp; O$3 &amp; ""'!$C:$F""),""SELECT C WHERE F = '"" &amp; $A140 &amp; ""'""))))"),"")</f>
        <v/>
      </c>
      <c r="P140" s="88" t="str">
        <f>IFERROR(__xludf.DUMMYFUNCTION("IF(ISBLANK($D140),"""",IFERROR(JOIN("", "",QUERY(INDIRECT(""'(OCDS) "" &amp; P$3 &amp; ""'!$C:$F""),""SELECT C WHERE F = '"" &amp; $A140 &amp; ""'""))))"),"")</f>
        <v/>
      </c>
      <c r="Q140" s="88" t="str">
        <f>IFERROR(__xludf.DUMMYFUNCTION("IF(ISBLANK($D140),"""",IFERROR(JOIN("", "",QUERY(INDIRECT(""'(OCDS) "" &amp; Q$3 &amp; ""'!$C:$F""),""SELECT C WHERE F = '"" &amp; $A140 &amp; ""'""))))"),"")</f>
        <v/>
      </c>
      <c r="R140" s="89">
        <f t="shared" ref="R140:W140" si="138">IF(ISBLANK(IFERROR(VLOOKUP($A140,INDIRECT("'(OCDS) " &amp; R$3 &amp; "'!$F:$F"),1,FALSE))),0,1)</f>
        <v>0</v>
      </c>
      <c r="S140" s="89">
        <f t="shared" si="138"/>
        <v>0</v>
      </c>
      <c r="T140" s="89">
        <f t="shared" si="138"/>
        <v>0</v>
      </c>
      <c r="U140" s="89">
        <f t="shared" si="138"/>
        <v>0</v>
      </c>
      <c r="V140" s="89">
        <f t="shared" si="138"/>
        <v>0</v>
      </c>
      <c r="W140" s="89">
        <f t="shared" si="138"/>
        <v>0</v>
      </c>
    </row>
    <row r="141">
      <c r="A141" s="79" t="str">
        <f t="shared" si="1"/>
        <v> ()</v>
      </c>
      <c r="B141" s="94"/>
      <c r="C141" s="94"/>
      <c r="D141" s="84"/>
      <c r="E141" s="84"/>
      <c r="F141" s="92"/>
      <c r="G141" s="84"/>
      <c r="H141" s="94"/>
      <c r="I141" s="84"/>
      <c r="J141" s="85" t="str">
        <f t="shared" si="3"/>
        <v>no</v>
      </c>
      <c r="K141" s="86" t="str">
        <f>IFERROR(__xludf.DUMMYFUNCTION("IFERROR(JOIN("", "",FILTER(L141:Q141,LEN(L141:Q141))))"),"")</f>
        <v/>
      </c>
      <c r="L141" s="87" t="str">
        <f>IFERROR(__xludf.DUMMYFUNCTION("IF(ISBLANK($D141),"""",IFERROR(JOIN("", "",QUERY(INDIRECT(""'(OCDS) "" &amp; L$3 &amp; ""'!$C:$F""),""SELECT C WHERE F = '"" &amp; $A141 &amp; ""'""))))"),"")</f>
        <v/>
      </c>
      <c r="M141" s="88" t="str">
        <f>IFERROR(__xludf.DUMMYFUNCTION("IF(ISBLANK($D141),"""",IFERROR(JOIN("", "",QUERY(INDIRECT(""'(OCDS) "" &amp; M$3 &amp; ""'!$C:$F""),""SELECT C WHERE F = '"" &amp; $A141 &amp; ""'""))))"),"")</f>
        <v/>
      </c>
      <c r="N141" s="88" t="str">
        <f>IFERROR(__xludf.DUMMYFUNCTION("IF(ISBLANK($D141),"""",IFERROR(JOIN("", "",QUERY(INDIRECT(""'(OCDS) "" &amp; N$3 &amp; ""'!$C:$F""),""SELECT C WHERE F = '"" &amp; $A141 &amp; ""'""))))"),"")</f>
        <v/>
      </c>
      <c r="O141" s="88" t="str">
        <f>IFERROR(__xludf.DUMMYFUNCTION("IF(ISBLANK($D141),"""",IFERROR(JOIN("", "",QUERY(INDIRECT(""'(OCDS) "" &amp; O$3 &amp; ""'!$C:$F""),""SELECT C WHERE F = '"" &amp; $A141 &amp; ""'""))))"),"")</f>
        <v/>
      </c>
      <c r="P141" s="88" t="str">
        <f>IFERROR(__xludf.DUMMYFUNCTION("IF(ISBLANK($D141),"""",IFERROR(JOIN("", "",QUERY(INDIRECT(""'(OCDS) "" &amp; P$3 &amp; ""'!$C:$F""),""SELECT C WHERE F = '"" &amp; $A141 &amp; ""'""))))"),"")</f>
        <v/>
      </c>
      <c r="Q141" s="88" t="str">
        <f>IFERROR(__xludf.DUMMYFUNCTION("IF(ISBLANK($D141),"""",IFERROR(JOIN("", "",QUERY(INDIRECT(""'(OCDS) "" &amp; Q$3 &amp; ""'!$C:$F""),""SELECT C WHERE F = '"" &amp; $A141 &amp; ""'""))))"),"")</f>
        <v/>
      </c>
      <c r="R141" s="89">
        <f t="shared" ref="R141:W141" si="139">IF(ISBLANK(IFERROR(VLOOKUP($A141,INDIRECT("'(OCDS) " &amp; R$3 &amp; "'!$F:$F"),1,FALSE))),0,1)</f>
        <v>0</v>
      </c>
      <c r="S141" s="89">
        <f t="shared" si="139"/>
        <v>0</v>
      </c>
      <c r="T141" s="89">
        <f t="shared" si="139"/>
        <v>0</v>
      </c>
      <c r="U141" s="89">
        <f t="shared" si="139"/>
        <v>0</v>
      </c>
      <c r="V141" s="89">
        <f t="shared" si="139"/>
        <v>0</v>
      </c>
      <c r="W141" s="89">
        <f t="shared" si="139"/>
        <v>0</v>
      </c>
    </row>
    <row r="142">
      <c r="A142" s="79" t="str">
        <f t="shared" si="1"/>
        <v> ()</v>
      </c>
      <c r="B142" s="94"/>
      <c r="C142" s="94"/>
      <c r="D142" s="84"/>
      <c r="E142" s="84"/>
      <c r="F142" s="92"/>
      <c r="G142" s="84"/>
      <c r="H142" s="94"/>
      <c r="I142" s="84"/>
      <c r="J142" s="85" t="str">
        <f t="shared" si="3"/>
        <v>no</v>
      </c>
      <c r="K142" s="86" t="str">
        <f>IFERROR(__xludf.DUMMYFUNCTION("IFERROR(JOIN("", "",FILTER(L142:Q142,LEN(L142:Q142))))"),"")</f>
        <v/>
      </c>
      <c r="L142" s="87" t="str">
        <f>IFERROR(__xludf.DUMMYFUNCTION("IF(ISBLANK($D142),"""",IFERROR(JOIN("", "",QUERY(INDIRECT(""'(OCDS) "" &amp; L$3 &amp; ""'!$C:$F""),""SELECT C WHERE F = '"" &amp; $A142 &amp; ""'""))))"),"")</f>
        <v/>
      </c>
      <c r="M142" s="88" t="str">
        <f>IFERROR(__xludf.DUMMYFUNCTION("IF(ISBLANK($D142),"""",IFERROR(JOIN("", "",QUERY(INDIRECT(""'(OCDS) "" &amp; M$3 &amp; ""'!$C:$F""),""SELECT C WHERE F = '"" &amp; $A142 &amp; ""'""))))"),"")</f>
        <v/>
      </c>
      <c r="N142" s="88" t="str">
        <f>IFERROR(__xludf.DUMMYFUNCTION("IF(ISBLANK($D142),"""",IFERROR(JOIN("", "",QUERY(INDIRECT(""'(OCDS) "" &amp; N$3 &amp; ""'!$C:$F""),""SELECT C WHERE F = '"" &amp; $A142 &amp; ""'""))))"),"")</f>
        <v/>
      </c>
      <c r="O142" s="88" t="str">
        <f>IFERROR(__xludf.DUMMYFUNCTION("IF(ISBLANK($D142),"""",IFERROR(JOIN("", "",QUERY(INDIRECT(""'(OCDS) "" &amp; O$3 &amp; ""'!$C:$F""),""SELECT C WHERE F = '"" &amp; $A142 &amp; ""'""))))"),"")</f>
        <v/>
      </c>
      <c r="P142" s="88" t="str">
        <f>IFERROR(__xludf.DUMMYFUNCTION("IF(ISBLANK($D142),"""",IFERROR(JOIN("", "",QUERY(INDIRECT(""'(OCDS) "" &amp; P$3 &amp; ""'!$C:$F""),""SELECT C WHERE F = '"" &amp; $A142 &amp; ""'""))))"),"")</f>
        <v/>
      </c>
      <c r="Q142" s="88" t="str">
        <f>IFERROR(__xludf.DUMMYFUNCTION("IF(ISBLANK($D142),"""",IFERROR(JOIN("", "",QUERY(INDIRECT(""'(OCDS) "" &amp; Q$3 &amp; ""'!$C:$F""),""SELECT C WHERE F = '"" &amp; $A142 &amp; ""'""))))"),"")</f>
        <v/>
      </c>
      <c r="R142" s="89">
        <f t="shared" ref="R142:W142" si="140">IF(ISBLANK(IFERROR(VLOOKUP($A142,INDIRECT("'(OCDS) " &amp; R$3 &amp; "'!$F:$F"),1,FALSE))),0,1)</f>
        <v>0</v>
      </c>
      <c r="S142" s="89">
        <f t="shared" si="140"/>
        <v>0</v>
      </c>
      <c r="T142" s="89">
        <f t="shared" si="140"/>
        <v>0</v>
      </c>
      <c r="U142" s="89">
        <f t="shared" si="140"/>
        <v>0</v>
      </c>
      <c r="V142" s="89">
        <f t="shared" si="140"/>
        <v>0</v>
      </c>
      <c r="W142" s="89">
        <f t="shared" si="140"/>
        <v>0</v>
      </c>
    </row>
    <row r="143">
      <c r="A143" s="79" t="str">
        <f t="shared" si="1"/>
        <v> ()</v>
      </c>
      <c r="B143" s="94"/>
      <c r="C143" s="94"/>
      <c r="D143" s="84"/>
      <c r="E143" s="84"/>
      <c r="F143" s="92"/>
      <c r="G143" s="84"/>
      <c r="H143" s="94"/>
      <c r="I143" s="84"/>
      <c r="J143" s="85" t="str">
        <f t="shared" si="3"/>
        <v>no</v>
      </c>
      <c r="K143" s="86" t="str">
        <f>IFERROR(__xludf.DUMMYFUNCTION("IFERROR(JOIN("", "",FILTER(L143:Q143,LEN(L143:Q143))))"),"")</f>
        <v/>
      </c>
      <c r="L143" s="87" t="str">
        <f>IFERROR(__xludf.DUMMYFUNCTION("IF(ISBLANK($D143),"""",IFERROR(JOIN("", "",QUERY(INDIRECT(""'(OCDS) "" &amp; L$3 &amp; ""'!$C:$F""),""SELECT C WHERE F = '"" &amp; $A143 &amp; ""'""))))"),"")</f>
        <v/>
      </c>
      <c r="M143" s="88" t="str">
        <f>IFERROR(__xludf.DUMMYFUNCTION("IF(ISBLANK($D143),"""",IFERROR(JOIN("", "",QUERY(INDIRECT(""'(OCDS) "" &amp; M$3 &amp; ""'!$C:$F""),""SELECT C WHERE F = '"" &amp; $A143 &amp; ""'""))))"),"")</f>
        <v/>
      </c>
      <c r="N143" s="88" t="str">
        <f>IFERROR(__xludf.DUMMYFUNCTION("IF(ISBLANK($D143),"""",IFERROR(JOIN("", "",QUERY(INDIRECT(""'(OCDS) "" &amp; N$3 &amp; ""'!$C:$F""),""SELECT C WHERE F = '"" &amp; $A143 &amp; ""'""))))"),"")</f>
        <v/>
      </c>
      <c r="O143" s="88" t="str">
        <f>IFERROR(__xludf.DUMMYFUNCTION("IF(ISBLANK($D143),"""",IFERROR(JOIN("", "",QUERY(INDIRECT(""'(OCDS) "" &amp; O$3 &amp; ""'!$C:$F""),""SELECT C WHERE F = '"" &amp; $A143 &amp; ""'""))))"),"")</f>
        <v/>
      </c>
      <c r="P143" s="88" t="str">
        <f>IFERROR(__xludf.DUMMYFUNCTION("IF(ISBLANK($D143),"""",IFERROR(JOIN("", "",QUERY(INDIRECT(""'(OCDS) "" &amp; P$3 &amp; ""'!$C:$F""),""SELECT C WHERE F = '"" &amp; $A143 &amp; ""'""))))"),"")</f>
        <v/>
      </c>
      <c r="Q143" s="88" t="str">
        <f>IFERROR(__xludf.DUMMYFUNCTION("IF(ISBLANK($D143),"""",IFERROR(JOIN("", "",QUERY(INDIRECT(""'(OCDS) "" &amp; Q$3 &amp; ""'!$C:$F""),""SELECT C WHERE F = '"" &amp; $A143 &amp; ""'""))))"),"")</f>
        <v/>
      </c>
      <c r="R143" s="89">
        <f t="shared" ref="R143:W143" si="141">IF(ISBLANK(IFERROR(VLOOKUP($A143,INDIRECT("'(OCDS) " &amp; R$3 &amp; "'!$F:$F"),1,FALSE))),0,1)</f>
        <v>0</v>
      </c>
      <c r="S143" s="89">
        <f t="shared" si="141"/>
        <v>0</v>
      </c>
      <c r="T143" s="89">
        <f t="shared" si="141"/>
        <v>0</v>
      </c>
      <c r="U143" s="89">
        <f t="shared" si="141"/>
        <v>0</v>
      </c>
      <c r="V143" s="89">
        <f t="shared" si="141"/>
        <v>0</v>
      </c>
      <c r="W143" s="89">
        <f t="shared" si="141"/>
        <v>0</v>
      </c>
    </row>
    <row r="144">
      <c r="A144" s="79" t="str">
        <f t="shared" si="1"/>
        <v> ()</v>
      </c>
      <c r="B144" s="94"/>
      <c r="C144" s="94"/>
      <c r="D144" s="84"/>
      <c r="E144" s="84"/>
      <c r="F144" s="92"/>
      <c r="G144" s="84"/>
      <c r="H144" s="94"/>
      <c r="I144" s="84"/>
      <c r="J144" s="85" t="str">
        <f t="shared" si="3"/>
        <v>no</v>
      </c>
      <c r="K144" s="86" t="str">
        <f>IFERROR(__xludf.DUMMYFUNCTION("IFERROR(JOIN("", "",FILTER(L144:Q144,LEN(L144:Q144))))"),"")</f>
        <v/>
      </c>
      <c r="L144" s="87" t="str">
        <f>IFERROR(__xludf.DUMMYFUNCTION("IF(ISBLANK($D144),"""",IFERROR(JOIN("", "",QUERY(INDIRECT(""'(OCDS) "" &amp; L$3 &amp; ""'!$C:$F""),""SELECT C WHERE F = '"" &amp; $A144 &amp; ""'""))))"),"")</f>
        <v/>
      </c>
      <c r="M144" s="88" t="str">
        <f>IFERROR(__xludf.DUMMYFUNCTION("IF(ISBLANK($D144),"""",IFERROR(JOIN("", "",QUERY(INDIRECT(""'(OCDS) "" &amp; M$3 &amp; ""'!$C:$F""),""SELECT C WHERE F = '"" &amp; $A144 &amp; ""'""))))"),"")</f>
        <v/>
      </c>
      <c r="N144" s="88" t="str">
        <f>IFERROR(__xludf.DUMMYFUNCTION("IF(ISBLANK($D144),"""",IFERROR(JOIN("", "",QUERY(INDIRECT(""'(OCDS) "" &amp; N$3 &amp; ""'!$C:$F""),""SELECT C WHERE F = '"" &amp; $A144 &amp; ""'""))))"),"")</f>
        <v/>
      </c>
      <c r="O144" s="88" t="str">
        <f>IFERROR(__xludf.DUMMYFUNCTION("IF(ISBLANK($D144),"""",IFERROR(JOIN("", "",QUERY(INDIRECT(""'(OCDS) "" &amp; O$3 &amp; ""'!$C:$F""),""SELECT C WHERE F = '"" &amp; $A144 &amp; ""'""))))"),"")</f>
        <v/>
      </c>
      <c r="P144" s="88" t="str">
        <f>IFERROR(__xludf.DUMMYFUNCTION("IF(ISBLANK($D144),"""",IFERROR(JOIN("", "",QUERY(INDIRECT(""'(OCDS) "" &amp; P$3 &amp; ""'!$C:$F""),""SELECT C WHERE F = '"" &amp; $A144 &amp; ""'""))))"),"")</f>
        <v/>
      </c>
      <c r="Q144" s="88" t="str">
        <f>IFERROR(__xludf.DUMMYFUNCTION("IF(ISBLANK($D144),"""",IFERROR(JOIN("", "",QUERY(INDIRECT(""'(OCDS) "" &amp; Q$3 &amp; ""'!$C:$F""),""SELECT C WHERE F = '"" &amp; $A144 &amp; ""'""))))"),"")</f>
        <v/>
      </c>
      <c r="R144" s="89">
        <f t="shared" ref="R144:W144" si="142">IF(ISBLANK(IFERROR(VLOOKUP($A144,INDIRECT("'(OCDS) " &amp; R$3 &amp; "'!$F:$F"),1,FALSE))),0,1)</f>
        <v>0</v>
      </c>
      <c r="S144" s="89">
        <f t="shared" si="142"/>
        <v>0</v>
      </c>
      <c r="T144" s="89">
        <f t="shared" si="142"/>
        <v>0</v>
      </c>
      <c r="U144" s="89">
        <f t="shared" si="142"/>
        <v>0</v>
      </c>
      <c r="V144" s="89">
        <f t="shared" si="142"/>
        <v>0</v>
      </c>
      <c r="W144" s="89">
        <f t="shared" si="142"/>
        <v>0</v>
      </c>
    </row>
    <row r="145">
      <c r="A145" s="79" t="str">
        <f t="shared" si="1"/>
        <v> ()</v>
      </c>
      <c r="B145" s="94"/>
      <c r="C145" s="94"/>
      <c r="D145" s="84"/>
      <c r="E145" s="84"/>
      <c r="F145" s="92"/>
      <c r="G145" s="84"/>
      <c r="H145" s="94"/>
      <c r="I145" s="84"/>
      <c r="J145" s="85" t="str">
        <f t="shared" si="3"/>
        <v>no</v>
      </c>
      <c r="K145" s="86" t="str">
        <f>IFERROR(__xludf.DUMMYFUNCTION("IFERROR(JOIN("", "",FILTER(L145:Q145,LEN(L145:Q145))))"),"")</f>
        <v/>
      </c>
      <c r="L145" s="87" t="str">
        <f>IFERROR(__xludf.DUMMYFUNCTION("IF(ISBLANK($D145),"""",IFERROR(JOIN("", "",QUERY(INDIRECT(""'(OCDS) "" &amp; L$3 &amp; ""'!$C:$F""),""SELECT C WHERE F = '"" &amp; $A145 &amp; ""'""))))"),"")</f>
        <v/>
      </c>
      <c r="M145" s="88" t="str">
        <f>IFERROR(__xludf.DUMMYFUNCTION("IF(ISBLANK($D145),"""",IFERROR(JOIN("", "",QUERY(INDIRECT(""'(OCDS) "" &amp; M$3 &amp; ""'!$C:$F""),""SELECT C WHERE F = '"" &amp; $A145 &amp; ""'""))))"),"")</f>
        <v/>
      </c>
      <c r="N145" s="88" t="str">
        <f>IFERROR(__xludf.DUMMYFUNCTION("IF(ISBLANK($D145),"""",IFERROR(JOIN("", "",QUERY(INDIRECT(""'(OCDS) "" &amp; N$3 &amp; ""'!$C:$F""),""SELECT C WHERE F = '"" &amp; $A145 &amp; ""'""))))"),"")</f>
        <v/>
      </c>
      <c r="O145" s="88" t="str">
        <f>IFERROR(__xludf.DUMMYFUNCTION("IF(ISBLANK($D145),"""",IFERROR(JOIN("", "",QUERY(INDIRECT(""'(OCDS) "" &amp; O$3 &amp; ""'!$C:$F""),""SELECT C WHERE F = '"" &amp; $A145 &amp; ""'""))))"),"")</f>
        <v/>
      </c>
      <c r="P145" s="88" t="str">
        <f>IFERROR(__xludf.DUMMYFUNCTION("IF(ISBLANK($D145),"""",IFERROR(JOIN("", "",QUERY(INDIRECT(""'(OCDS) "" &amp; P$3 &amp; ""'!$C:$F""),""SELECT C WHERE F = '"" &amp; $A145 &amp; ""'""))))"),"")</f>
        <v/>
      </c>
      <c r="Q145" s="88" t="str">
        <f>IFERROR(__xludf.DUMMYFUNCTION("IF(ISBLANK($D145),"""",IFERROR(JOIN("", "",QUERY(INDIRECT(""'(OCDS) "" &amp; Q$3 &amp; ""'!$C:$F""),""SELECT C WHERE F = '"" &amp; $A145 &amp; ""'""))))"),"")</f>
        <v/>
      </c>
      <c r="R145" s="89">
        <f t="shared" ref="R145:W145" si="143">IF(ISBLANK(IFERROR(VLOOKUP($A145,INDIRECT("'(OCDS) " &amp; R$3 &amp; "'!$F:$F"),1,FALSE))),0,1)</f>
        <v>0</v>
      </c>
      <c r="S145" s="89">
        <f t="shared" si="143"/>
        <v>0</v>
      </c>
      <c r="T145" s="89">
        <f t="shared" si="143"/>
        <v>0</v>
      </c>
      <c r="U145" s="89">
        <f t="shared" si="143"/>
        <v>0</v>
      </c>
      <c r="V145" s="89">
        <f t="shared" si="143"/>
        <v>0</v>
      </c>
      <c r="W145" s="89">
        <f t="shared" si="143"/>
        <v>0</v>
      </c>
    </row>
    <row r="146">
      <c r="A146" s="79" t="str">
        <f t="shared" si="1"/>
        <v> ()</v>
      </c>
      <c r="B146" s="94"/>
      <c r="C146" s="94"/>
      <c r="D146" s="84"/>
      <c r="E146" s="84"/>
      <c r="F146" s="92"/>
      <c r="G146" s="84"/>
      <c r="H146" s="94"/>
      <c r="I146" s="84"/>
      <c r="J146" s="85" t="str">
        <f t="shared" si="3"/>
        <v>no</v>
      </c>
      <c r="K146" s="86" t="str">
        <f>IFERROR(__xludf.DUMMYFUNCTION("IFERROR(JOIN("", "",FILTER(L146:Q146,LEN(L146:Q146))))"),"")</f>
        <v/>
      </c>
      <c r="L146" s="87" t="str">
        <f>IFERROR(__xludf.DUMMYFUNCTION("IF(ISBLANK($D146),"""",IFERROR(JOIN("", "",QUERY(INDIRECT(""'(OCDS) "" &amp; L$3 &amp; ""'!$C:$F""),""SELECT C WHERE F = '"" &amp; $A146 &amp; ""'""))))"),"")</f>
        <v/>
      </c>
      <c r="M146" s="88" t="str">
        <f>IFERROR(__xludf.DUMMYFUNCTION("IF(ISBLANK($D146),"""",IFERROR(JOIN("", "",QUERY(INDIRECT(""'(OCDS) "" &amp; M$3 &amp; ""'!$C:$F""),""SELECT C WHERE F = '"" &amp; $A146 &amp; ""'""))))"),"")</f>
        <v/>
      </c>
      <c r="N146" s="88" t="str">
        <f>IFERROR(__xludf.DUMMYFUNCTION("IF(ISBLANK($D146),"""",IFERROR(JOIN("", "",QUERY(INDIRECT(""'(OCDS) "" &amp; N$3 &amp; ""'!$C:$F""),""SELECT C WHERE F = '"" &amp; $A146 &amp; ""'""))))"),"")</f>
        <v/>
      </c>
      <c r="O146" s="88" t="str">
        <f>IFERROR(__xludf.DUMMYFUNCTION("IF(ISBLANK($D146),"""",IFERROR(JOIN("", "",QUERY(INDIRECT(""'(OCDS) "" &amp; O$3 &amp; ""'!$C:$F""),""SELECT C WHERE F = '"" &amp; $A146 &amp; ""'""))))"),"")</f>
        <v/>
      </c>
      <c r="P146" s="88" t="str">
        <f>IFERROR(__xludf.DUMMYFUNCTION("IF(ISBLANK($D146),"""",IFERROR(JOIN("", "",QUERY(INDIRECT(""'(OCDS) "" &amp; P$3 &amp; ""'!$C:$F""),""SELECT C WHERE F = '"" &amp; $A146 &amp; ""'""))))"),"")</f>
        <v/>
      </c>
      <c r="Q146" s="88" t="str">
        <f>IFERROR(__xludf.DUMMYFUNCTION("IF(ISBLANK($D146),"""",IFERROR(JOIN("", "",QUERY(INDIRECT(""'(OCDS) "" &amp; Q$3 &amp; ""'!$C:$F""),""SELECT C WHERE F = '"" &amp; $A146 &amp; ""'""))))"),"")</f>
        <v/>
      </c>
      <c r="R146" s="89">
        <f t="shared" ref="R146:W146" si="144">IF(ISBLANK(IFERROR(VLOOKUP($A146,INDIRECT("'(OCDS) " &amp; R$3 &amp; "'!$F:$F"),1,FALSE))),0,1)</f>
        <v>0</v>
      </c>
      <c r="S146" s="89">
        <f t="shared" si="144"/>
        <v>0</v>
      </c>
      <c r="T146" s="89">
        <f t="shared" si="144"/>
        <v>0</v>
      </c>
      <c r="U146" s="89">
        <f t="shared" si="144"/>
        <v>0</v>
      </c>
      <c r="V146" s="89">
        <f t="shared" si="144"/>
        <v>0</v>
      </c>
      <c r="W146" s="89">
        <f t="shared" si="144"/>
        <v>0</v>
      </c>
    </row>
    <row r="147">
      <c r="A147" s="79" t="str">
        <f t="shared" si="1"/>
        <v> ()</v>
      </c>
      <c r="B147" s="94"/>
      <c r="C147" s="94"/>
      <c r="D147" s="84"/>
      <c r="E147" s="84"/>
      <c r="F147" s="92"/>
      <c r="G147" s="84"/>
      <c r="H147" s="94"/>
      <c r="I147" s="84"/>
      <c r="J147" s="85" t="str">
        <f t="shared" si="3"/>
        <v>no</v>
      </c>
      <c r="K147" s="86" t="str">
        <f>IFERROR(__xludf.DUMMYFUNCTION("IFERROR(JOIN("", "",FILTER(L147:Q147,LEN(L147:Q147))))"),"")</f>
        <v/>
      </c>
      <c r="L147" s="87" t="str">
        <f>IFERROR(__xludf.DUMMYFUNCTION("IF(ISBLANK($D147),"""",IFERROR(JOIN("", "",QUERY(INDIRECT(""'(OCDS) "" &amp; L$3 &amp; ""'!$C:$F""),""SELECT C WHERE F = '"" &amp; $A147 &amp; ""'""))))"),"")</f>
        <v/>
      </c>
      <c r="M147" s="88" t="str">
        <f>IFERROR(__xludf.DUMMYFUNCTION("IF(ISBLANK($D147),"""",IFERROR(JOIN("", "",QUERY(INDIRECT(""'(OCDS) "" &amp; M$3 &amp; ""'!$C:$F""),""SELECT C WHERE F = '"" &amp; $A147 &amp; ""'""))))"),"")</f>
        <v/>
      </c>
      <c r="N147" s="88" t="str">
        <f>IFERROR(__xludf.DUMMYFUNCTION("IF(ISBLANK($D147),"""",IFERROR(JOIN("", "",QUERY(INDIRECT(""'(OCDS) "" &amp; N$3 &amp; ""'!$C:$F""),""SELECT C WHERE F = '"" &amp; $A147 &amp; ""'""))))"),"")</f>
        <v/>
      </c>
      <c r="O147" s="88" t="str">
        <f>IFERROR(__xludf.DUMMYFUNCTION("IF(ISBLANK($D147),"""",IFERROR(JOIN("", "",QUERY(INDIRECT(""'(OCDS) "" &amp; O$3 &amp; ""'!$C:$F""),""SELECT C WHERE F = '"" &amp; $A147 &amp; ""'""))))"),"")</f>
        <v/>
      </c>
      <c r="P147" s="88" t="str">
        <f>IFERROR(__xludf.DUMMYFUNCTION("IF(ISBLANK($D147),"""",IFERROR(JOIN("", "",QUERY(INDIRECT(""'(OCDS) "" &amp; P$3 &amp; ""'!$C:$F""),""SELECT C WHERE F = '"" &amp; $A147 &amp; ""'""))))"),"")</f>
        <v/>
      </c>
      <c r="Q147" s="88" t="str">
        <f>IFERROR(__xludf.DUMMYFUNCTION("IF(ISBLANK($D147),"""",IFERROR(JOIN("", "",QUERY(INDIRECT(""'(OCDS) "" &amp; Q$3 &amp; ""'!$C:$F""),""SELECT C WHERE F = '"" &amp; $A147 &amp; ""'""))))"),"")</f>
        <v/>
      </c>
      <c r="R147" s="89">
        <f t="shared" ref="R147:W147" si="145">IF(ISBLANK(IFERROR(VLOOKUP($A147,INDIRECT("'(OCDS) " &amp; R$3 &amp; "'!$F:$F"),1,FALSE))),0,1)</f>
        <v>0</v>
      </c>
      <c r="S147" s="89">
        <f t="shared" si="145"/>
        <v>0</v>
      </c>
      <c r="T147" s="89">
        <f t="shared" si="145"/>
        <v>0</v>
      </c>
      <c r="U147" s="89">
        <f t="shared" si="145"/>
        <v>0</v>
      </c>
      <c r="V147" s="89">
        <f t="shared" si="145"/>
        <v>0</v>
      </c>
      <c r="W147" s="89">
        <f t="shared" si="145"/>
        <v>0</v>
      </c>
    </row>
    <row r="148">
      <c r="A148" s="79" t="str">
        <f t="shared" si="1"/>
        <v> ()</v>
      </c>
      <c r="B148" s="94"/>
      <c r="C148" s="94"/>
      <c r="D148" s="84"/>
      <c r="E148" s="84"/>
      <c r="F148" s="92"/>
      <c r="G148" s="84"/>
      <c r="H148" s="94"/>
      <c r="I148" s="84"/>
      <c r="J148" s="85" t="str">
        <f t="shared" si="3"/>
        <v>no</v>
      </c>
      <c r="K148" s="86" t="str">
        <f>IFERROR(__xludf.DUMMYFUNCTION("IFERROR(JOIN("", "",FILTER(L148:Q148,LEN(L148:Q148))))"),"")</f>
        <v/>
      </c>
      <c r="L148" s="87" t="str">
        <f>IFERROR(__xludf.DUMMYFUNCTION("IF(ISBLANK($D148),"""",IFERROR(JOIN("", "",QUERY(INDIRECT(""'(OCDS) "" &amp; L$3 &amp; ""'!$C:$F""),""SELECT C WHERE F = '"" &amp; $A148 &amp; ""'""))))"),"")</f>
        <v/>
      </c>
      <c r="M148" s="88" t="str">
        <f>IFERROR(__xludf.DUMMYFUNCTION("IF(ISBLANK($D148),"""",IFERROR(JOIN("", "",QUERY(INDIRECT(""'(OCDS) "" &amp; M$3 &amp; ""'!$C:$F""),""SELECT C WHERE F = '"" &amp; $A148 &amp; ""'""))))"),"")</f>
        <v/>
      </c>
      <c r="N148" s="88" t="str">
        <f>IFERROR(__xludf.DUMMYFUNCTION("IF(ISBLANK($D148),"""",IFERROR(JOIN("", "",QUERY(INDIRECT(""'(OCDS) "" &amp; N$3 &amp; ""'!$C:$F""),""SELECT C WHERE F = '"" &amp; $A148 &amp; ""'""))))"),"")</f>
        <v/>
      </c>
      <c r="O148" s="88" t="str">
        <f>IFERROR(__xludf.DUMMYFUNCTION("IF(ISBLANK($D148),"""",IFERROR(JOIN("", "",QUERY(INDIRECT(""'(OCDS) "" &amp; O$3 &amp; ""'!$C:$F""),""SELECT C WHERE F = '"" &amp; $A148 &amp; ""'""))))"),"")</f>
        <v/>
      </c>
      <c r="P148" s="88" t="str">
        <f>IFERROR(__xludf.DUMMYFUNCTION("IF(ISBLANK($D148),"""",IFERROR(JOIN("", "",QUERY(INDIRECT(""'(OCDS) "" &amp; P$3 &amp; ""'!$C:$F""),""SELECT C WHERE F = '"" &amp; $A148 &amp; ""'""))))"),"")</f>
        <v/>
      </c>
      <c r="Q148" s="88" t="str">
        <f>IFERROR(__xludf.DUMMYFUNCTION("IF(ISBLANK($D148),"""",IFERROR(JOIN("", "",QUERY(INDIRECT(""'(OCDS) "" &amp; Q$3 &amp; ""'!$C:$F""),""SELECT C WHERE F = '"" &amp; $A148 &amp; ""'""))))"),"")</f>
        <v/>
      </c>
      <c r="R148" s="89">
        <f t="shared" ref="R148:W148" si="146">IF(ISBLANK(IFERROR(VLOOKUP($A148,INDIRECT("'(OCDS) " &amp; R$3 &amp; "'!$F:$F"),1,FALSE))),0,1)</f>
        <v>0</v>
      </c>
      <c r="S148" s="89">
        <f t="shared" si="146"/>
        <v>0</v>
      </c>
      <c r="T148" s="89">
        <f t="shared" si="146"/>
        <v>0</v>
      </c>
      <c r="U148" s="89">
        <f t="shared" si="146"/>
        <v>0</v>
      </c>
      <c r="V148" s="89">
        <f t="shared" si="146"/>
        <v>0</v>
      </c>
      <c r="W148" s="89">
        <f t="shared" si="146"/>
        <v>0</v>
      </c>
    </row>
    <row r="149">
      <c r="A149" s="79" t="str">
        <f t="shared" si="1"/>
        <v> ()</v>
      </c>
      <c r="B149" s="94"/>
      <c r="C149" s="94"/>
      <c r="D149" s="84"/>
      <c r="E149" s="84"/>
      <c r="F149" s="92"/>
      <c r="G149" s="84"/>
      <c r="H149" s="94"/>
      <c r="I149" s="84"/>
      <c r="J149" s="85" t="str">
        <f t="shared" si="3"/>
        <v>no</v>
      </c>
      <c r="K149" s="86" t="str">
        <f>IFERROR(__xludf.DUMMYFUNCTION("IFERROR(JOIN("", "",FILTER(L149:Q149,LEN(L149:Q149))))"),"")</f>
        <v/>
      </c>
      <c r="L149" s="87" t="str">
        <f>IFERROR(__xludf.DUMMYFUNCTION("IF(ISBLANK($D149),"""",IFERROR(JOIN("", "",QUERY(INDIRECT(""'(OCDS) "" &amp; L$3 &amp; ""'!$C:$F""),""SELECT C WHERE F = '"" &amp; $A149 &amp; ""'""))))"),"")</f>
        <v/>
      </c>
      <c r="M149" s="88" t="str">
        <f>IFERROR(__xludf.DUMMYFUNCTION("IF(ISBLANK($D149),"""",IFERROR(JOIN("", "",QUERY(INDIRECT(""'(OCDS) "" &amp; M$3 &amp; ""'!$C:$F""),""SELECT C WHERE F = '"" &amp; $A149 &amp; ""'""))))"),"")</f>
        <v/>
      </c>
      <c r="N149" s="88" t="str">
        <f>IFERROR(__xludf.DUMMYFUNCTION("IF(ISBLANK($D149),"""",IFERROR(JOIN("", "",QUERY(INDIRECT(""'(OCDS) "" &amp; N$3 &amp; ""'!$C:$F""),""SELECT C WHERE F = '"" &amp; $A149 &amp; ""'""))))"),"")</f>
        <v/>
      </c>
      <c r="O149" s="88" t="str">
        <f>IFERROR(__xludf.DUMMYFUNCTION("IF(ISBLANK($D149),"""",IFERROR(JOIN("", "",QUERY(INDIRECT(""'(OCDS) "" &amp; O$3 &amp; ""'!$C:$F""),""SELECT C WHERE F = '"" &amp; $A149 &amp; ""'""))))"),"")</f>
        <v/>
      </c>
      <c r="P149" s="88" t="str">
        <f>IFERROR(__xludf.DUMMYFUNCTION("IF(ISBLANK($D149),"""",IFERROR(JOIN("", "",QUERY(INDIRECT(""'(OCDS) "" &amp; P$3 &amp; ""'!$C:$F""),""SELECT C WHERE F = '"" &amp; $A149 &amp; ""'""))))"),"")</f>
        <v/>
      </c>
      <c r="Q149" s="88" t="str">
        <f>IFERROR(__xludf.DUMMYFUNCTION("IF(ISBLANK($D149),"""",IFERROR(JOIN("", "",QUERY(INDIRECT(""'(OCDS) "" &amp; Q$3 &amp; ""'!$C:$F""),""SELECT C WHERE F = '"" &amp; $A149 &amp; ""'""))))"),"")</f>
        <v/>
      </c>
      <c r="R149" s="89">
        <f t="shared" ref="R149:W149" si="147">IF(ISBLANK(IFERROR(VLOOKUP($A149,INDIRECT("'(OCDS) " &amp; R$3 &amp; "'!$F:$F"),1,FALSE))),0,1)</f>
        <v>0</v>
      </c>
      <c r="S149" s="89">
        <f t="shared" si="147"/>
        <v>0</v>
      </c>
      <c r="T149" s="89">
        <f t="shared" si="147"/>
        <v>0</v>
      </c>
      <c r="U149" s="89">
        <f t="shared" si="147"/>
        <v>0</v>
      </c>
      <c r="V149" s="89">
        <f t="shared" si="147"/>
        <v>0</v>
      </c>
      <c r="W149" s="89">
        <f t="shared" si="147"/>
        <v>0</v>
      </c>
    </row>
    <row r="150">
      <c r="A150" s="79" t="str">
        <f t="shared" si="1"/>
        <v> ()</v>
      </c>
      <c r="B150" s="94"/>
      <c r="C150" s="94"/>
      <c r="D150" s="84"/>
      <c r="E150" s="84"/>
      <c r="F150" s="92"/>
      <c r="G150" s="84"/>
      <c r="H150" s="94"/>
      <c r="I150" s="84"/>
      <c r="J150" s="85" t="str">
        <f t="shared" si="3"/>
        <v>no</v>
      </c>
      <c r="K150" s="86" t="str">
        <f>IFERROR(__xludf.DUMMYFUNCTION("IFERROR(JOIN("", "",FILTER(L150:Q150,LEN(L150:Q150))))"),"")</f>
        <v/>
      </c>
      <c r="L150" s="87" t="str">
        <f>IFERROR(__xludf.DUMMYFUNCTION("IF(ISBLANK($D150),"""",IFERROR(JOIN("", "",QUERY(INDIRECT(""'(OCDS) "" &amp; L$3 &amp; ""'!$C:$F""),""SELECT C WHERE F = '"" &amp; $A150 &amp; ""'""))))"),"")</f>
        <v/>
      </c>
      <c r="M150" s="88" t="str">
        <f>IFERROR(__xludf.DUMMYFUNCTION("IF(ISBLANK($D150),"""",IFERROR(JOIN("", "",QUERY(INDIRECT(""'(OCDS) "" &amp; M$3 &amp; ""'!$C:$F""),""SELECT C WHERE F = '"" &amp; $A150 &amp; ""'""))))"),"")</f>
        <v/>
      </c>
      <c r="N150" s="88" t="str">
        <f>IFERROR(__xludf.DUMMYFUNCTION("IF(ISBLANK($D150),"""",IFERROR(JOIN("", "",QUERY(INDIRECT(""'(OCDS) "" &amp; N$3 &amp; ""'!$C:$F""),""SELECT C WHERE F = '"" &amp; $A150 &amp; ""'""))))"),"")</f>
        <v/>
      </c>
      <c r="O150" s="88" t="str">
        <f>IFERROR(__xludf.DUMMYFUNCTION("IF(ISBLANK($D150),"""",IFERROR(JOIN("", "",QUERY(INDIRECT(""'(OCDS) "" &amp; O$3 &amp; ""'!$C:$F""),""SELECT C WHERE F = '"" &amp; $A150 &amp; ""'""))))"),"")</f>
        <v/>
      </c>
      <c r="P150" s="88" t="str">
        <f>IFERROR(__xludf.DUMMYFUNCTION("IF(ISBLANK($D150),"""",IFERROR(JOIN("", "",QUERY(INDIRECT(""'(OCDS) "" &amp; P$3 &amp; ""'!$C:$F""),""SELECT C WHERE F = '"" &amp; $A150 &amp; ""'""))))"),"")</f>
        <v/>
      </c>
      <c r="Q150" s="88" t="str">
        <f>IFERROR(__xludf.DUMMYFUNCTION("IF(ISBLANK($D150),"""",IFERROR(JOIN("", "",QUERY(INDIRECT(""'(OCDS) "" &amp; Q$3 &amp; ""'!$C:$F""),""SELECT C WHERE F = '"" &amp; $A150 &amp; ""'""))))"),"")</f>
        <v/>
      </c>
      <c r="R150" s="89">
        <f t="shared" ref="R150:W150" si="148">IF(ISBLANK(IFERROR(VLOOKUP($A150,INDIRECT("'(OCDS) " &amp; R$3 &amp; "'!$F:$F"),1,FALSE))),0,1)</f>
        <v>0</v>
      </c>
      <c r="S150" s="89">
        <f t="shared" si="148"/>
        <v>0</v>
      </c>
      <c r="T150" s="89">
        <f t="shared" si="148"/>
        <v>0</v>
      </c>
      <c r="U150" s="89">
        <f t="shared" si="148"/>
        <v>0</v>
      </c>
      <c r="V150" s="89">
        <f t="shared" si="148"/>
        <v>0</v>
      </c>
      <c r="W150" s="89">
        <f t="shared" si="148"/>
        <v>0</v>
      </c>
    </row>
    <row r="151">
      <c r="A151" s="79" t="str">
        <f t="shared" si="1"/>
        <v> ()</v>
      </c>
      <c r="B151" s="94"/>
      <c r="C151" s="94"/>
      <c r="D151" s="84"/>
      <c r="E151" s="84"/>
      <c r="F151" s="92"/>
      <c r="G151" s="84"/>
      <c r="H151" s="94"/>
      <c r="I151" s="84"/>
      <c r="J151" s="85" t="str">
        <f t="shared" si="3"/>
        <v>no</v>
      </c>
      <c r="K151" s="86" t="str">
        <f>IFERROR(__xludf.DUMMYFUNCTION("IFERROR(JOIN("", "",FILTER(L151:Q151,LEN(L151:Q151))))"),"")</f>
        <v/>
      </c>
      <c r="L151" s="87" t="str">
        <f>IFERROR(__xludf.DUMMYFUNCTION("IF(ISBLANK($D151),"""",IFERROR(JOIN("", "",QUERY(INDIRECT(""'(OCDS) "" &amp; L$3 &amp; ""'!$C:$F""),""SELECT C WHERE F = '"" &amp; $A151 &amp; ""'""))))"),"")</f>
        <v/>
      </c>
      <c r="M151" s="88" t="str">
        <f>IFERROR(__xludf.DUMMYFUNCTION("IF(ISBLANK($D151),"""",IFERROR(JOIN("", "",QUERY(INDIRECT(""'(OCDS) "" &amp; M$3 &amp; ""'!$C:$F""),""SELECT C WHERE F = '"" &amp; $A151 &amp; ""'""))))"),"")</f>
        <v/>
      </c>
      <c r="N151" s="88" t="str">
        <f>IFERROR(__xludf.DUMMYFUNCTION("IF(ISBLANK($D151),"""",IFERROR(JOIN("", "",QUERY(INDIRECT(""'(OCDS) "" &amp; N$3 &amp; ""'!$C:$F""),""SELECT C WHERE F = '"" &amp; $A151 &amp; ""'""))))"),"")</f>
        <v/>
      </c>
      <c r="O151" s="88" t="str">
        <f>IFERROR(__xludf.DUMMYFUNCTION("IF(ISBLANK($D151),"""",IFERROR(JOIN("", "",QUERY(INDIRECT(""'(OCDS) "" &amp; O$3 &amp; ""'!$C:$F""),""SELECT C WHERE F = '"" &amp; $A151 &amp; ""'""))))"),"")</f>
        <v/>
      </c>
      <c r="P151" s="88" t="str">
        <f>IFERROR(__xludf.DUMMYFUNCTION("IF(ISBLANK($D151),"""",IFERROR(JOIN("", "",QUERY(INDIRECT(""'(OCDS) "" &amp; P$3 &amp; ""'!$C:$F""),""SELECT C WHERE F = '"" &amp; $A151 &amp; ""'""))))"),"")</f>
        <v/>
      </c>
      <c r="Q151" s="88" t="str">
        <f>IFERROR(__xludf.DUMMYFUNCTION("IF(ISBLANK($D151),"""",IFERROR(JOIN("", "",QUERY(INDIRECT(""'(OCDS) "" &amp; Q$3 &amp; ""'!$C:$F""),""SELECT C WHERE F = '"" &amp; $A151 &amp; ""'""))))"),"")</f>
        <v/>
      </c>
      <c r="R151" s="89">
        <f t="shared" ref="R151:W151" si="149">IF(ISBLANK(IFERROR(VLOOKUP($A151,INDIRECT("'(OCDS) " &amp; R$3 &amp; "'!$F:$F"),1,FALSE))),0,1)</f>
        <v>0</v>
      </c>
      <c r="S151" s="89">
        <f t="shared" si="149"/>
        <v>0</v>
      </c>
      <c r="T151" s="89">
        <f t="shared" si="149"/>
        <v>0</v>
      </c>
      <c r="U151" s="89">
        <f t="shared" si="149"/>
        <v>0</v>
      </c>
      <c r="V151" s="89">
        <f t="shared" si="149"/>
        <v>0</v>
      </c>
      <c r="W151" s="89">
        <f t="shared" si="149"/>
        <v>0</v>
      </c>
    </row>
    <row r="152">
      <c r="A152" s="79" t="str">
        <f t="shared" si="1"/>
        <v> ()</v>
      </c>
      <c r="B152" s="94"/>
      <c r="C152" s="94"/>
      <c r="D152" s="84"/>
      <c r="E152" s="84"/>
      <c r="F152" s="92"/>
      <c r="G152" s="84"/>
      <c r="H152" s="94"/>
      <c r="I152" s="84"/>
      <c r="J152" s="85" t="str">
        <f t="shared" si="3"/>
        <v>no</v>
      </c>
      <c r="K152" s="86" t="str">
        <f>IFERROR(__xludf.DUMMYFUNCTION("IFERROR(JOIN("", "",FILTER(L152:Q152,LEN(L152:Q152))))"),"")</f>
        <v/>
      </c>
      <c r="L152" s="87" t="str">
        <f>IFERROR(__xludf.DUMMYFUNCTION("IF(ISBLANK($D152),"""",IFERROR(JOIN("", "",QUERY(INDIRECT(""'(OCDS) "" &amp; L$3 &amp; ""'!$C:$F""),""SELECT C WHERE F = '"" &amp; $A152 &amp; ""'""))))"),"")</f>
        <v/>
      </c>
      <c r="M152" s="88" t="str">
        <f>IFERROR(__xludf.DUMMYFUNCTION("IF(ISBLANK($D152),"""",IFERROR(JOIN("", "",QUERY(INDIRECT(""'(OCDS) "" &amp; M$3 &amp; ""'!$C:$F""),""SELECT C WHERE F = '"" &amp; $A152 &amp; ""'""))))"),"")</f>
        <v/>
      </c>
      <c r="N152" s="88" t="str">
        <f>IFERROR(__xludf.DUMMYFUNCTION("IF(ISBLANK($D152),"""",IFERROR(JOIN("", "",QUERY(INDIRECT(""'(OCDS) "" &amp; N$3 &amp; ""'!$C:$F""),""SELECT C WHERE F = '"" &amp; $A152 &amp; ""'""))))"),"")</f>
        <v/>
      </c>
      <c r="O152" s="88" t="str">
        <f>IFERROR(__xludf.DUMMYFUNCTION("IF(ISBLANK($D152),"""",IFERROR(JOIN("", "",QUERY(INDIRECT(""'(OCDS) "" &amp; O$3 &amp; ""'!$C:$F""),""SELECT C WHERE F = '"" &amp; $A152 &amp; ""'""))))"),"")</f>
        <v/>
      </c>
      <c r="P152" s="88" t="str">
        <f>IFERROR(__xludf.DUMMYFUNCTION("IF(ISBLANK($D152),"""",IFERROR(JOIN("", "",QUERY(INDIRECT(""'(OCDS) "" &amp; P$3 &amp; ""'!$C:$F""),""SELECT C WHERE F = '"" &amp; $A152 &amp; ""'""))))"),"")</f>
        <v/>
      </c>
      <c r="Q152" s="88" t="str">
        <f>IFERROR(__xludf.DUMMYFUNCTION("IF(ISBLANK($D152),"""",IFERROR(JOIN("", "",QUERY(INDIRECT(""'(OCDS) "" &amp; Q$3 &amp; ""'!$C:$F""),""SELECT C WHERE F = '"" &amp; $A152 &amp; ""'""))))"),"")</f>
        <v/>
      </c>
      <c r="R152" s="89">
        <f t="shared" ref="R152:W152" si="150">IF(ISBLANK(IFERROR(VLOOKUP($A152,INDIRECT("'(OCDS) " &amp; R$3 &amp; "'!$F:$F"),1,FALSE))),0,1)</f>
        <v>0</v>
      </c>
      <c r="S152" s="89">
        <f t="shared" si="150"/>
        <v>0</v>
      </c>
      <c r="T152" s="89">
        <f t="shared" si="150"/>
        <v>0</v>
      </c>
      <c r="U152" s="89">
        <f t="shared" si="150"/>
        <v>0</v>
      </c>
      <c r="V152" s="89">
        <f t="shared" si="150"/>
        <v>0</v>
      </c>
      <c r="W152" s="89">
        <f t="shared" si="150"/>
        <v>0</v>
      </c>
    </row>
    <row r="153">
      <c r="A153" s="79" t="str">
        <f t="shared" si="1"/>
        <v> ()</v>
      </c>
      <c r="B153" s="94"/>
      <c r="C153" s="94"/>
      <c r="D153" s="84"/>
      <c r="E153" s="84"/>
      <c r="F153" s="92"/>
      <c r="G153" s="84"/>
      <c r="H153" s="94"/>
      <c r="I153" s="84"/>
      <c r="J153" s="85" t="str">
        <f t="shared" si="3"/>
        <v>no</v>
      </c>
      <c r="K153" s="86" t="str">
        <f>IFERROR(__xludf.DUMMYFUNCTION("IFERROR(JOIN("", "",FILTER(L153:Q153,LEN(L153:Q153))))"),"")</f>
        <v/>
      </c>
      <c r="L153" s="87" t="str">
        <f>IFERROR(__xludf.DUMMYFUNCTION("IF(ISBLANK($D153),"""",IFERROR(JOIN("", "",QUERY(INDIRECT(""'(OCDS) "" &amp; L$3 &amp; ""'!$C:$F""),""SELECT C WHERE F = '"" &amp; $A153 &amp; ""'""))))"),"")</f>
        <v/>
      </c>
      <c r="M153" s="88" t="str">
        <f>IFERROR(__xludf.DUMMYFUNCTION("IF(ISBLANK($D153),"""",IFERROR(JOIN("", "",QUERY(INDIRECT(""'(OCDS) "" &amp; M$3 &amp; ""'!$C:$F""),""SELECT C WHERE F = '"" &amp; $A153 &amp; ""'""))))"),"")</f>
        <v/>
      </c>
      <c r="N153" s="88" t="str">
        <f>IFERROR(__xludf.DUMMYFUNCTION("IF(ISBLANK($D153),"""",IFERROR(JOIN("", "",QUERY(INDIRECT(""'(OCDS) "" &amp; N$3 &amp; ""'!$C:$F""),""SELECT C WHERE F = '"" &amp; $A153 &amp; ""'""))))"),"")</f>
        <v/>
      </c>
      <c r="O153" s="88" t="str">
        <f>IFERROR(__xludf.DUMMYFUNCTION("IF(ISBLANK($D153),"""",IFERROR(JOIN("", "",QUERY(INDIRECT(""'(OCDS) "" &amp; O$3 &amp; ""'!$C:$F""),""SELECT C WHERE F = '"" &amp; $A153 &amp; ""'""))))"),"")</f>
        <v/>
      </c>
      <c r="P153" s="88" t="str">
        <f>IFERROR(__xludf.DUMMYFUNCTION("IF(ISBLANK($D153),"""",IFERROR(JOIN("", "",QUERY(INDIRECT(""'(OCDS) "" &amp; P$3 &amp; ""'!$C:$F""),""SELECT C WHERE F = '"" &amp; $A153 &amp; ""'""))))"),"")</f>
        <v/>
      </c>
      <c r="Q153" s="88" t="str">
        <f>IFERROR(__xludf.DUMMYFUNCTION("IF(ISBLANK($D153),"""",IFERROR(JOIN("", "",QUERY(INDIRECT(""'(OCDS) "" &amp; Q$3 &amp; ""'!$C:$F""),""SELECT C WHERE F = '"" &amp; $A153 &amp; ""'""))))"),"")</f>
        <v/>
      </c>
      <c r="R153" s="89">
        <f t="shared" ref="R153:W153" si="151">IF(ISBLANK(IFERROR(VLOOKUP($A153,INDIRECT("'(OCDS) " &amp; R$3 &amp; "'!$F:$F"),1,FALSE))),0,1)</f>
        <v>0</v>
      </c>
      <c r="S153" s="89">
        <f t="shared" si="151"/>
        <v>0</v>
      </c>
      <c r="T153" s="89">
        <f t="shared" si="151"/>
        <v>0</v>
      </c>
      <c r="U153" s="89">
        <f t="shared" si="151"/>
        <v>0</v>
      </c>
      <c r="V153" s="89">
        <f t="shared" si="151"/>
        <v>0</v>
      </c>
      <c r="W153" s="89">
        <f t="shared" si="151"/>
        <v>0</v>
      </c>
    </row>
    <row r="154">
      <c r="A154" s="79" t="str">
        <f t="shared" si="1"/>
        <v> ()</v>
      </c>
      <c r="B154" s="94"/>
      <c r="C154" s="94"/>
      <c r="D154" s="84"/>
      <c r="E154" s="84"/>
      <c r="F154" s="92"/>
      <c r="G154" s="84"/>
      <c r="H154" s="94"/>
      <c r="I154" s="84"/>
      <c r="J154" s="85" t="str">
        <f t="shared" si="3"/>
        <v>no</v>
      </c>
      <c r="K154" s="86" t="str">
        <f>IFERROR(__xludf.DUMMYFUNCTION("IFERROR(JOIN("", "",FILTER(L154:Q154,LEN(L154:Q154))))"),"")</f>
        <v/>
      </c>
      <c r="L154" s="87" t="str">
        <f>IFERROR(__xludf.DUMMYFUNCTION("IF(ISBLANK($D154),"""",IFERROR(JOIN("", "",QUERY(INDIRECT(""'(OCDS) "" &amp; L$3 &amp; ""'!$C:$F""),""SELECT C WHERE F = '"" &amp; $A154 &amp; ""'""))))"),"")</f>
        <v/>
      </c>
      <c r="M154" s="88" t="str">
        <f>IFERROR(__xludf.DUMMYFUNCTION("IF(ISBLANK($D154),"""",IFERROR(JOIN("", "",QUERY(INDIRECT(""'(OCDS) "" &amp; M$3 &amp; ""'!$C:$F""),""SELECT C WHERE F = '"" &amp; $A154 &amp; ""'""))))"),"")</f>
        <v/>
      </c>
      <c r="N154" s="88" t="str">
        <f>IFERROR(__xludf.DUMMYFUNCTION("IF(ISBLANK($D154),"""",IFERROR(JOIN("", "",QUERY(INDIRECT(""'(OCDS) "" &amp; N$3 &amp; ""'!$C:$F""),""SELECT C WHERE F = '"" &amp; $A154 &amp; ""'""))))"),"")</f>
        <v/>
      </c>
      <c r="O154" s="88" t="str">
        <f>IFERROR(__xludf.DUMMYFUNCTION("IF(ISBLANK($D154),"""",IFERROR(JOIN("", "",QUERY(INDIRECT(""'(OCDS) "" &amp; O$3 &amp; ""'!$C:$F""),""SELECT C WHERE F = '"" &amp; $A154 &amp; ""'""))))"),"")</f>
        <v/>
      </c>
      <c r="P154" s="88" t="str">
        <f>IFERROR(__xludf.DUMMYFUNCTION("IF(ISBLANK($D154),"""",IFERROR(JOIN("", "",QUERY(INDIRECT(""'(OCDS) "" &amp; P$3 &amp; ""'!$C:$F""),""SELECT C WHERE F = '"" &amp; $A154 &amp; ""'""))))"),"")</f>
        <v/>
      </c>
      <c r="Q154" s="88" t="str">
        <f>IFERROR(__xludf.DUMMYFUNCTION("IF(ISBLANK($D154),"""",IFERROR(JOIN("", "",QUERY(INDIRECT(""'(OCDS) "" &amp; Q$3 &amp; ""'!$C:$F""),""SELECT C WHERE F = '"" &amp; $A154 &amp; ""'""))))"),"")</f>
        <v/>
      </c>
      <c r="R154" s="89">
        <f t="shared" ref="R154:W154" si="152">IF(ISBLANK(IFERROR(VLOOKUP($A154,INDIRECT("'(OCDS) " &amp; R$3 &amp; "'!$F:$F"),1,FALSE))),0,1)</f>
        <v>0</v>
      </c>
      <c r="S154" s="89">
        <f t="shared" si="152"/>
        <v>0</v>
      </c>
      <c r="T154" s="89">
        <f t="shared" si="152"/>
        <v>0</v>
      </c>
      <c r="U154" s="89">
        <f t="shared" si="152"/>
        <v>0</v>
      </c>
      <c r="V154" s="89">
        <f t="shared" si="152"/>
        <v>0</v>
      </c>
      <c r="W154" s="89">
        <f t="shared" si="152"/>
        <v>0</v>
      </c>
    </row>
    <row r="155">
      <c r="A155" s="79" t="str">
        <f t="shared" si="1"/>
        <v> ()</v>
      </c>
      <c r="B155" s="94"/>
      <c r="C155" s="94"/>
      <c r="D155" s="84"/>
      <c r="E155" s="84"/>
      <c r="F155" s="92"/>
      <c r="G155" s="84"/>
      <c r="H155" s="94"/>
      <c r="I155" s="84"/>
      <c r="J155" s="85" t="str">
        <f t="shared" si="3"/>
        <v>no</v>
      </c>
      <c r="K155" s="86" t="str">
        <f>IFERROR(__xludf.DUMMYFUNCTION("IFERROR(JOIN("", "",FILTER(L155:Q155,LEN(L155:Q155))))"),"")</f>
        <v/>
      </c>
      <c r="L155" s="87" t="str">
        <f>IFERROR(__xludf.DUMMYFUNCTION("IF(ISBLANK($D155),"""",IFERROR(JOIN("", "",QUERY(INDIRECT(""'(OCDS) "" &amp; L$3 &amp; ""'!$C:$F""),""SELECT C WHERE F = '"" &amp; $A155 &amp; ""'""))))"),"")</f>
        <v/>
      </c>
      <c r="M155" s="88" t="str">
        <f>IFERROR(__xludf.DUMMYFUNCTION("IF(ISBLANK($D155),"""",IFERROR(JOIN("", "",QUERY(INDIRECT(""'(OCDS) "" &amp; M$3 &amp; ""'!$C:$F""),""SELECT C WHERE F = '"" &amp; $A155 &amp; ""'""))))"),"")</f>
        <v/>
      </c>
      <c r="N155" s="88" t="str">
        <f>IFERROR(__xludf.DUMMYFUNCTION("IF(ISBLANK($D155),"""",IFERROR(JOIN("", "",QUERY(INDIRECT(""'(OCDS) "" &amp; N$3 &amp; ""'!$C:$F""),""SELECT C WHERE F = '"" &amp; $A155 &amp; ""'""))))"),"")</f>
        <v/>
      </c>
      <c r="O155" s="88" t="str">
        <f>IFERROR(__xludf.DUMMYFUNCTION("IF(ISBLANK($D155),"""",IFERROR(JOIN("", "",QUERY(INDIRECT(""'(OCDS) "" &amp; O$3 &amp; ""'!$C:$F""),""SELECT C WHERE F = '"" &amp; $A155 &amp; ""'""))))"),"")</f>
        <v/>
      </c>
      <c r="P155" s="88" t="str">
        <f>IFERROR(__xludf.DUMMYFUNCTION("IF(ISBLANK($D155),"""",IFERROR(JOIN("", "",QUERY(INDIRECT(""'(OCDS) "" &amp; P$3 &amp; ""'!$C:$F""),""SELECT C WHERE F = '"" &amp; $A155 &amp; ""'""))))"),"")</f>
        <v/>
      </c>
      <c r="Q155" s="88" t="str">
        <f>IFERROR(__xludf.DUMMYFUNCTION("IF(ISBLANK($D155),"""",IFERROR(JOIN("", "",QUERY(INDIRECT(""'(OCDS) "" &amp; Q$3 &amp; ""'!$C:$F""),""SELECT C WHERE F = '"" &amp; $A155 &amp; ""'""))))"),"")</f>
        <v/>
      </c>
      <c r="R155" s="89">
        <f t="shared" ref="R155:W155" si="153">IF(ISBLANK(IFERROR(VLOOKUP($A155,INDIRECT("'(OCDS) " &amp; R$3 &amp; "'!$F:$F"),1,FALSE))),0,1)</f>
        <v>0</v>
      </c>
      <c r="S155" s="89">
        <f t="shared" si="153"/>
        <v>0</v>
      </c>
      <c r="T155" s="89">
        <f t="shared" si="153"/>
        <v>0</v>
      </c>
      <c r="U155" s="89">
        <f t="shared" si="153"/>
        <v>0</v>
      </c>
      <c r="V155" s="89">
        <f t="shared" si="153"/>
        <v>0</v>
      </c>
      <c r="W155" s="89">
        <f t="shared" si="153"/>
        <v>0</v>
      </c>
    </row>
    <row r="156">
      <c r="A156" s="79" t="str">
        <f t="shared" si="1"/>
        <v> ()</v>
      </c>
      <c r="B156" s="94"/>
      <c r="C156" s="94"/>
      <c r="D156" s="84"/>
      <c r="E156" s="84"/>
      <c r="F156" s="92"/>
      <c r="G156" s="84"/>
      <c r="H156" s="94"/>
      <c r="I156" s="84"/>
      <c r="J156" s="85" t="str">
        <f t="shared" si="3"/>
        <v>no</v>
      </c>
      <c r="K156" s="86" t="str">
        <f>IFERROR(__xludf.DUMMYFUNCTION("IFERROR(JOIN("", "",FILTER(L156:Q156,LEN(L156:Q156))))"),"")</f>
        <v/>
      </c>
      <c r="L156" s="87" t="str">
        <f>IFERROR(__xludf.DUMMYFUNCTION("IF(ISBLANK($D156),"""",IFERROR(JOIN("", "",QUERY(INDIRECT(""'(OCDS) "" &amp; L$3 &amp; ""'!$C:$F""),""SELECT C WHERE F = '"" &amp; $A156 &amp; ""'""))))"),"")</f>
        <v/>
      </c>
      <c r="M156" s="88" t="str">
        <f>IFERROR(__xludf.DUMMYFUNCTION("IF(ISBLANK($D156),"""",IFERROR(JOIN("", "",QUERY(INDIRECT(""'(OCDS) "" &amp; M$3 &amp; ""'!$C:$F""),""SELECT C WHERE F = '"" &amp; $A156 &amp; ""'""))))"),"")</f>
        <v/>
      </c>
      <c r="N156" s="88" t="str">
        <f>IFERROR(__xludf.DUMMYFUNCTION("IF(ISBLANK($D156),"""",IFERROR(JOIN("", "",QUERY(INDIRECT(""'(OCDS) "" &amp; N$3 &amp; ""'!$C:$F""),""SELECT C WHERE F = '"" &amp; $A156 &amp; ""'""))))"),"")</f>
        <v/>
      </c>
      <c r="O156" s="88" t="str">
        <f>IFERROR(__xludf.DUMMYFUNCTION("IF(ISBLANK($D156),"""",IFERROR(JOIN("", "",QUERY(INDIRECT(""'(OCDS) "" &amp; O$3 &amp; ""'!$C:$F""),""SELECT C WHERE F = '"" &amp; $A156 &amp; ""'""))))"),"")</f>
        <v/>
      </c>
      <c r="P156" s="88" t="str">
        <f>IFERROR(__xludf.DUMMYFUNCTION("IF(ISBLANK($D156),"""",IFERROR(JOIN("", "",QUERY(INDIRECT(""'(OCDS) "" &amp; P$3 &amp; ""'!$C:$F""),""SELECT C WHERE F = '"" &amp; $A156 &amp; ""'""))))"),"")</f>
        <v/>
      </c>
      <c r="Q156" s="88" t="str">
        <f>IFERROR(__xludf.DUMMYFUNCTION("IF(ISBLANK($D156),"""",IFERROR(JOIN("", "",QUERY(INDIRECT(""'(OCDS) "" &amp; Q$3 &amp; ""'!$C:$F""),""SELECT C WHERE F = '"" &amp; $A156 &amp; ""'""))))"),"")</f>
        <v/>
      </c>
      <c r="R156" s="89">
        <f t="shared" ref="R156:W156" si="154">IF(ISBLANK(IFERROR(VLOOKUP($A156,INDIRECT("'(OCDS) " &amp; R$3 &amp; "'!$F:$F"),1,FALSE))),0,1)</f>
        <v>0</v>
      </c>
      <c r="S156" s="89">
        <f t="shared" si="154"/>
        <v>0</v>
      </c>
      <c r="T156" s="89">
        <f t="shared" si="154"/>
        <v>0</v>
      </c>
      <c r="U156" s="89">
        <f t="shared" si="154"/>
        <v>0</v>
      </c>
      <c r="V156" s="89">
        <f t="shared" si="154"/>
        <v>0</v>
      </c>
      <c r="W156" s="89">
        <f t="shared" si="154"/>
        <v>0</v>
      </c>
    </row>
    <row r="157">
      <c r="A157" s="79" t="str">
        <f t="shared" si="1"/>
        <v> ()</v>
      </c>
      <c r="B157" s="94"/>
      <c r="C157" s="94"/>
      <c r="D157" s="84"/>
      <c r="E157" s="84"/>
      <c r="F157" s="92"/>
      <c r="G157" s="84"/>
      <c r="H157" s="94"/>
      <c r="I157" s="84"/>
      <c r="J157" s="85" t="str">
        <f t="shared" si="3"/>
        <v>no</v>
      </c>
      <c r="K157" s="86" t="str">
        <f>IFERROR(__xludf.DUMMYFUNCTION("IFERROR(JOIN("", "",FILTER(L157:Q157,LEN(L157:Q157))))"),"")</f>
        <v/>
      </c>
      <c r="L157" s="87" t="str">
        <f>IFERROR(__xludf.DUMMYFUNCTION("IF(ISBLANK($D157),"""",IFERROR(JOIN("", "",QUERY(INDIRECT(""'(OCDS) "" &amp; L$3 &amp; ""'!$C:$F""),""SELECT C WHERE F = '"" &amp; $A157 &amp; ""'""))))"),"")</f>
        <v/>
      </c>
      <c r="M157" s="88" t="str">
        <f>IFERROR(__xludf.DUMMYFUNCTION("IF(ISBLANK($D157),"""",IFERROR(JOIN("", "",QUERY(INDIRECT(""'(OCDS) "" &amp; M$3 &amp; ""'!$C:$F""),""SELECT C WHERE F = '"" &amp; $A157 &amp; ""'""))))"),"")</f>
        <v/>
      </c>
      <c r="N157" s="88" t="str">
        <f>IFERROR(__xludf.DUMMYFUNCTION("IF(ISBLANK($D157),"""",IFERROR(JOIN("", "",QUERY(INDIRECT(""'(OCDS) "" &amp; N$3 &amp; ""'!$C:$F""),""SELECT C WHERE F = '"" &amp; $A157 &amp; ""'""))))"),"")</f>
        <v/>
      </c>
      <c r="O157" s="88" t="str">
        <f>IFERROR(__xludf.DUMMYFUNCTION("IF(ISBLANK($D157),"""",IFERROR(JOIN("", "",QUERY(INDIRECT(""'(OCDS) "" &amp; O$3 &amp; ""'!$C:$F""),""SELECT C WHERE F = '"" &amp; $A157 &amp; ""'""))))"),"")</f>
        <v/>
      </c>
      <c r="P157" s="88" t="str">
        <f>IFERROR(__xludf.DUMMYFUNCTION("IF(ISBLANK($D157),"""",IFERROR(JOIN("", "",QUERY(INDIRECT(""'(OCDS) "" &amp; P$3 &amp; ""'!$C:$F""),""SELECT C WHERE F = '"" &amp; $A157 &amp; ""'""))))"),"")</f>
        <v/>
      </c>
      <c r="Q157" s="88" t="str">
        <f>IFERROR(__xludf.DUMMYFUNCTION("IF(ISBLANK($D157),"""",IFERROR(JOIN("", "",QUERY(INDIRECT(""'(OCDS) "" &amp; Q$3 &amp; ""'!$C:$F""),""SELECT C WHERE F = '"" &amp; $A157 &amp; ""'""))))"),"")</f>
        <v/>
      </c>
      <c r="R157" s="89">
        <f t="shared" ref="R157:W157" si="155">IF(ISBLANK(IFERROR(VLOOKUP($A157,INDIRECT("'(OCDS) " &amp; R$3 &amp; "'!$F:$F"),1,FALSE))),0,1)</f>
        <v>0</v>
      </c>
      <c r="S157" s="89">
        <f t="shared" si="155"/>
        <v>0</v>
      </c>
      <c r="T157" s="89">
        <f t="shared" si="155"/>
        <v>0</v>
      </c>
      <c r="U157" s="89">
        <f t="shared" si="155"/>
        <v>0</v>
      </c>
      <c r="V157" s="89">
        <f t="shared" si="155"/>
        <v>0</v>
      </c>
      <c r="W157" s="89">
        <f t="shared" si="155"/>
        <v>0</v>
      </c>
    </row>
    <row r="158">
      <c r="A158" s="79" t="str">
        <f t="shared" si="1"/>
        <v> ()</v>
      </c>
      <c r="B158" s="94"/>
      <c r="C158" s="94"/>
      <c r="D158" s="84"/>
      <c r="E158" s="84"/>
      <c r="F158" s="92"/>
      <c r="G158" s="84"/>
      <c r="H158" s="94"/>
      <c r="I158" s="84"/>
      <c r="J158" s="85" t="str">
        <f t="shared" si="3"/>
        <v>no</v>
      </c>
      <c r="K158" s="86" t="str">
        <f>IFERROR(__xludf.DUMMYFUNCTION("IFERROR(JOIN("", "",FILTER(L158:Q158,LEN(L158:Q158))))"),"")</f>
        <v/>
      </c>
      <c r="L158" s="87" t="str">
        <f>IFERROR(__xludf.DUMMYFUNCTION("IF(ISBLANK($D158),"""",IFERROR(JOIN("", "",QUERY(INDIRECT(""'(OCDS) "" &amp; L$3 &amp; ""'!$C:$F""),""SELECT C WHERE F = '"" &amp; $A158 &amp; ""'""))))"),"")</f>
        <v/>
      </c>
      <c r="M158" s="88" t="str">
        <f>IFERROR(__xludf.DUMMYFUNCTION("IF(ISBLANK($D158),"""",IFERROR(JOIN("", "",QUERY(INDIRECT(""'(OCDS) "" &amp; M$3 &amp; ""'!$C:$F""),""SELECT C WHERE F = '"" &amp; $A158 &amp; ""'""))))"),"")</f>
        <v/>
      </c>
      <c r="N158" s="88" t="str">
        <f>IFERROR(__xludf.DUMMYFUNCTION("IF(ISBLANK($D158),"""",IFERROR(JOIN("", "",QUERY(INDIRECT(""'(OCDS) "" &amp; N$3 &amp; ""'!$C:$F""),""SELECT C WHERE F = '"" &amp; $A158 &amp; ""'""))))"),"")</f>
        <v/>
      </c>
      <c r="O158" s="88" t="str">
        <f>IFERROR(__xludf.DUMMYFUNCTION("IF(ISBLANK($D158),"""",IFERROR(JOIN("", "",QUERY(INDIRECT(""'(OCDS) "" &amp; O$3 &amp; ""'!$C:$F""),""SELECT C WHERE F = '"" &amp; $A158 &amp; ""'""))))"),"")</f>
        <v/>
      </c>
      <c r="P158" s="88" t="str">
        <f>IFERROR(__xludf.DUMMYFUNCTION("IF(ISBLANK($D158),"""",IFERROR(JOIN("", "",QUERY(INDIRECT(""'(OCDS) "" &amp; P$3 &amp; ""'!$C:$F""),""SELECT C WHERE F = '"" &amp; $A158 &amp; ""'""))))"),"")</f>
        <v/>
      </c>
      <c r="Q158" s="88" t="str">
        <f>IFERROR(__xludf.DUMMYFUNCTION("IF(ISBLANK($D158),"""",IFERROR(JOIN("", "",QUERY(INDIRECT(""'(OCDS) "" &amp; Q$3 &amp; ""'!$C:$F""),""SELECT C WHERE F = '"" &amp; $A158 &amp; ""'""))))"),"")</f>
        <v/>
      </c>
      <c r="R158" s="89">
        <f t="shared" ref="R158:W158" si="156">IF(ISBLANK(IFERROR(VLOOKUP($A158,INDIRECT("'(OCDS) " &amp; R$3 &amp; "'!$F:$F"),1,FALSE))),0,1)</f>
        <v>0</v>
      </c>
      <c r="S158" s="89">
        <f t="shared" si="156"/>
        <v>0</v>
      </c>
      <c r="T158" s="89">
        <f t="shared" si="156"/>
        <v>0</v>
      </c>
      <c r="U158" s="89">
        <f t="shared" si="156"/>
        <v>0</v>
      </c>
      <c r="V158" s="89">
        <f t="shared" si="156"/>
        <v>0</v>
      </c>
      <c r="W158" s="89">
        <f t="shared" si="156"/>
        <v>0</v>
      </c>
    </row>
    <row r="159">
      <c r="A159" s="79" t="str">
        <f t="shared" si="1"/>
        <v> ()</v>
      </c>
      <c r="B159" s="94"/>
      <c r="C159" s="94"/>
      <c r="D159" s="84"/>
      <c r="E159" s="84"/>
      <c r="F159" s="92"/>
      <c r="G159" s="84"/>
      <c r="H159" s="94"/>
      <c r="I159" s="84"/>
      <c r="J159" s="85" t="str">
        <f t="shared" si="3"/>
        <v>no</v>
      </c>
      <c r="K159" s="86" t="str">
        <f>IFERROR(__xludf.DUMMYFUNCTION("IFERROR(JOIN("", "",FILTER(L159:Q159,LEN(L159:Q159))))"),"")</f>
        <v/>
      </c>
      <c r="L159" s="87" t="str">
        <f>IFERROR(__xludf.DUMMYFUNCTION("IF(ISBLANK($D159),"""",IFERROR(JOIN("", "",QUERY(INDIRECT(""'(OCDS) "" &amp; L$3 &amp; ""'!$C:$F""),""SELECT C WHERE F = '"" &amp; $A159 &amp; ""'""))))"),"")</f>
        <v/>
      </c>
      <c r="M159" s="88" t="str">
        <f>IFERROR(__xludf.DUMMYFUNCTION("IF(ISBLANK($D159),"""",IFERROR(JOIN("", "",QUERY(INDIRECT(""'(OCDS) "" &amp; M$3 &amp; ""'!$C:$F""),""SELECT C WHERE F = '"" &amp; $A159 &amp; ""'""))))"),"")</f>
        <v/>
      </c>
      <c r="N159" s="88" t="str">
        <f>IFERROR(__xludf.DUMMYFUNCTION("IF(ISBLANK($D159),"""",IFERROR(JOIN("", "",QUERY(INDIRECT(""'(OCDS) "" &amp; N$3 &amp; ""'!$C:$F""),""SELECT C WHERE F = '"" &amp; $A159 &amp; ""'""))))"),"")</f>
        <v/>
      </c>
      <c r="O159" s="88" t="str">
        <f>IFERROR(__xludf.DUMMYFUNCTION("IF(ISBLANK($D159),"""",IFERROR(JOIN("", "",QUERY(INDIRECT(""'(OCDS) "" &amp; O$3 &amp; ""'!$C:$F""),""SELECT C WHERE F = '"" &amp; $A159 &amp; ""'""))))"),"")</f>
        <v/>
      </c>
      <c r="P159" s="88" t="str">
        <f>IFERROR(__xludf.DUMMYFUNCTION("IF(ISBLANK($D159),"""",IFERROR(JOIN("", "",QUERY(INDIRECT(""'(OCDS) "" &amp; P$3 &amp; ""'!$C:$F""),""SELECT C WHERE F = '"" &amp; $A159 &amp; ""'""))))"),"")</f>
        <v/>
      </c>
      <c r="Q159" s="88" t="str">
        <f>IFERROR(__xludf.DUMMYFUNCTION("IF(ISBLANK($D159),"""",IFERROR(JOIN("", "",QUERY(INDIRECT(""'(OCDS) "" &amp; Q$3 &amp; ""'!$C:$F""),""SELECT C WHERE F = '"" &amp; $A159 &amp; ""'""))))"),"")</f>
        <v/>
      </c>
      <c r="R159" s="89">
        <f t="shared" ref="R159:W159" si="157">IF(ISBLANK(IFERROR(VLOOKUP($A159,INDIRECT("'(OCDS) " &amp; R$3 &amp; "'!$F:$F"),1,FALSE))),0,1)</f>
        <v>0</v>
      </c>
      <c r="S159" s="89">
        <f t="shared" si="157"/>
        <v>0</v>
      </c>
      <c r="T159" s="89">
        <f t="shared" si="157"/>
        <v>0</v>
      </c>
      <c r="U159" s="89">
        <f t="shared" si="157"/>
        <v>0</v>
      </c>
      <c r="V159" s="89">
        <f t="shared" si="157"/>
        <v>0</v>
      </c>
      <c r="W159" s="89">
        <f t="shared" si="157"/>
        <v>0</v>
      </c>
    </row>
    <row r="160">
      <c r="A160" s="79" t="str">
        <f t="shared" si="1"/>
        <v> ()</v>
      </c>
      <c r="B160" s="94"/>
      <c r="C160" s="94"/>
      <c r="D160" s="84"/>
      <c r="E160" s="84"/>
      <c r="F160" s="92"/>
      <c r="G160" s="84"/>
      <c r="H160" s="94"/>
      <c r="I160" s="84"/>
      <c r="J160" s="85" t="str">
        <f t="shared" si="3"/>
        <v>no</v>
      </c>
      <c r="K160" s="86" t="str">
        <f>IFERROR(__xludf.DUMMYFUNCTION("IFERROR(JOIN("", "",FILTER(L160:Q160,LEN(L160:Q160))))"),"")</f>
        <v/>
      </c>
      <c r="L160" s="87" t="str">
        <f>IFERROR(__xludf.DUMMYFUNCTION("IF(ISBLANK($D160),"""",IFERROR(JOIN("", "",QUERY(INDIRECT(""'(OCDS) "" &amp; L$3 &amp; ""'!$C:$F""),""SELECT C WHERE F = '"" &amp; $A160 &amp; ""'""))))"),"")</f>
        <v/>
      </c>
      <c r="M160" s="88" t="str">
        <f>IFERROR(__xludf.DUMMYFUNCTION("IF(ISBLANK($D160),"""",IFERROR(JOIN("", "",QUERY(INDIRECT(""'(OCDS) "" &amp; M$3 &amp; ""'!$C:$F""),""SELECT C WHERE F = '"" &amp; $A160 &amp; ""'""))))"),"")</f>
        <v/>
      </c>
      <c r="N160" s="88" t="str">
        <f>IFERROR(__xludf.DUMMYFUNCTION("IF(ISBLANK($D160),"""",IFERROR(JOIN("", "",QUERY(INDIRECT(""'(OCDS) "" &amp; N$3 &amp; ""'!$C:$F""),""SELECT C WHERE F = '"" &amp; $A160 &amp; ""'""))))"),"")</f>
        <v/>
      </c>
      <c r="O160" s="88" t="str">
        <f>IFERROR(__xludf.DUMMYFUNCTION("IF(ISBLANK($D160),"""",IFERROR(JOIN("", "",QUERY(INDIRECT(""'(OCDS) "" &amp; O$3 &amp; ""'!$C:$F""),""SELECT C WHERE F = '"" &amp; $A160 &amp; ""'""))))"),"")</f>
        <v/>
      </c>
      <c r="P160" s="88" t="str">
        <f>IFERROR(__xludf.DUMMYFUNCTION("IF(ISBLANK($D160),"""",IFERROR(JOIN("", "",QUERY(INDIRECT(""'(OCDS) "" &amp; P$3 &amp; ""'!$C:$F""),""SELECT C WHERE F = '"" &amp; $A160 &amp; ""'""))))"),"")</f>
        <v/>
      </c>
      <c r="Q160" s="88" t="str">
        <f>IFERROR(__xludf.DUMMYFUNCTION("IF(ISBLANK($D160),"""",IFERROR(JOIN("", "",QUERY(INDIRECT(""'(OCDS) "" &amp; Q$3 &amp; ""'!$C:$F""),""SELECT C WHERE F = '"" &amp; $A160 &amp; ""'""))))"),"")</f>
        <v/>
      </c>
      <c r="R160" s="89">
        <f t="shared" ref="R160:W160" si="158">IF(ISBLANK(IFERROR(VLOOKUP($A160,INDIRECT("'(OCDS) " &amp; R$3 &amp; "'!$F:$F"),1,FALSE))),0,1)</f>
        <v>0</v>
      </c>
      <c r="S160" s="89">
        <f t="shared" si="158"/>
        <v>0</v>
      </c>
      <c r="T160" s="89">
        <f t="shared" si="158"/>
        <v>0</v>
      </c>
      <c r="U160" s="89">
        <f t="shared" si="158"/>
        <v>0</v>
      </c>
      <c r="V160" s="89">
        <f t="shared" si="158"/>
        <v>0</v>
      </c>
      <c r="W160" s="89">
        <f t="shared" si="158"/>
        <v>0</v>
      </c>
    </row>
    <row r="161">
      <c r="A161" s="79" t="str">
        <f t="shared" si="1"/>
        <v> ()</v>
      </c>
      <c r="B161" s="94"/>
      <c r="C161" s="94"/>
      <c r="D161" s="84"/>
      <c r="E161" s="84"/>
      <c r="F161" s="92"/>
      <c r="G161" s="84"/>
      <c r="H161" s="94"/>
      <c r="I161" s="84"/>
      <c r="J161" s="85" t="str">
        <f t="shared" si="3"/>
        <v>no</v>
      </c>
      <c r="K161" s="86" t="str">
        <f>IFERROR(__xludf.DUMMYFUNCTION("IFERROR(JOIN("", "",FILTER(L161:Q161,LEN(L161:Q161))))"),"")</f>
        <v/>
      </c>
      <c r="L161" s="87" t="str">
        <f>IFERROR(__xludf.DUMMYFUNCTION("IF(ISBLANK($D161),"""",IFERROR(JOIN("", "",QUERY(INDIRECT(""'(OCDS) "" &amp; L$3 &amp; ""'!$C:$F""),""SELECT C WHERE F = '"" &amp; $A161 &amp; ""'""))))"),"")</f>
        <v/>
      </c>
      <c r="M161" s="88" t="str">
        <f>IFERROR(__xludf.DUMMYFUNCTION("IF(ISBLANK($D161),"""",IFERROR(JOIN("", "",QUERY(INDIRECT(""'(OCDS) "" &amp; M$3 &amp; ""'!$C:$F""),""SELECT C WHERE F = '"" &amp; $A161 &amp; ""'""))))"),"")</f>
        <v/>
      </c>
      <c r="N161" s="88" t="str">
        <f>IFERROR(__xludf.DUMMYFUNCTION("IF(ISBLANK($D161),"""",IFERROR(JOIN("", "",QUERY(INDIRECT(""'(OCDS) "" &amp; N$3 &amp; ""'!$C:$F""),""SELECT C WHERE F = '"" &amp; $A161 &amp; ""'""))))"),"")</f>
        <v/>
      </c>
      <c r="O161" s="88" t="str">
        <f>IFERROR(__xludf.DUMMYFUNCTION("IF(ISBLANK($D161),"""",IFERROR(JOIN("", "",QUERY(INDIRECT(""'(OCDS) "" &amp; O$3 &amp; ""'!$C:$F""),""SELECT C WHERE F = '"" &amp; $A161 &amp; ""'""))))"),"")</f>
        <v/>
      </c>
      <c r="P161" s="88" t="str">
        <f>IFERROR(__xludf.DUMMYFUNCTION("IF(ISBLANK($D161),"""",IFERROR(JOIN("", "",QUERY(INDIRECT(""'(OCDS) "" &amp; P$3 &amp; ""'!$C:$F""),""SELECT C WHERE F = '"" &amp; $A161 &amp; ""'""))))"),"")</f>
        <v/>
      </c>
      <c r="Q161" s="88" t="str">
        <f>IFERROR(__xludf.DUMMYFUNCTION("IF(ISBLANK($D161),"""",IFERROR(JOIN("", "",QUERY(INDIRECT(""'(OCDS) "" &amp; Q$3 &amp; ""'!$C:$F""),""SELECT C WHERE F = '"" &amp; $A161 &amp; ""'""))))"),"")</f>
        <v/>
      </c>
      <c r="R161" s="89">
        <f t="shared" ref="R161:W161" si="159">IF(ISBLANK(IFERROR(VLOOKUP($A161,INDIRECT("'(OCDS) " &amp; R$3 &amp; "'!$F:$F"),1,FALSE))),0,1)</f>
        <v>0</v>
      </c>
      <c r="S161" s="89">
        <f t="shared" si="159"/>
        <v>0</v>
      </c>
      <c r="T161" s="89">
        <f t="shared" si="159"/>
        <v>0</v>
      </c>
      <c r="U161" s="89">
        <f t="shared" si="159"/>
        <v>0</v>
      </c>
      <c r="V161" s="89">
        <f t="shared" si="159"/>
        <v>0</v>
      </c>
      <c r="W161" s="89">
        <f t="shared" si="159"/>
        <v>0</v>
      </c>
    </row>
    <row r="162">
      <c r="A162" s="79" t="str">
        <f t="shared" si="1"/>
        <v> ()</v>
      </c>
      <c r="B162" s="94"/>
      <c r="C162" s="94"/>
      <c r="D162" s="84"/>
      <c r="E162" s="84"/>
      <c r="F162" s="92"/>
      <c r="G162" s="84"/>
      <c r="H162" s="94"/>
      <c r="I162" s="84"/>
      <c r="J162" s="85" t="str">
        <f t="shared" si="3"/>
        <v>no</v>
      </c>
      <c r="K162" s="86" t="str">
        <f>IFERROR(__xludf.DUMMYFUNCTION("IFERROR(JOIN("", "",FILTER(L162:Q162,LEN(L162:Q162))))"),"")</f>
        <v/>
      </c>
      <c r="L162" s="87" t="str">
        <f>IFERROR(__xludf.DUMMYFUNCTION("IF(ISBLANK($D162),"""",IFERROR(JOIN("", "",QUERY(INDIRECT(""'(OCDS) "" &amp; L$3 &amp; ""'!$C:$F""),""SELECT C WHERE F = '"" &amp; $A162 &amp; ""'""))))"),"")</f>
        <v/>
      </c>
      <c r="M162" s="88" t="str">
        <f>IFERROR(__xludf.DUMMYFUNCTION("IF(ISBLANK($D162),"""",IFERROR(JOIN("", "",QUERY(INDIRECT(""'(OCDS) "" &amp; M$3 &amp; ""'!$C:$F""),""SELECT C WHERE F = '"" &amp; $A162 &amp; ""'""))))"),"")</f>
        <v/>
      </c>
      <c r="N162" s="88" t="str">
        <f>IFERROR(__xludf.DUMMYFUNCTION("IF(ISBLANK($D162),"""",IFERROR(JOIN("", "",QUERY(INDIRECT(""'(OCDS) "" &amp; N$3 &amp; ""'!$C:$F""),""SELECT C WHERE F = '"" &amp; $A162 &amp; ""'""))))"),"")</f>
        <v/>
      </c>
      <c r="O162" s="88" t="str">
        <f>IFERROR(__xludf.DUMMYFUNCTION("IF(ISBLANK($D162),"""",IFERROR(JOIN("", "",QUERY(INDIRECT(""'(OCDS) "" &amp; O$3 &amp; ""'!$C:$F""),""SELECT C WHERE F = '"" &amp; $A162 &amp; ""'""))))"),"")</f>
        <v/>
      </c>
      <c r="P162" s="88" t="str">
        <f>IFERROR(__xludf.DUMMYFUNCTION("IF(ISBLANK($D162),"""",IFERROR(JOIN("", "",QUERY(INDIRECT(""'(OCDS) "" &amp; P$3 &amp; ""'!$C:$F""),""SELECT C WHERE F = '"" &amp; $A162 &amp; ""'""))))"),"")</f>
        <v/>
      </c>
      <c r="Q162" s="88" t="str">
        <f>IFERROR(__xludf.DUMMYFUNCTION("IF(ISBLANK($D162),"""",IFERROR(JOIN("", "",QUERY(INDIRECT(""'(OCDS) "" &amp; Q$3 &amp; ""'!$C:$F""),""SELECT C WHERE F = '"" &amp; $A162 &amp; ""'""))))"),"")</f>
        <v/>
      </c>
      <c r="R162" s="89">
        <f t="shared" ref="R162:W162" si="160">IF(ISBLANK(IFERROR(VLOOKUP($A162,INDIRECT("'(OCDS) " &amp; R$3 &amp; "'!$F:$F"),1,FALSE))),0,1)</f>
        <v>0</v>
      </c>
      <c r="S162" s="89">
        <f t="shared" si="160"/>
        <v>0</v>
      </c>
      <c r="T162" s="89">
        <f t="shared" si="160"/>
        <v>0</v>
      </c>
      <c r="U162" s="89">
        <f t="shared" si="160"/>
        <v>0</v>
      </c>
      <c r="V162" s="89">
        <f t="shared" si="160"/>
        <v>0</v>
      </c>
      <c r="W162" s="89">
        <f t="shared" si="160"/>
        <v>0</v>
      </c>
    </row>
    <row r="163">
      <c r="A163" s="79" t="str">
        <f t="shared" si="1"/>
        <v> ()</v>
      </c>
      <c r="B163" s="94"/>
      <c r="C163" s="94"/>
      <c r="D163" s="84"/>
      <c r="E163" s="84"/>
      <c r="F163" s="92"/>
      <c r="G163" s="84"/>
      <c r="H163" s="94"/>
      <c r="I163" s="84"/>
      <c r="J163" s="85" t="str">
        <f t="shared" si="3"/>
        <v>no</v>
      </c>
      <c r="K163" s="86" t="str">
        <f>IFERROR(__xludf.DUMMYFUNCTION("IFERROR(JOIN("", "",FILTER(L163:Q163,LEN(L163:Q163))))"),"")</f>
        <v/>
      </c>
      <c r="L163" s="87" t="str">
        <f>IFERROR(__xludf.DUMMYFUNCTION("IF(ISBLANK($D163),"""",IFERROR(JOIN("", "",QUERY(INDIRECT(""'(OCDS) "" &amp; L$3 &amp; ""'!$C:$F""),""SELECT C WHERE F = '"" &amp; $A163 &amp; ""'""))))"),"")</f>
        <v/>
      </c>
      <c r="M163" s="88" t="str">
        <f>IFERROR(__xludf.DUMMYFUNCTION("IF(ISBLANK($D163),"""",IFERROR(JOIN("", "",QUERY(INDIRECT(""'(OCDS) "" &amp; M$3 &amp; ""'!$C:$F""),""SELECT C WHERE F = '"" &amp; $A163 &amp; ""'""))))"),"")</f>
        <v/>
      </c>
      <c r="N163" s="88" t="str">
        <f>IFERROR(__xludf.DUMMYFUNCTION("IF(ISBLANK($D163),"""",IFERROR(JOIN("", "",QUERY(INDIRECT(""'(OCDS) "" &amp; N$3 &amp; ""'!$C:$F""),""SELECT C WHERE F = '"" &amp; $A163 &amp; ""'""))))"),"")</f>
        <v/>
      </c>
      <c r="O163" s="88" t="str">
        <f>IFERROR(__xludf.DUMMYFUNCTION("IF(ISBLANK($D163),"""",IFERROR(JOIN("", "",QUERY(INDIRECT(""'(OCDS) "" &amp; O$3 &amp; ""'!$C:$F""),""SELECT C WHERE F = '"" &amp; $A163 &amp; ""'""))))"),"")</f>
        <v/>
      </c>
      <c r="P163" s="88" t="str">
        <f>IFERROR(__xludf.DUMMYFUNCTION("IF(ISBLANK($D163),"""",IFERROR(JOIN("", "",QUERY(INDIRECT(""'(OCDS) "" &amp; P$3 &amp; ""'!$C:$F""),""SELECT C WHERE F = '"" &amp; $A163 &amp; ""'""))))"),"")</f>
        <v/>
      </c>
      <c r="Q163" s="88" t="str">
        <f>IFERROR(__xludf.DUMMYFUNCTION("IF(ISBLANK($D163),"""",IFERROR(JOIN("", "",QUERY(INDIRECT(""'(OCDS) "" &amp; Q$3 &amp; ""'!$C:$F""),""SELECT C WHERE F = '"" &amp; $A163 &amp; ""'""))))"),"")</f>
        <v/>
      </c>
      <c r="R163" s="89">
        <f t="shared" ref="R163:W163" si="161">IF(ISBLANK(IFERROR(VLOOKUP($A163,INDIRECT("'(OCDS) " &amp; R$3 &amp; "'!$F:$F"),1,FALSE))),0,1)</f>
        <v>0</v>
      </c>
      <c r="S163" s="89">
        <f t="shared" si="161"/>
        <v>0</v>
      </c>
      <c r="T163" s="89">
        <f t="shared" si="161"/>
        <v>0</v>
      </c>
      <c r="U163" s="89">
        <f t="shared" si="161"/>
        <v>0</v>
      </c>
      <c r="V163" s="89">
        <f t="shared" si="161"/>
        <v>0</v>
      </c>
      <c r="W163" s="89">
        <f t="shared" si="161"/>
        <v>0</v>
      </c>
    </row>
    <row r="164">
      <c r="A164" s="79" t="str">
        <f t="shared" si="1"/>
        <v> ()</v>
      </c>
      <c r="B164" s="94"/>
      <c r="C164" s="94"/>
      <c r="D164" s="84"/>
      <c r="E164" s="84"/>
      <c r="F164" s="92"/>
      <c r="G164" s="84"/>
      <c r="H164" s="94"/>
      <c r="I164" s="84"/>
      <c r="J164" s="85" t="str">
        <f t="shared" si="3"/>
        <v>no</v>
      </c>
      <c r="K164" s="86" t="str">
        <f>IFERROR(__xludf.DUMMYFUNCTION("IFERROR(JOIN("", "",FILTER(L164:Q164,LEN(L164:Q164))))"),"")</f>
        <v/>
      </c>
      <c r="L164" s="87" t="str">
        <f>IFERROR(__xludf.DUMMYFUNCTION("IF(ISBLANK($D164),"""",IFERROR(JOIN("", "",QUERY(INDIRECT(""'(OCDS) "" &amp; L$3 &amp; ""'!$C:$F""),""SELECT C WHERE F = '"" &amp; $A164 &amp; ""'""))))"),"")</f>
        <v/>
      </c>
      <c r="M164" s="88" t="str">
        <f>IFERROR(__xludf.DUMMYFUNCTION("IF(ISBLANK($D164),"""",IFERROR(JOIN("", "",QUERY(INDIRECT(""'(OCDS) "" &amp; M$3 &amp; ""'!$C:$F""),""SELECT C WHERE F = '"" &amp; $A164 &amp; ""'""))))"),"")</f>
        <v/>
      </c>
      <c r="N164" s="88" t="str">
        <f>IFERROR(__xludf.DUMMYFUNCTION("IF(ISBLANK($D164),"""",IFERROR(JOIN("", "",QUERY(INDIRECT(""'(OCDS) "" &amp; N$3 &amp; ""'!$C:$F""),""SELECT C WHERE F = '"" &amp; $A164 &amp; ""'""))))"),"")</f>
        <v/>
      </c>
      <c r="O164" s="88" t="str">
        <f>IFERROR(__xludf.DUMMYFUNCTION("IF(ISBLANK($D164),"""",IFERROR(JOIN("", "",QUERY(INDIRECT(""'(OCDS) "" &amp; O$3 &amp; ""'!$C:$F""),""SELECT C WHERE F = '"" &amp; $A164 &amp; ""'""))))"),"")</f>
        <v/>
      </c>
      <c r="P164" s="88" t="str">
        <f>IFERROR(__xludf.DUMMYFUNCTION("IF(ISBLANK($D164),"""",IFERROR(JOIN("", "",QUERY(INDIRECT(""'(OCDS) "" &amp; P$3 &amp; ""'!$C:$F""),""SELECT C WHERE F = '"" &amp; $A164 &amp; ""'""))))"),"")</f>
        <v/>
      </c>
      <c r="Q164" s="88" t="str">
        <f>IFERROR(__xludf.DUMMYFUNCTION("IF(ISBLANK($D164),"""",IFERROR(JOIN("", "",QUERY(INDIRECT(""'(OCDS) "" &amp; Q$3 &amp; ""'!$C:$F""),""SELECT C WHERE F = '"" &amp; $A164 &amp; ""'""))))"),"")</f>
        <v/>
      </c>
      <c r="R164" s="89">
        <f t="shared" ref="R164:W164" si="162">IF(ISBLANK(IFERROR(VLOOKUP($A164,INDIRECT("'(OCDS) " &amp; R$3 &amp; "'!$F:$F"),1,FALSE))),0,1)</f>
        <v>0</v>
      </c>
      <c r="S164" s="89">
        <f t="shared" si="162"/>
        <v>0</v>
      </c>
      <c r="T164" s="89">
        <f t="shared" si="162"/>
        <v>0</v>
      </c>
      <c r="U164" s="89">
        <f t="shared" si="162"/>
        <v>0</v>
      </c>
      <c r="V164" s="89">
        <f t="shared" si="162"/>
        <v>0</v>
      </c>
      <c r="W164" s="89">
        <f t="shared" si="162"/>
        <v>0</v>
      </c>
    </row>
    <row r="165">
      <c r="A165" s="79" t="str">
        <f t="shared" si="1"/>
        <v> ()</v>
      </c>
      <c r="B165" s="94"/>
      <c r="C165" s="94"/>
      <c r="D165" s="84"/>
      <c r="E165" s="84"/>
      <c r="F165" s="92"/>
      <c r="G165" s="84"/>
      <c r="H165" s="94"/>
      <c r="I165" s="84"/>
      <c r="J165" s="85" t="str">
        <f t="shared" si="3"/>
        <v>no</v>
      </c>
      <c r="K165" s="86" t="str">
        <f>IFERROR(__xludf.DUMMYFUNCTION("IFERROR(JOIN("", "",FILTER(L165:Q165,LEN(L165:Q165))))"),"")</f>
        <v/>
      </c>
      <c r="L165" s="87" t="str">
        <f>IFERROR(__xludf.DUMMYFUNCTION("IF(ISBLANK($D165),"""",IFERROR(JOIN("", "",QUERY(INDIRECT(""'(OCDS) "" &amp; L$3 &amp; ""'!$C:$F""),""SELECT C WHERE F = '"" &amp; $A165 &amp; ""'""))))"),"")</f>
        <v/>
      </c>
      <c r="M165" s="88" t="str">
        <f>IFERROR(__xludf.DUMMYFUNCTION("IF(ISBLANK($D165),"""",IFERROR(JOIN("", "",QUERY(INDIRECT(""'(OCDS) "" &amp; M$3 &amp; ""'!$C:$F""),""SELECT C WHERE F = '"" &amp; $A165 &amp; ""'""))))"),"")</f>
        <v/>
      </c>
      <c r="N165" s="88" t="str">
        <f>IFERROR(__xludf.DUMMYFUNCTION("IF(ISBLANK($D165),"""",IFERROR(JOIN("", "",QUERY(INDIRECT(""'(OCDS) "" &amp; N$3 &amp; ""'!$C:$F""),""SELECT C WHERE F = '"" &amp; $A165 &amp; ""'""))))"),"")</f>
        <v/>
      </c>
      <c r="O165" s="88" t="str">
        <f>IFERROR(__xludf.DUMMYFUNCTION("IF(ISBLANK($D165),"""",IFERROR(JOIN("", "",QUERY(INDIRECT(""'(OCDS) "" &amp; O$3 &amp; ""'!$C:$F""),""SELECT C WHERE F = '"" &amp; $A165 &amp; ""'""))))"),"")</f>
        <v/>
      </c>
      <c r="P165" s="88" t="str">
        <f>IFERROR(__xludf.DUMMYFUNCTION("IF(ISBLANK($D165),"""",IFERROR(JOIN("", "",QUERY(INDIRECT(""'(OCDS) "" &amp; P$3 &amp; ""'!$C:$F""),""SELECT C WHERE F = '"" &amp; $A165 &amp; ""'""))))"),"")</f>
        <v/>
      </c>
      <c r="Q165" s="88" t="str">
        <f>IFERROR(__xludf.DUMMYFUNCTION("IF(ISBLANK($D165),"""",IFERROR(JOIN("", "",QUERY(INDIRECT(""'(OCDS) "" &amp; Q$3 &amp; ""'!$C:$F""),""SELECT C WHERE F = '"" &amp; $A165 &amp; ""'""))))"),"")</f>
        <v/>
      </c>
      <c r="R165" s="89">
        <f t="shared" ref="R165:W165" si="163">IF(ISBLANK(IFERROR(VLOOKUP($A165,INDIRECT("'(OCDS) " &amp; R$3 &amp; "'!$F:$F"),1,FALSE))),0,1)</f>
        <v>0</v>
      </c>
      <c r="S165" s="89">
        <f t="shared" si="163"/>
        <v>0</v>
      </c>
      <c r="T165" s="89">
        <f t="shared" si="163"/>
        <v>0</v>
      </c>
      <c r="U165" s="89">
        <f t="shared" si="163"/>
        <v>0</v>
      </c>
      <c r="V165" s="89">
        <f t="shared" si="163"/>
        <v>0</v>
      </c>
      <c r="W165" s="89">
        <f t="shared" si="163"/>
        <v>0</v>
      </c>
    </row>
    <row r="166">
      <c r="A166" s="79" t="str">
        <f t="shared" si="1"/>
        <v> ()</v>
      </c>
      <c r="B166" s="94"/>
      <c r="C166" s="94"/>
      <c r="D166" s="84"/>
      <c r="E166" s="84"/>
      <c r="F166" s="92"/>
      <c r="G166" s="84"/>
      <c r="H166" s="94"/>
      <c r="I166" s="84"/>
      <c r="J166" s="85" t="str">
        <f t="shared" si="3"/>
        <v>no</v>
      </c>
      <c r="K166" s="86" t="str">
        <f>IFERROR(__xludf.DUMMYFUNCTION("IFERROR(JOIN("", "",FILTER(L166:Q166,LEN(L166:Q166))))"),"")</f>
        <v/>
      </c>
      <c r="L166" s="87" t="str">
        <f>IFERROR(__xludf.DUMMYFUNCTION("IF(ISBLANK($D166),"""",IFERROR(JOIN("", "",QUERY(INDIRECT(""'(OCDS) "" &amp; L$3 &amp; ""'!$C:$F""),""SELECT C WHERE F = '"" &amp; $A166 &amp; ""'""))))"),"")</f>
        <v/>
      </c>
      <c r="M166" s="88" t="str">
        <f>IFERROR(__xludf.DUMMYFUNCTION("IF(ISBLANK($D166),"""",IFERROR(JOIN("", "",QUERY(INDIRECT(""'(OCDS) "" &amp; M$3 &amp; ""'!$C:$F""),""SELECT C WHERE F = '"" &amp; $A166 &amp; ""'""))))"),"")</f>
        <v/>
      </c>
      <c r="N166" s="88" t="str">
        <f>IFERROR(__xludf.DUMMYFUNCTION("IF(ISBLANK($D166),"""",IFERROR(JOIN("", "",QUERY(INDIRECT(""'(OCDS) "" &amp; N$3 &amp; ""'!$C:$F""),""SELECT C WHERE F = '"" &amp; $A166 &amp; ""'""))))"),"")</f>
        <v/>
      </c>
      <c r="O166" s="88" t="str">
        <f>IFERROR(__xludf.DUMMYFUNCTION("IF(ISBLANK($D166),"""",IFERROR(JOIN("", "",QUERY(INDIRECT(""'(OCDS) "" &amp; O$3 &amp; ""'!$C:$F""),""SELECT C WHERE F = '"" &amp; $A166 &amp; ""'""))))"),"")</f>
        <v/>
      </c>
      <c r="P166" s="88" t="str">
        <f>IFERROR(__xludf.DUMMYFUNCTION("IF(ISBLANK($D166),"""",IFERROR(JOIN("", "",QUERY(INDIRECT(""'(OCDS) "" &amp; P$3 &amp; ""'!$C:$F""),""SELECT C WHERE F = '"" &amp; $A166 &amp; ""'""))))"),"")</f>
        <v/>
      </c>
      <c r="Q166" s="88" t="str">
        <f>IFERROR(__xludf.DUMMYFUNCTION("IF(ISBLANK($D166),"""",IFERROR(JOIN("", "",QUERY(INDIRECT(""'(OCDS) "" &amp; Q$3 &amp; ""'!$C:$F""),""SELECT C WHERE F = '"" &amp; $A166 &amp; ""'""))))"),"")</f>
        <v/>
      </c>
      <c r="R166" s="89">
        <f t="shared" ref="R166:W166" si="164">IF(ISBLANK(IFERROR(VLOOKUP($A166,INDIRECT("'(OCDS) " &amp; R$3 &amp; "'!$F:$F"),1,FALSE))),0,1)</f>
        <v>0</v>
      </c>
      <c r="S166" s="89">
        <f t="shared" si="164"/>
        <v>0</v>
      </c>
      <c r="T166" s="89">
        <f t="shared" si="164"/>
        <v>0</v>
      </c>
      <c r="U166" s="89">
        <f t="shared" si="164"/>
        <v>0</v>
      </c>
      <c r="V166" s="89">
        <f t="shared" si="164"/>
        <v>0</v>
      </c>
      <c r="W166" s="89">
        <f t="shared" si="164"/>
        <v>0</v>
      </c>
    </row>
    <row r="167">
      <c r="A167" s="79" t="str">
        <f t="shared" si="1"/>
        <v> ()</v>
      </c>
      <c r="B167" s="94"/>
      <c r="C167" s="94"/>
      <c r="D167" s="84"/>
      <c r="E167" s="84"/>
      <c r="F167" s="92"/>
      <c r="G167" s="84"/>
      <c r="H167" s="94"/>
      <c r="I167" s="84"/>
      <c r="J167" s="85" t="str">
        <f t="shared" si="3"/>
        <v>no</v>
      </c>
      <c r="K167" s="86" t="str">
        <f>IFERROR(__xludf.DUMMYFUNCTION("IFERROR(JOIN("", "",FILTER(L167:Q167,LEN(L167:Q167))))"),"")</f>
        <v/>
      </c>
      <c r="L167" s="87" t="str">
        <f>IFERROR(__xludf.DUMMYFUNCTION("IF(ISBLANK($D167),"""",IFERROR(JOIN("", "",QUERY(INDIRECT(""'(OCDS) "" &amp; L$3 &amp; ""'!$C:$F""),""SELECT C WHERE F = '"" &amp; $A167 &amp; ""'""))))"),"")</f>
        <v/>
      </c>
      <c r="M167" s="88" t="str">
        <f>IFERROR(__xludf.DUMMYFUNCTION("IF(ISBLANK($D167),"""",IFERROR(JOIN("", "",QUERY(INDIRECT(""'(OCDS) "" &amp; M$3 &amp; ""'!$C:$F""),""SELECT C WHERE F = '"" &amp; $A167 &amp; ""'""))))"),"")</f>
        <v/>
      </c>
      <c r="N167" s="88" t="str">
        <f>IFERROR(__xludf.DUMMYFUNCTION("IF(ISBLANK($D167),"""",IFERROR(JOIN("", "",QUERY(INDIRECT(""'(OCDS) "" &amp; N$3 &amp; ""'!$C:$F""),""SELECT C WHERE F = '"" &amp; $A167 &amp; ""'""))))"),"")</f>
        <v/>
      </c>
      <c r="O167" s="88" t="str">
        <f>IFERROR(__xludf.DUMMYFUNCTION("IF(ISBLANK($D167),"""",IFERROR(JOIN("", "",QUERY(INDIRECT(""'(OCDS) "" &amp; O$3 &amp; ""'!$C:$F""),""SELECT C WHERE F = '"" &amp; $A167 &amp; ""'""))))"),"")</f>
        <v/>
      </c>
      <c r="P167" s="88" t="str">
        <f>IFERROR(__xludf.DUMMYFUNCTION("IF(ISBLANK($D167),"""",IFERROR(JOIN("", "",QUERY(INDIRECT(""'(OCDS) "" &amp; P$3 &amp; ""'!$C:$F""),""SELECT C WHERE F = '"" &amp; $A167 &amp; ""'""))))"),"")</f>
        <v/>
      </c>
      <c r="Q167" s="88" t="str">
        <f>IFERROR(__xludf.DUMMYFUNCTION("IF(ISBLANK($D167),"""",IFERROR(JOIN("", "",QUERY(INDIRECT(""'(OCDS) "" &amp; Q$3 &amp; ""'!$C:$F""),""SELECT C WHERE F = '"" &amp; $A167 &amp; ""'""))))"),"")</f>
        <v/>
      </c>
      <c r="R167" s="89">
        <f t="shared" ref="R167:W167" si="165">IF(ISBLANK(IFERROR(VLOOKUP($A167,INDIRECT("'(OCDS) " &amp; R$3 &amp; "'!$F:$F"),1,FALSE))),0,1)</f>
        <v>0</v>
      </c>
      <c r="S167" s="89">
        <f t="shared" si="165"/>
        <v>0</v>
      </c>
      <c r="T167" s="89">
        <f t="shared" si="165"/>
        <v>0</v>
      </c>
      <c r="U167" s="89">
        <f t="shared" si="165"/>
        <v>0</v>
      </c>
      <c r="V167" s="89">
        <f t="shared" si="165"/>
        <v>0</v>
      </c>
      <c r="W167" s="89">
        <f t="shared" si="165"/>
        <v>0</v>
      </c>
    </row>
    <row r="168">
      <c r="A168" s="79" t="str">
        <f t="shared" si="1"/>
        <v> ()</v>
      </c>
      <c r="B168" s="94"/>
      <c r="C168" s="94"/>
      <c r="D168" s="84"/>
      <c r="E168" s="84"/>
      <c r="F168" s="92"/>
      <c r="G168" s="84"/>
      <c r="H168" s="94"/>
      <c r="I168" s="84"/>
      <c r="J168" s="85" t="str">
        <f t="shared" si="3"/>
        <v>no</v>
      </c>
      <c r="K168" s="86" t="str">
        <f>IFERROR(__xludf.DUMMYFUNCTION("IFERROR(JOIN("", "",FILTER(L168:Q168,LEN(L168:Q168))))"),"")</f>
        <v/>
      </c>
      <c r="L168" s="87" t="str">
        <f>IFERROR(__xludf.DUMMYFUNCTION("IF(ISBLANK($D168),"""",IFERROR(JOIN("", "",QUERY(INDIRECT(""'(OCDS) "" &amp; L$3 &amp; ""'!$C:$F""),""SELECT C WHERE F = '"" &amp; $A168 &amp; ""'""))))"),"")</f>
        <v/>
      </c>
      <c r="M168" s="88" t="str">
        <f>IFERROR(__xludf.DUMMYFUNCTION("IF(ISBLANK($D168),"""",IFERROR(JOIN("", "",QUERY(INDIRECT(""'(OCDS) "" &amp; M$3 &amp; ""'!$C:$F""),""SELECT C WHERE F = '"" &amp; $A168 &amp; ""'""))))"),"")</f>
        <v/>
      </c>
      <c r="N168" s="88" t="str">
        <f>IFERROR(__xludf.DUMMYFUNCTION("IF(ISBLANK($D168),"""",IFERROR(JOIN("", "",QUERY(INDIRECT(""'(OCDS) "" &amp; N$3 &amp; ""'!$C:$F""),""SELECT C WHERE F = '"" &amp; $A168 &amp; ""'""))))"),"")</f>
        <v/>
      </c>
      <c r="O168" s="88" t="str">
        <f>IFERROR(__xludf.DUMMYFUNCTION("IF(ISBLANK($D168),"""",IFERROR(JOIN("", "",QUERY(INDIRECT(""'(OCDS) "" &amp; O$3 &amp; ""'!$C:$F""),""SELECT C WHERE F = '"" &amp; $A168 &amp; ""'""))))"),"")</f>
        <v/>
      </c>
      <c r="P168" s="88" t="str">
        <f>IFERROR(__xludf.DUMMYFUNCTION("IF(ISBLANK($D168),"""",IFERROR(JOIN("", "",QUERY(INDIRECT(""'(OCDS) "" &amp; P$3 &amp; ""'!$C:$F""),""SELECT C WHERE F = '"" &amp; $A168 &amp; ""'""))))"),"")</f>
        <v/>
      </c>
      <c r="Q168" s="88" t="str">
        <f>IFERROR(__xludf.DUMMYFUNCTION("IF(ISBLANK($D168),"""",IFERROR(JOIN("", "",QUERY(INDIRECT(""'(OCDS) "" &amp; Q$3 &amp; ""'!$C:$F""),""SELECT C WHERE F = '"" &amp; $A168 &amp; ""'""))))"),"")</f>
        <v/>
      </c>
      <c r="R168" s="89">
        <f t="shared" ref="R168:W168" si="166">IF(ISBLANK(IFERROR(VLOOKUP($A168,INDIRECT("'(OCDS) " &amp; R$3 &amp; "'!$F:$F"),1,FALSE))),0,1)</f>
        <v>0</v>
      </c>
      <c r="S168" s="89">
        <f t="shared" si="166"/>
        <v>0</v>
      </c>
      <c r="T168" s="89">
        <f t="shared" si="166"/>
        <v>0</v>
      </c>
      <c r="U168" s="89">
        <f t="shared" si="166"/>
        <v>0</v>
      </c>
      <c r="V168" s="89">
        <f t="shared" si="166"/>
        <v>0</v>
      </c>
      <c r="W168" s="89">
        <f t="shared" si="166"/>
        <v>0</v>
      </c>
    </row>
    <row r="169">
      <c r="A169" s="79" t="str">
        <f t="shared" si="1"/>
        <v> ()</v>
      </c>
      <c r="B169" s="94"/>
      <c r="C169" s="94"/>
      <c r="D169" s="84"/>
      <c r="E169" s="84"/>
      <c r="F169" s="92"/>
      <c r="G169" s="84"/>
      <c r="H169" s="94"/>
      <c r="I169" s="84"/>
      <c r="J169" s="85" t="str">
        <f t="shared" si="3"/>
        <v>no</v>
      </c>
      <c r="K169" s="86" t="str">
        <f>IFERROR(__xludf.DUMMYFUNCTION("IFERROR(JOIN("", "",FILTER(L169:Q169,LEN(L169:Q169))))"),"")</f>
        <v/>
      </c>
      <c r="L169" s="87" t="str">
        <f>IFERROR(__xludf.DUMMYFUNCTION("IF(ISBLANK($D169),"""",IFERROR(JOIN("", "",QUERY(INDIRECT(""'(OCDS) "" &amp; L$3 &amp; ""'!$C:$F""),""SELECT C WHERE F = '"" &amp; $A169 &amp; ""'""))))"),"")</f>
        <v/>
      </c>
      <c r="M169" s="88" t="str">
        <f>IFERROR(__xludf.DUMMYFUNCTION("IF(ISBLANK($D169),"""",IFERROR(JOIN("", "",QUERY(INDIRECT(""'(OCDS) "" &amp; M$3 &amp; ""'!$C:$F""),""SELECT C WHERE F = '"" &amp; $A169 &amp; ""'""))))"),"")</f>
        <v/>
      </c>
      <c r="N169" s="88" t="str">
        <f>IFERROR(__xludf.DUMMYFUNCTION("IF(ISBLANK($D169),"""",IFERROR(JOIN("", "",QUERY(INDIRECT(""'(OCDS) "" &amp; N$3 &amp; ""'!$C:$F""),""SELECT C WHERE F = '"" &amp; $A169 &amp; ""'""))))"),"")</f>
        <v/>
      </c>
      <c r="O169" s="88" t="str">
        <f>IFERROR(__xludf.DUMMYFUNCTION("IF(ISBLANK($D169),"""",IFERROR(JOIN("", "",QUERY(INDIRECT(""'(OCDS) "" &amp; O$3 &amp; ""'!$C:$F""),""SELECT C WHERE F = '"" &amp; $A169 &amp; ""'""))))"),"")</f>
        <v/>
      </c>
      <c r="P169" s="88" t="str">
        <f>IFERROR(__xludf.DUMMYFUNCTION("IF(ISBLANK($D169),"""",IFERROR(JOIN("", "",QUERY(INDIRECT(""'(OCDS) "" &amp; P$3 &amp; ""'!$C:$F""),""SELECT C WHERE F = '"" &amp; $A169 &amp; ""'""))))"),"")</f>
        <v/>
      </c>
      <c r="Q169" s="88" t="str">
        <f>IFERROR(__xludf.DUMMYFUNCTION("IF(ISBLANK($D169),"""",IFERROR(JOIN("", "",QUERY(INDIRECT(""'(OCDS) "" &amp; Q$3 &amp; ""'!$C:$F""),""SELECT C WHERE F = '"" &amp; $A169 &amp; ""'""))))"),"")</f>
        <v/>
      </c>
      <c r="R169" s="89">
        <f t="shared" ref="R169:W169" si="167">IF(ISBLANK(IFERROR(VLOOKUP($A169,INDIRECT("'(OCDS) " &amp; R$3 &amp; "'!$F:$F"),1,FALSE))),0,1)</f>
        <v>0</v>
      </c>
      <c r="S169" s="89">
        <f t="shared" si="167"/>
        <v>0</v>
      </c>
      <c r="T169" s="89">
        <f t="shared" si="167"/>
        <v>0</v>
      </c>
      <c r="U169" s="89">
        <f t="shared" si="167"/>
        <v>0</v>
      </c>
      <c r="V169" s="89">
        <f t="shared" si="167"/>
        <v>0</v>
      </c>
      <c r="W169" s="89">
        <f t="shared" si="167"/>
        <v>0</v>
      </c>
    </row>
    <row r="170">
      <c r="A170" s="79" t="str">
        <f t="shared" si="1"/>
        <v> ()</v>
      </c>
      <c r="B170" s="94"/>
      <c r="C170" s="94"/>
      <c r="D170" s="84"/>
      <c r="E170" s="84"/>
      <c r="F170" s="92"/>
      <c r="G170" s="84"/>
      <c r="H170" s="94"/>
      <c r="I170" s="84"/>
      <c r="J170" s="85" t="str">
        <f t="shared" si="3"/>
        <v>no</v>
      </c>
      <c r="K170" s="86" t="str">
        <f>IFERROR(__xludf.DUMMYFUNCTION("IFERROR(JOIN("", "",FILTER(L170:Q170,LEN(L170:Q170))))"),"")</f>
        <v/>
      </c>
      <c r="L170" s="87" t="str">
        <f>IFERROR(__xludf.DUMMYFUNCTION("IF(ISBLANK($D170),"""",IFERROR(JOIN("", "",QUERY(INDIRECT(""'(OCDS) "" &amp; L$3 &amp; ""'!$C:$F""),""SELECT C WHERE F = '"" &amp; $A170 &amp; ""'""))))"),"")</f>
        <v/>
      </c>
      <c r="M170" s="88" t="str">
        <f>IFERROR(__xludf.DUMMYFUNCTION("IF(ISBLANK($D170),"""",IFERROR(JOIN("", "",QUERY(INDIRECT(""'(OCDS) "" &amp; M$3 &amp; ""'!$C:$F""),""SELECT C WHERE F = '"" &amp; $A170 &amp; ""'""))))"),"")</f>
        <v/>
      </c>
      <c r="N170" s="88" t="str">
        <f>IFERROR(__xludf.DUMMYFUNCTION("IF(ISBLANK($D170),"""",IFERROR(JOIN("", "",QUERY(INDIRECT(""'(OCDS) "" &amp; N$3 &amp; ""'!$C:$F""),""SELECT C WHERE F = '"" &amp; $A170 &amp; ""'""))))"),"")</f>
        <v/>
      </c>
      <c r="O170" s="88" t="str">
        <f>IFERROR(__xludf.DUMMYFUNCTION("IF(ISBLANK($D170),"""",IFERROR(JOIN("", "",QUERY(INDIRECT(""'(OCDS) "" &amp; O$3 &amp; ""'!$C:$F""),""SELECT C WHERE F = '"" &amp; $A170 &amp; ""'""))))"),"")</f>
        <v/>
      </c>
      <c r="P170" s="88" t="str">
        <f>IFERROR(__xludf.DUMMYFUNCTION("IF(ISBLANK($D170),"""",IFERROR(JOIN("", "",QUERY(INDIRECT(""'(OCDS) "" &amp; P$3 &amp; ""'!$C:$F""),""SELECT C WHERE F = '"" &amp; $A170 &amp; ""'""))))"),"")</f>
        <v/>
      </c>
      <c r="Q170" s="88" t="str">
        <f>IFERROR(__xludf.DUMMYFUNCTION("IF(ISBLANK($D170),"""",IFERROR(JOIN("", "",QUERY(INDIRECT(""'(OCDS) "" &amp; Q$3 &amp; ""'!$C:$F""),""SELECT C WHERE F = '"" &amp; $A170 &amp; ""'""))))"),"")</f>
        <v/>
      </c>
      <c r="R170" s="89">
        <f t="shared" ref="R170:W170" si="168">IF(ISBLANK(IFERROR(VLOOKUP($A170,INDIRECT("'(OCDS) " &amp; R$3 &amp; "'!$F:$F"),1,FALSE))),0,1)</f>
        <v>0</v>
      </c>
      <c r="S170" s="89">
        <f t="shared" si="168"/>
        <v>0</v>
      </c>
      <c r="T170" s="89">
        <f t="shared" si="168"/>
        <v>0</v>
      </c>
      <c r="U170" s="89">
        <f t="shared" si="168"/>
        <v>0</v>
      </c>
      <c r="V170" s="89">
        <f t="shared" si="168"/>
        <v>0</v>
      </c>
      <c r="W170" s="89">
        <f t="shared" si="168"/>
        <v>0</v>
      </c>
    </row>
    <row r="171">
      <c r="A171" s="79" t="str">
        <f t="shared" si="1"/>
        <v> ()</v>
      </c>
      <c r="B171" s="94"/>
      <c r="C171" s="94"/>
      <c r="D171" s="84"/>
      <c r="E171" s="84"/>
      <c r="F171" s="92"/>
      <c r="G171" s="84"/>
      <c r="H171" s="94"/>
      <c r="I171" s="84"/>
      <c r="J171" s="85" t="str">
        <f t="shared" si="3"/>
        <v>no</v>
      </c>
      <c r="K171" s="86" t="str">
        <f>IFERROR(__xludf.DUMMYFUNCTION("IFERROR(JOIN("", "",FILTER(L171:Q171,LEN(L171:Q171))))"),"")</f>
        <v/>
      </c>
      <c r="L171" s="87" t="str">
        <f>IFERROR(__xludf.DUMMYFUNCTION("IF(ISBLANK($D171),"""",IFERROR(JOIN("", "",QUERY(INDIRECT(""'(OCDS) "" &amp; L$3 &amp; ""'!$C:$F""),""SELECT C WHERE F = '"" &amp; $A171 &amp; ""'""))))"),"")</f>
        <v/>
      </c>
      <c r="M171" s="88" t="str">
        <f>IFERROR(__xludf.DUMMYFUNCTION("IF(ISBLANK($D171),"""",IFERROR(JOIN("", "",QUERY(INDIRECT(""'(OCDS) "" &amp; M$3 &amp; ""'!$C:$F""),""SELECT C WHERE F = '"" &amp; $A171 &amp; ""'""))))"),"")</f>
        <v/>
      </c>
      <c r="N171" s="88" t="str">
        <f>IFERROR(__xludf.DUMMYFUNCTION("IF(ISBLANK($D171),"""",IFERROR(JOIN("", "",QUERY(INDIRECT(""'(OCDS) "" &amp; N$3 &amp; ""'!$C:$F""),""SELECT C WHERE F = '"" &amp; $A171 &amp; ""'""))))"),"")</f>
        <v/>
      </c>
      <c r="O171" s="88" t="str">
        <f>IFERROR(__xludf.DUMMYFUNCTION("IF(ISBLANK($D171),"""",IFERROR(JOIN("", "",QUERY(INDIRECT(""'(OCDS) "" &amp; O$3 &amp; ""'!$C:$F""),""SELECT C WHERE F = '"" &amp; $A171 &amp; ""'""))))"),"")</f>
        <v/>
      </c>
      <c r="P171" s="88" t="str">
        <f>IFERROR(__xludf.DUMMYFUNCTION("IF(ISBLANK($D171),"""",IFERROR(JOIN("", "",QUERY(INDIRECT(""'(OCDS) "" &amp; P$3 &amp; ""'!$C:$F""),""SELECT C WHERE F = '"" &amp; $A171 &amp; ""'""))))"),"")</f>
        <v/>
      </c>
      <c r="Q171" s="88" t="str">
        <f>IFERROR(__xludf.DUMMYFUNCTION("IF(ISBLANK($D171),"""",IFERROR(JOIN("", "",QUERY(INDIRECT(""'(OCDS) "" &amp; Q$3 &amp; ""'!$C:$F""),""SELECT C WHERE F = '"" &amp; $A171 &amp; ""'""))))"),"")</f>
        <v/>
      </c>
      <c r="R171" s="89">
        <f t="shared" ref="R171:W171" si="169">IF(ISBLANK(IFERROR(VLOOKUP($A171,INDIRECT("'(OCDS) " &amp; R$3 &amp; "'!$F:$F"),1,FALSE))),0,1)</f>
        <v>0</v>
      </c>
      <c r="S171" s="89">
        <f t="shared" si="169"/>
        <v>0</v>
      </c>
      <c r="T171" s="89">
        <f t="shared" si="169"/>
        <v>0</v>
      </c>
      <c r="U171" s="89">
        <f t="shared" si="169"/>
        <v>0</v>
      </c>
      <c r="V171" s="89">
        <f t="shared" si="169"/>
        <v>0</v>
      </c>
      <c r="W171" s="89">
        <f t="shared" si="169"/>
        <v>0</v>
      </c>
    </row>
    <row r="172">
      <c r="A172" s="79" t="str">
        <f t="shared" si="1"/>
        <v> ()</v>
      </c>
      <c r="B172" s="94"/>
      <c r="C172" s="94"/>
      <c r="D172" s="84"/>
      <c r="E172" s="84"/>
      <c r="F172" s="92"/>
      <c r="G172" s="84"/>
      <c r="H172" s="94"/>
      <c r="I172" s="84"/>
      <c r="J172" s="85" t="str">
        <f t="shared" si="3"/>
        <v>no</v>
      </c>
      <c r="K172" s="86" t="str">
        <f>IFERROR(__xludf.DUMMYFUNCTION("IFERROR(JOIN("", "",FILTER(L172:Q172,LEN(L172:Q172))))"),"")</f>
        <v/>
      </c>
      <c r="L172" s="87" t="str">
        <f>IFERROR(__xludf.DUMMYFUNCTION("IF(ISBLANK($D172),"""",IFERROR(JOIN("", "",QUERY(INDIRECT(""'(OCDS) "" &amp; L$3 &amp; ""'!$C:$F""),""SELECT C WHERE F = '"" &amp; $A172 &amp; ""'""))))"),"")</f>
        <v/>
      </c>
      <c r="M172" s="88" t="str">
        <f>IFERROR(__xludf.DUMMYFUNCTION("IF(ISBLANK($D172),"""",IFERROR(JOIN("", "",QUERY(INDIRECT(""'(OCDS) "" &amp; M$3 &amp; ""'!$C:$F""),""SELECT C WHERE F = '"" &amp; $A172 &amp; ""'""))))"),"")</f>
        <v/>
      </c>
      <c r="N172" s="88" t="str">
        <f>IFERROR(__xludf.DUMMYFUNCTION("IF(ISBLANK($D172),"""",IFERROR(JOIN("", "",QUERY(INDIRECT(""'(OCDS) "" &amp; N$3 &amp; ""'!$C:$F""),""SELECT C WHERE F = '"" &amp; $A172 &amp; ""'""))))"),"")</f>
        <v/>
      </c>
      <c r="O172" s="88" t="str">
        <f>IFERROR(__xludf.DUMMYFUNCTION("IF(ISBLANK($D172),"""",IFERROR(JOIN("", "",QUERY(INDIRECT(""'(OCDS) "" &amp; O$3 &amp; ""'!$C:$F""),""SELECT C WHERE F = '"" &amp; $A172 &amp; ""'""))))"),"")</f>
        <v/>
      </c>
      <c r="P172" s="88" t="str">
        <f>IFERROR(__xludf.DUMMYFUNCTION("IF(ISBLANK($D172),"""",IFERROR(JOIN("", "",QUERY(INDIRECT(""'(OCDS) "" &amp; P$3 &amp; ""'!$C:$F""),""SELECT C WHERE F = '"" &amp; $A172 &amp; ""'""))))"),"")</f>
        <v/>
      </c>
      <c r="Q172" s="88" t="str">
        <f>IFERROR(__xludf.DUMMYFUNCTION("IF(ISBLANK($D172),"""",IFERROR(JOIN("", "",QUERY(INDIRECT(""'(OCDS) "" &amp; Q$3 &amp; ""'!$C:$F""),""SELECT C WHERE F = '"" &amp; $A172 &amp; ""'""))))"),"")</f>
        <v/>
      </c>
      <c r="R172" s="89">
        <f t="shared" ref="R172:W172" si="170">IF(ISBLANK(IFERROR(VLOOKUP($A172,INDIRECT("'(OCDS) " &amp; R$3 &amp; "'!$F:$F"),1,FALSE))),0,1)</f>
        <v>0</v>
      </c>
      <c r="S172" s="89">
        <f t="shared" si="170"/>
        <v>0</v>
      </c>
      <c r="T172" s="89">
        <f t="shared" si="170"/>
        <v>0</v>
      </c>
      <c r="U172" s="89">
        <f t="shared" si="170"/>
        <v>0</v>
      </c>
      <c r="V172" s="89">
        <f t="shared" si="170"/>
        <v>0</v>
      </c>
      <c r="W172" s="89">
        <f t="shared" si="170"/>
        <v>0</v>
      </c>
    </row>
    <row r="173">
      <c r="A173" s="79" t="str">
        <f t="shared" si="1"/>
        <v> ()</v>
      </c>
      <c r="B173" s="94"/>
      <c r="C173" s="94"/>
      <c r="D173" s="84"/>
      <c r="E173" s="84"/>
      <c r="F173" s="92"/>
      <c r="G173" s="84"/>
      <c r="H173" s="94"/>
      <c r="I173" s="84"/>
      <c r="J173" s="85" t="str">
        <f t="shared" si="3"/>
        <v>no</v>
      </c>
      <c r="K173" s="86" t="str">
        <f>IFERROR(__xludf.DUMMYFUNCTION("IFERROR(JOIN("", "",FILTER(L173:Q173,LEN(L173:Q173))))"),"")</f>
        <v/>
      </c>
      <c r="L173" s="87" t="str">
        <f>IFERROR(__xludf.DUMMYFUNCTION("IF(ISBLANK($D173),"""",IFERROR(JOIN("", "",QUERY(INDIRECT(""'(OCDS) "" &amp; L$3 &amp; ""'!$C:$F""),""SELECT C WHERE F = '"" &amp; $A173 &amp; ""'""))))"),"")</f>
        <v/>
      </c>
      <c r="M173" s="88" t="str">
        <f>IFERROR(__xludf.DUMMYFUNCTION("IF(ISBLANK($D173),"""",IFERROR(JOIN("", "",QUERY(INDIRECT(""'(OCDS) "" &amp; M$3 &amp; ""'!$C:$F""),""SELECT C WHERE F = '"" &amp; $A173 &amp; ""'""))))"),"")</f>
        <v/>
      </c>
      <c r="N173" s="88" t="str">
        <f>IFERROR(__xludf.DUMMYFUNCTION("IF(ISBLANK($D173),"""",IFERROR(JOIN("", "",QUERY(INDIRECT(""'(OCDS) "" &amp; N$3 &amp; ""'!$C:$F""),""SELECT C WHERE F = '"" &amp; $A173 &amp; ""'""))))"),"")</f>
        <v/>
      </c>
      <c r="O173" s="88" t="str">
        <f>IFERROR(__xludf.DUMMYFUNCTION("IF(ISBLANK($D173),"""",IFERROR(JOIN("", "",QUERY(INDIRECT(""'(OCDS) "" &amp; O$3 &amp; ""'!$C:$F""),""SELECT C WHERE F = '"" &amp; $A173 &amp; ""'""))))"),"")</f>
        <v/>
      </c>
      <c r="P173" s="88" t="str">
        <f>IFERROR(__xludf.DUMMYFUNCTION("IF(ISBLANK($D173),"""",IFERROR(JOIN("", "",QUERY(INDIRECT(""'(OCDS) "" &amp; P$3 &amp; ""'!$C:$F""),""SELECT C WHERE F = '"" &amp; $A173 &amp; ""'""))))"),"")</f>
        <v/>
      </c>
      <c r="Q173" s="88" t="str">
        <f>IFERROR(__xludf.DUMMYFUNCTION("IF(ISBLANK($D173),"""",IFERROR(JOIN("", "",QUERY(INDIRECT(""'(OCDS) "" &amp; Q$3 &amp; ""'!$C:$F""),""SELECT C WHERE F = '"" &amp; $A173 &amp; ""'""))))"),"")</f>
        <v/>
      </c>
      <c r="R173" s="89">
        <f t="shared" ref="R173:W173" si="171">IF(ISBLANK(IFERROR(VLOOKUP($A173,INDIRECT("'(OCDS) " &amp; R$3 &amp; "'!$F:$F"),1,FALSE))),0,1)</f>
        <v>0</v>
      </c>
      <c r="S173" s="89">
        <f t="shared" si="171"/>
        <v>0</v>
      </c>
      <c r="T173" s="89">
        <f t="shared" si="171"/>
        <v>0</v>
      </c>
      <c r="U173" s="89">
        <f t="shared" si="171"/>
        <v>0</v>
      </c>
      <c r="V173" s="89">
        <f t="shared" si="171"/>
        <v>0</v>
      </c>
      <c r="W173" s="89">
        <f t="shared" si="171"/>
        <v>0</v>
      </c>
    </row>
    <row r="174">
      <c r="A174" s="79" t="str">
        <f t="shared" si="1"/>
        <v> ()</v>
      </c>
      <c r="B174" s="94"/>
      <c r="C174" s="94"/>
      <c r="D174" s="84"/>
      <c r="E174" s="84"/>
      <c r="F174" s="92"/>
      <c r="G174" s="84"/>
      <c r="H174" s="94"/>
      <c r="I174" s="84"/>
      <c r="J174" s="85" t="str">
        <f t="shared" si="3"/>
        <v>no</v>
      </c>
      <c r="K174" s="86" t="str">
        <f>IFERROR(__xludf.DUMMYFUNCTION("IFERROR(JOIN("", "",FILTER(L174:Q174,LEN(L174:Q174))))"),"")</f>
        <v/>
      </c>
      <c r="L174" s="87" t="str">
        <f>IFERROR(__xludf.DUMMYFUNCTION("IF(ISBLANK($D174),"""",IFERROR(JOIN("", "",QUERY(INDIRECT(""'(OCDS) "" &amp; L$3 &amp; ""'!$C:$F""),""SELECT C WHERE F = '"" &amp; $A174 &amp; ""'""))))"),"")</f>
        <v/>
      </c>
      <c r="M174" s="88" t="str">
        <f>IFERROR(__xludf.DUMMYFUNCTION("IF(ISBLANK($D174),"""",IFERROR(JOIN("", "",QUERY(INDIRECT(""'(OCDS) "" &amp; M$3 &amp; ""'!$C:$F""),""SELECT C WHERE F = '"" &amp; $A174 &amp; ""'""))))"),"")</f>
        <v/>
      </c>
      <c r="N174" s="88" t="str">
        <f>IFERROR(__xludf.DUMMYFUNCTION("IF(ISBLANK($D174),"""",IFERROR(JOIN("", "",QUERY(INDIRECT(""'(OCDS) "" &amp; N$3 &amp; ""'!$C:$F""),""SELECT C WHERE F = '"" &amp; $A174 &amp; ""'""))))"),"")</f>
        <v/>
      </c>
      <c r="O174" s="88" t="str">
        <f>IFERROR(__xludf.DUMMYFUNCTION("IF(ISBLANK($D174),"""",IFERROR(JOIN("", "",QUERY(INDIRECT(""'(OCDS) "" &amp; O$3 &amp; ""'!$C:$F""),""SELECT C WHERE F = '"" &amp; $A174 &amp; ""'""))))"),"")</f>
        <v/>
      </c>
      <c r="P174" s="88" t="str">
        <f>IFERROR(__xludf.DUMMYFUNCTION("IF(ISBLANK($D174),"""",IFERROR(JOIN("", "",QUERY(INDIRECT(""'(OCDS) "" &amp; P$3 &amp; ""'!$C:$F""),""SELECT C WHERE F = '"" &amp; $A174 &amp; ""'""))))"),"")</f>
        <v/>
      </c>
      <c r="Q174" s="88" t="str">
        <f>IFERROR(__xludf.DUMMYFUNCTION("IF(ISBLANK($D174),"""",IFERROR(JOIN("", "",QUERY(INDIRECT(""'(OCDS) "" &amp; Q$3 &amp; ""'!$C:$F""),""SELECT C WHERE F = '"" &amp; $A174 &amp; ""'""))))"),"")</f>
        <v/>
      </c>
      <c r="R174" s="89">
        <f t="shared" ref="R174:W174" si="172">IF(ISBLANK(IFERROR(VLOOKUP($A174,INDIRECT("'(OCDS) " &amp; R$3 &amp; "'!$F:$F"),1,FALSE))),0,1)</f>
        <v>0</v>
      </c>
      <c r="S174" s="89">
        <f t="shared" si="172"/>
        <v>0</v>
      </c>
      <c r="T174" s="89">
        <f t="shared" si="172"/>
        <v>0</v>
      </c>
      <c r="U174" s="89">
        <f t="shared" si="172"/>
        <v>0</v>
      </c>
      <c r="V174" s="89">
        <f t="shared" si="172"/>
        <v>0</v>
      </c>
      <c r="W174" s="89">
        <f t="shared" si="172"/>
        <v>0</v>
      </c>
    </row>
    <row r="175">
      <c r="A175" s="79" t="str">
        <f t="shared" si="1"/>
        <v> ()</v>
      </c>
      <c r="B175" s="94"/>
      <c r="C175" s="94"/>
      <c r="D175" s="84"/>
      <c r="E175" s="84"/>
      <c r="F175" s="92"/>
      <c r="G175" s="84"/>
      <c r="H175" s="94"/>
      <c r="I175" s="84"/>
      <c r="J175" s="85" t="str">
        <f t="shared" si="3"/>
        <v>no</v>
      </c>
      <c r="K175" s="86" t="str">
        <f>IFERROR(__xludf.DUMMYFUNCTION("IFERROR(JOIN("", "",FILTER(L175:Q175,LEN(L175:Q175))))"),"")</f>
        <v/>
      </c>
      <c r="L175" s="87" t="str">
        <f>IFERROR(__xludf.DUMMYFUNCTION("IF(ISBLANK($D175),"""",IFERROR(JOIN("", "",QUERY(INDIRECT(""'(OCDS) "" &amp; L$3 &amp; ""'!$C:$F""),""SELECT C WHERE F = '"" &amp; $A175 &amp; ""'""))))"),"")</f>
        <v/>
      </c>
      <c r="M175" s="88" t="str">
        <f>IFERROR(__xludf.DUMMYFUNCTION("IF(ISBLANK($D175),"""",IFERROR(JOIN("", "",QUERY(INDIRECT(""'(OCDS) "" &amp; M$3 &amp; ""'!$C:$F""),""SELECT C WHERE F = '"" &amp; $A175 &amp; ""'""))))"),"")</f>
        <v/>
      </c>
      <c r="N175" s="88" t="str">
        <f>IFERROR(__xludf.DUMMYFUNCTION("IF(ISBLANK($D175),"""",IFERROR(JOIN("", "",QUERY(INDIRECT(""'(OCDS) "" &amp; N$3 &amp; ""'!$C:$F""),""SELECT C WHERE F = '"" &amp; $A175 &amp; ""'""))))"),"")</f>
        <v/>
      </c>
      <c r="O175" s="88" t="str">
        <f>IFERROR(__xludf.DUMMYFUNCTION("IF(ISBLANK($D175),"""",IFERROR(JOIN("", "",QUERY(INDIRECT(""'(OCDS) "" &amp; O$3 &amp; ""'!$C:$F""),""SELECT C WHERE F = '"" &amp; $A175 &amp; ""'""))))"),"")</f>
        <v/>
      </c>
      <c r="P175" s="88" t="str">
        <f>IFERROR(__xludf.DUMMYFUNCTION("IF(ISBLANK($D175),"""",IFERROR(JOIN("", "",QUERY(INDIRECT(""'(OCDS) "" &amp; P$3 &amp; ""'!$C:$F""),""SELECT C WHERE F = '"" &amp; $A175 &amp; ""'""))))"),"")</f>
        <v/>
      </c>
      <c r="Q175" s="88" t="str">
        <f>IFERROR(__xludf.DUMMYFUNCTION("IF(ISBLANK($D175),"""",IFERROR(JOIN("", "",QUERY(INDIRECT(""'(OCDS) "" &amp; Q$3 &amp; ""'!$C:$F""),""SELECT C WHERE F = '"" &amp; $A175 &amp; ""'""))))"),"")</f>
        <v/>
      </c>
      <c r="R175" s="89">
        <f t="shared" ref="R175:W175" si="173">IF(ISBLANK(IFERROR(VLOOKUP($A175,INDIRECT("'(OCDS) " &amp; R$3 &amp; "'!$F:$F"),1,FALSE))),0,1)</f>
        <v>0</v>
      </c>
      <c r="S175" s="89">
        <f t="shared" si="173"/>
        <v>0</v>
      </c>
      <c r="T175" s="89">
        <f t="shared" si="173"/>
        <v>0</v>
      </c>
      <c r="U175" s="89">
        <f t="shared" si="173"/>
        <v>0</v>
      </c>
      <c r="V175" s="89">
        <f t="shared" si="173"/>
        <v>0</v>
      </c>
      <c r="W175" s="89">
        <f t="shared" si="173"/>
        <v>0</v>
      </c>
    </row>
    <row r="176">
      <c r="A176" s="79" t="str">
        <f t="shared" si="1"/>
        <v> ()</v>
      </c>
      <c r="B176" s="94"/>
      <c r="C176" s="94"/>
      <c r="D176" s="84"/>
      <c r="E176" s="84"/>
      <c r="F176" s="92"/>
      <c r="G176" s="84"/>
      <c r="H176" s="94"/>
      <c r="I176" s="84"/>
      <c r="J176" s="85" t="str">
        <f t="shared" si="3"/>
        <v>no</v>
      </c>
      <c r="K176" s="86" t="str">
        <f>IFERROR(__xludf.DUMMYFUNCTION("IFERROR(JOIN("", "",FILTER(L176:Q176,LEN(L176:Q176))))"),"")</f>
        <v/>
      </c>
      <c r="L176" s="87" t="str">
        <f>IFERROR(__xludf.DUMMYFUNCTION("IF(ISBLANK($D176),"""",IFERROR(JOIN("", "",QUERY(INDIRECT(""'(OCDS) "" &amp; L$3 &amp; ""'!$C:$F""),""SELECT C WHERE F = '"" &amp; $A176 &amp; ""'""))))"),"")</f>
        <v/>
      </c>
      <c r="M176" s="88" t="str">
        <f>IFERROR(__xludf.DUMMYFUNCTION("IF(ISBLANK($D176),"""",IFERROR(JOIN("", "",QUERY(INDIRECT(""'(OCDS) "" &amp; M$3 &amp; ""'!$C:$F""),""SELECT C WHERE F = '"" &amp; $A176 &amp; ""'""))))"),"")</f>
        <v/>
      </c>
      <c r="N176" s="88" t="str">
        <f>IFERROR(__xludf.DUMMYFUNCTION("IF(ISBLANK($D176),"""",IFERROR(JOIN("", "",QUERY(INDIRECT(""'(OCDS) "" &amp; N$3 &amp; ""'!$C:$F""),""SELECT C WHERE F = '"" &amp; $A176 &amp; ""'""))))"),"")</f>
        <v/>
      </c>
      <c r="O176" s="88" t="str">
        <f>IFERROR(__xludf.DUMMYFUNCTION("IF(ISBLANK($D176),"""",IFERROR(JOIN("", "",QUERY(INDIRECT(""'(OCDS) "" &amp; O$3 &amp; ""'!$C:$F""),""SELECT C WHERE F = '"" &amp; $A176 &amp; ""'""))))"),"")</f>
        <v/>
      </c>
      <c r="P176" s="88" t="str">
        <f>IFERROR(__xludf.DUMMYFUNCTION("IF(ISBLANK($D176),"""",IFERROR(JOIN("", "",QUERY(INDIRECT(""'(OCDS) "" &amp; P$3 &amp; ""'!$C:$F""),""SELECT C WHERE F = '"" &amp; $A176 &amp; ""'""))))"),"")</f>
        <v/>
      </c>
      <c r="Q176" s="88" t="str">
        <f>IFERROR(__xludf.DUMMYFUNCTION("IF(ISBLANK($D176),"""",IFERROR(JOIN("", "",QUERY(INDIRECT(""'(OCDS) "" &amp; Q$3 &amp; ""'!$C:$F""),""SELECT C WHERE F = '"" &amp; $A176 &amp; ""'""))))"),"")</f>
        <v/>
      </c>
      <c r="R176" s="89">
        <f t="shared" ref="R176:W176" si="174">IF(ISBLANK(IFERROR(VLOOKUP($A176,INDIRECT("'(OCDS) " &amp; R$3 &amp; "'!$F:$F"),1,FALSE))),0,1)</f>
        <v>0</v>
      </c>
      <c r="S176" s="89">
        <f t="shared" si="174"/>
        <v>0</v>
      </c>
      <c r="T176" s="89">
        <f t="shared" si="174"/>
        <v>0</v>
      </c>
      <c r="U176" s="89">
        <f t="shared" si="174"/>
        <v>0</v>
      </c>
      <c r="V176" s="89">
        <f t="shared" si="174"/>
        <v>0</v>
      </c>
      <c r="W176" s="89">
        <f t="shared" si="174"/>
        <v>0</v>
      </c>
    </row>
    <row r="177">
      <c r="A177" s="79" t="str">
        <f t="shared" si="1"/>
        <v> ()</v>
      </c>
      <c r="B177" s="94"/>
      <c r="C177" s="94"/>
      <c r="D177" s="84"/>
      <c r="E177" s="84"/>
      <c r="F177" s="92"/>
      <c r="G177" s="84"/>
      <c r="H177" s="94"/>
      <c r="I177" s="84"/>
      <c r="J177" s="85" t="str">
        <f t="shared" si="3"/>
        <v>no</v>
      </c>
      <c r="K177" s="86" t="str">
        <f>IFERROR(__xludf.DUMMYFUNCTION("IFERROR(JOIN("", "",FILTER(L177:Q177,LEN(L177:Q177))))"),"")</f>
        <v/>
      </c>
      <c r="L177" s="87" t="str">
        <f>IFERROR(__xludf.DUMMYFUNCTION("IF(ISBLANK($D177),"""",IFERROR(JOIN("", "",QUERY(INDIRECT(""'(OCDS) "" &amp; L$3 &amp; ""'!$C:$F""),""SELECT C WHERE F = '"" &amp; $A177 &amp; ""'""))))"),"")</f>
        <v/>
      </c>
      <c r="M177" s="88" t="str">
        <f>IFERROR(__xludf.DUMMYFUNCTION("IF(ISBLANK($D177),"""",IFERROR(JOIN("", "",QUERY(INDIRECT(""'(OCDS) "" &amp; M$3 &amp; ""'!$C:$F""),""SELECT C WHERE F = '"" &amp; $A177 &amp; ""'""))))"),"")</f>
        <v/>
      </c>
      <c r="N177" s="88" t="str">
        <f>IFERROR(__xludf.DUMMYFUNCTION("IF(ISBLANK($D177),"""",IFERROR(JOIN("", "",QUERY(INDIRECT(""'(OCDS) "" &amp; N$3 &amp; ""'!$C:$F""),""SELECT C WHERE F = '"" &amp; $A177 &amp; ""'""))))"),"")</f>
        <v/>
      </c>
      <c r="O177" s="88" t="str">
        <f>IFERROR(__xludf.DUMMYFUNCTION("IF(ISBLANK($D177),"""",IFERROR(JOIN("", "",QUERY(INDIRECT(""'(OCDS) "" &amp; O$3 &amp; ""'!$C:$F""),""SELECT C WHERE F = '"" &amp; $A177 &amp; ""'""))))"),"")</f>
        <v/>
      </c>
      <c r="P177" s="88" t="str">
        <f>IFERROR(__xludf.DUMMYFUNCTION("IF(ISBLANK($D177),"""",IFERROR(JOIN("", "",QUERY(INDIRECT(""'(OCDS) "" &amp; P$3 &amp; ""'!$C:$F""),""SELECT C WHERE F = '"" &amp; $A177 &amp; ""'""))))"),"")</f>
        <v/>
      </c>
      <c r="Q177" s="88" t="str">
        <f>IFERROR(__xludf.DUMMYFUNCTION("IF(ISBLANK($D177),"""",IFERROR(JOIN("", "",QUERY(INDIRECT(""'(OCDS) "" &amp; Q$3 &amp; ""'!$C:$F""),""SELECT C WHERE F = '"" &amp; $A177 &amp; ""'""))))"),"")</f>
        <v/>
      </c>
      <c r="R177" s="89">
        <f t="shared" ref="R177:W177" si="175">IF(ISBLANK(IFERROR(VLOOKUP($A177,INDIRECT("'(OCDS) " &amp; R$3 &amp; "'!$F:$F"),1,FALSE))),0,1)</f>
        <v>0</v>
      </c>
      <c r="S177" s="89">
        <f t="shared" si="175"/>
        <v>0</v>
      </c>
      <c r="T177" s="89">
        <f t="shared" si="175"/>
        <v>0</v>
      </c>
      <c r="U177" s="89">
        <f t="shared" si="175"/>
        <v>0</v>
      </c>
      <c r="V177" s="89">
        <f t="shared" si="175"/>
        <v>0</v>
      </c>
      <c r="W177" s="89">
        <f t="shared" si="175"/>
        <v>0</v>
      </c>
    </row>
    <row r="178">
      <c r="A178" s="79" t="str">
        <f t="shared" si="1"/>
        <v> ()</v>
      </c>
      <c r="B178" s="94"/>
      <c r="C178" s="94"/>
      <c r="D178" s="84"/>
      <c r="E178" s="84"/>
      <c r="F178" s="92"/>
      <c r="G178" s="84"/>
      <c r="H178" s="94"/>
      <c r="I178" s="84"/>
      <c r="J178" s="85" t="str">
        <f t="shared" si="3"/>
        <v>no</v>
      </c>
      <c r="K178" s="86" t="str">
        <f>IFERROR(__xludf.DUMMYFUNCTION("IFERROR(JOIN("", "",FILTER(L178:Q178,LEN(L178:Q178))))"),"")</f>
        <v/>
      </c>
      <c r="L178" s="87" t="str">
        <f>IFERROR(__xludf.DUMMYFUNCTION("IF(ISBLANK($D178),"""",IFERROR(JOIN("", "",QUERY(INDIRECT(""'(OCDS) "" &amp; L$3 &amp; ""'!$C:$F""),""SELECT C WHERE F = '"" &amp; $A178 &amp; ""'""))))"),"")</f>
        <v/>
      </c>
      <c r="M178" s="88" t="str">
        <f>IFERROR(__xludf.DUMMYFUNCTION("IF(ISBLANK($D178),"""",IFERROR(JOIN("", "",QUERY(INDIRECT(""'(OCDS) "" &amp; M$3 &amp; ""'!$C:$F""),""SELECT C WHERE F = '"" &amp; $A178 &amp; ""'""))))"),"")</f>
        <v/>
      </c>
      <c r="N178" s="88" t="str">
        <f>IFERROR(__xludf.DUMMYFUNCTION("IF(ISBLANK($D178),"""",IFERROR(JOIN("", "",QUERY(INDIRECT(""'(OCDS) "" &amp; N$3 &amp; ""'!$C:$F""),""SELECT C WHERE F = '"" &amp; $A178 &amp; ""'""))))"),"")</f>
        <v/>
      </c>
      <c r="O178" s="88" t="str">
        <f>IFERROR(__xludf.DUMMYFUNCTION("IF(ISBLANK($D178),"""",IFERROR(JOIN("", "",QUERY(INDIRECT(""'(OCDS) "" &amp; O$3 &amp; ""'!$C:$F""),""SELECT C WHERE F = '"" &amp; $A178 &amp; ""'""))))"),"")</f>
        <v/>
      </c>
      <c r="P178" s="88" t="str">
        <f>IFERROR(__xludf.DUMMYFUNCTION("IF(ISBLANK($D178),"""",IFERROR(JOIN("", "",QUERY(INDIRECT(""'(OCDS) "" &amp; P$3 &amp; ""'!$C:$F""),""SELECT C WHERE F = '"" &amp; $A178 &amp; ""'""))))"),"")</f>
        <v/>
      </c>
      <c r="Q178" s="88" t="str">
        <f>IFERROR(__xludf.DUMMYFUNCTION("IF(ISBLANK($D178),"""",IFERROR(JOIN("", "",QUERY(INDIRECT(""'(OCDS) "" &amp; Q$3 &amp; ""'!$C:$F""),""SELECT C WHERE F = '"" &amp; $A178 &amp; ""'""))))"),"")</f>
        <v/>
      </c>
      <c r="R178" s="89">
        <f t="shared" ref="R178:W178" si="176">IF(ISBLANK(IFERROR(VLOOKUP($A178,INDIRECT("'(OCDS) " &amp; R$3 &amp; "'!$F:$F"),1,FALSE))),0,1)</f>
        <v>0</v>
      </c>
      <c r="S178" s="89">
        <f t="shared" si="176"/>
        <v>0</v>
      </c>
      <c r="T178" s="89">
        <f t="shared" si="176"/>
        <v>0</v>
      </c>
      <c r="U178" s="89">
        <f t="shared" si="176"/>
        <v>0</v>
      </c>
      <c r="V178" s="89">
        <f t="shared" si="176"/>
        <v>0</v>
      </c>
      <c r="W178" s="89">
        <f t="shared" si="176"/>
        <v>0</v>
      </c>
    </row>
    <row r="179">
      <c r="A179" s="79" t="str">
        <f t="shared" si="1"/>
        <v> ()</v>
      </c>
      <c r="B179" s="94"/>
      <c r="C179" s="94"/>
      <c r="D179" s="84"/>
      <c r="E179" s="84"/>
      <c r="F179" s="92"/>
      <c r="G179" s="84"/>
      <c r="H179" s="94"/>
      <c r="I179" s="84"/>
      <c r="J179" s="85" t="str">
        <f t="shared" si="3"/>
        <v>no</v>
      </c>
      <c r="K179" s="86" t="str">
        <f>IFERROR(__xludf.DUMMYFUNCTION("IFERROR(JOIN("", "",FILTER(L179:Q179,LEN(L179:Q179))))"),"")</f>
        <v/>
      </c>
      <c r="L179" s="87" t="str">
        <f>IFERROR(__xludf.DUMMYFUNCTION("IF(ISBLANK($D179),"""",IFERROR(JOIN("", "",QUERY(INDIRECT(""'(OCDS) "" &amp; L$3 &amp; ""'!$C:$F""),""SELECT C WHERE F = '"" &amp; $A179 &amp; ""'""))))"),"")</f>
        <v/>
      </c>
      <c r="M179" s="88" t="str">
        <f>IFERROR(__xludf.DUMMYFUNCTION("IF(ISBLANK($D179),"""",IFERROR(JOIN("", "",QUERY(INDIRECT(""'(OCDS) "" &amp; M$3 &amp; ""'!$C:$F""),""SELECT C WHERE F = '"" &amp; $A179 &amp; ""'""))))"),"")</f>
        <v/>
      </c>
      <c r="N179" s="88" t="str">
        <f>IFERROR(__xludf.DUMMYFUNCTION("IF(ISBLANK($D179),"""",IFERROR(JOIN("", "",QUERY(INDIRECT(""'(OCDS) "" &amp; N$3 &amp; ""'!$C:$F""),""SELECT C WHERE F = '"" &amp; $A179 &amp; ""'""))))"),"")</f>
        <v/>
      </c>
      <c r="O179" s="88" t="str">
        <f>IFERROR(__xludf.DUMMYFUNCTION("IF(ISBLANK($D179),"""",IFERROR(JOIN("", "",QUERY(INDIRECT(""'(OCDS) "" &amp; O$3 &amp; ""'!$C:$F""),""SELECT C WHERE F = '"" &amp; $A179 &amp; ""'""))))"),"")</f>
        <v/>
      </c>
      <c r="P179" s="88" t="str">
        <f>IFERROR(__xludf.DUMMYFUNCTION("IF(ISBLANK($D179),"""",IFERROR(JOIN("", "",QUERY(INDIRECT(""'(OCDS) "" &amp; P$3 &amp; ""'!$C:$F""),""SELECT C WHERE F = '"" &amp; $A179 &amp; ""'""))))"),"")</f>
        <v/>
      </c>
      <c r="Q179" s="88" t="str">
        <f>IFERROR(__xludf.DUMMYFUNCTION("IF(ISBLANK($D179),"""",IFERROR(JOIN("", "",QUERY(INDIRECT(""'(OCDS) "" &amp; Q$3 &amp; ""'!$C:$F""),""SELECT C WHERE F = '"" &amp; $A179 &amp; ""'""))))"),"")</f>
        <v/>
      </c>
      <c r="R179" s="89">
        <f t="shared" ref="R179:W179" si="177">IF(ISBLANK(IFERROR(VLOOKUP($A179,INDIRECT("'(OCDS) " &amp; R$3 &amp; "'!$F:$F"),1,FALSE))),0,1)</f>
        <v>0</v>
      </c>
      <c r="S179" s="89">
        <f t="shared" si="177"/>
        <v>0</v>
      </c>
      <c r="T179" s="89">
        <f t="shared" si="177"/>
        <v>0</v>
      </c>
      <c r="U179" s="89">
        <f t="shared" si="177"/>
        <v>0</v>
      </c>
      <c r="V179" s="89">
        <f t="shared" si="177"/>
        <v>0</v>
      </c>
      <c r="W179" s="89">
        <f t="shared" si="177"/>
        <v>0</v>
      </c>
    </row>
    <row r="180">
      <c r="A180" s="79" t="str">
        <f t="shared" si="1"/>
        <v> ()</v>
      </c>
      <c r="B180" s="94"/>
      <c r="C180" s="94"/>
      <c r="D180" s="84"/>
      <c r="E180" s="84"/>
      <c r="F180" s="92"/>
      <c r="G180" s="84"/>
      <c r="H180" s="94"/>
      <c r="I180" s="84"/>
      <c r="J180" s="85" t="str">
        <f t="shared" si="3"/>
        <v>no</v>
      </c>
      <c r="K180" s="86" t="str">
        <f>IFERROR(__xludf.DUMMYFUNCTION("IFERROR(JOIN("", "",FILTER(L180:Q180,LEN(L180:Q180))))"),"")</f>
        <v/>
      </c>
      <c r="L180" s="87" t="str">
        <f>IFERROR(__xludf.DUMMYFUNCTION("IF(ISBLANK($D180),"""",IFERROR(JOIN("", "",QUERY(INDIRECT(""'(OCDS) "" &amp; L$3 &amp; ""'!$C:$F""),""SELECT C WHERE F = '"" &amp; $A180 &amp; ""'""))))"),"")</f>
        <v/>
      </c>
      <c r="M180" s="88" t="str">
        <f>IFERROR(__xludf.DUMMYFUNCTION("IF(ISBLANK($D180),"""",IFERROR(JOIN("", "",QUERY(INDIRECT(""'(OCDS) "" &amp; M$3 &amp; ""'!$C:$F""),""SELECT C WHERE F = '"" &amp; $A180 &amp; ""'""))))"),"")</f>
        <v/>
      </c>
      <c r="N180" s="88" t="str">
        <f>IFERROR(__xludf.DUMMYFUNCTION("IF(ISBLANK($D180),"""",IFERROR(JOIN("", "",QUERY(INDIRECT(""'(OCDS) "" &amp; N$3 &amp; ""'!$C:$F""),""SELECT C WHERE F = '"" &amp; $A180 &amp; ""'""))))"),"")</f>
        <v/>
      </c>
      <c r="O180" s="88" t="str">
        <f>IFERROR(__xludf.DUMMYFUNCTION("IF(ISBLANK($D180),"""",IFERROR(JOIN("", "",QUERY(INDIRECT(""'(OCDS) "" &amp; O$3 &amp; ""'!$C:$F""),""SELECT C WHERE F = '"" &amp; $A180 &amp; ""'""))))"),"")</f>
        <v/>
      </c>
      <c r="P180" s="88" t="str">
        <f>IFERROR(__xludf.DUMMYFUNCTION("IF(ISBLANK($D180),"""",IFERROR(JOIN("", "",QUERY(INDIRECT(""'(OCDS) "" &amp; P$3 &amp; ""'!$C:$F""),""SELECT C WHERE F = '"" &amp; $A180 &amp; ""'""))))"),"")</f>
        <v/>
      </c>
      <c r="Q180" s="88" t="str">
        <f>IFERROR(__xludf.DUMMYFUNCTION("IF(ISBLANK($D180),"""",IFERROR(JOIN("", "",QUERY(INDIRECT(""'(OCDS) "" &amp; Q$3 &amp; ""'!$C:$F""),""SELECT C WHERE F = '"" &amp; $A180 &amp; ""'""))))"),"")</f>
        <v/>
      </c>
      <c r="R180" s="89">
        <f t="shared" ref="R180:W180" si="178">IF(ISBLANK(IFERROR(VLOOKUP($A180,INDIRECT("'(OCDS) " &amp; R$3 &amp; "'!$F:$F"),1,FALSE))),0,1)</f>
        <v>0</v>
      </c>
      <c r="S180" s="89">
        <f t="shared" si="178"/>
        <v>0</v>
      </c>
      <c r="T180" s="89">
        <f t="shared" si="178"/>
        <v>0</v>
      </c>
      <c r="U180" s="89">
        <f t="shared" si="178"/>
        <v>0</v>
      </c>
      <c r="V180" s="89">
        <f t="shared" si="178"/>
        <v>0</v>
      </c>
      <c r="W180" s="89">
        <f t="shared" si="178"/>
        <v>0</v>
      </c>
    </row>
    <row r="181">
      <c r="A181" s="79" t="str">
        <f t="shared" si="1"/>
        <v> ()</v>
      </c>
      <c r="B181" s="94"/>
      <c r="C181" s="94"/>
      <c r="D181" s="84"/>
      <c r="E181" s="84"/>
      <c r="F181" s="92"/>
      <c r="G181" s="84"/>
      <c r="H181" s="94"/>
      <c r="I181" s="84"/>
      <c r="J181" s="85" t="str">
        <f t="shared" si="3"/>
        <v>no</v>
      </c>
      <c r="K181" s="86" t="str">
        <f>IFERROR(__xludf.DUMMYFUNCTION("IFERROR(JOIN("", "",FILTER(L181:Q181,LEN(L181:Q181))))"),"")</f>
        <v/>
      </c>
      <c r="L181" s="87" t="str">
        <f>IFERROR(__xludf.DUMMYFUNCTION("IF(ISBLANK($D181),"""",IFERROR(JOIN("", "",QUERY(INDIRECT(""'(OCDS) "" &amp; L$3 &amp; ""'!$C:$F""),""SELECT C WHERE F = '"" &amp; $A181 &amp; ""'""))))"),"")</f>
        <v/>
      </c>
      <c r="M181" s="88" t="str">
        <f>IFERROR(__xludf.DUMMYFUNCTION("IF(ISBLANK($D181),"""",IFERROR(JOIN("", "",QUERY(INDIRECT(""'(OCDS) "" &amp; M$3 &amp; ""'!$C:$F""),""SELECT C WHERE F = '"" &amp; $A181 &amp; ""'""))))"),"")</f>
        <v/>
      </c>
      <c r="N181" s="88" t="str">
        <f>IFERROR(__xludf.DUMMYFUNCTION("IF(ISBLANK($D181),"""",IFERROR(JOIN("", "",QUERY(INDIRECT(""'(OCDS) "" &amp; N$3 &amp; ""'!$C:$F""),""SELECT C WHERE F = '"" &amp; $A181 &amp; ""'""))))"),"")</f>
        <v/>
      </c>
      <c r="O181" s="88" t="str">
        <f>IFERROR(__xludf.DUMMYFUNCTION("IF(ISBLANK($D181),"""",IFERROR(JOIN("", "",QUERY(INDIRECT(""'(OCDS) "" &amp; O$3 &amp; ""'!$C:$F""),""SELECT C WHERE F = '"" &amp; $A181 &amp; ""'""))))"),"")</f>
        <v/>
      </c>
      <c r="P181" s="88" t="str">
        <f>IFERROR(__xludf.DUMMYFUNCTION("IF(ISBLANK($D181),"""",IFERROR(JOIN("", "",QUERY(INDIRECT(""'(OCDS) "" &amp; P$3 &amp; ""'!$C:$F""),""SELECT C WHERE F = '"" &amp; $A181 &amp; ""'""))))"),"")</f>
        <v/>
      </c>
      <c r="Q181" s="88" t="str">
        <f>IFERROR(__xludf.DUMMYFUNCTION("IF(ISBLANK($D181),"""",IFERROR(JOIN("", "",QUERY(INDIRECT(""'(OCDS) "" &amp; Q$3 &amp; ""'!$C:$F""),""SELECT C WHERE F = '"" &amp; $A181 &amp; ""'""))))"),"")</f>
        <v/>
      </c>
      <c r="R181" s="89">
        <f t="shared" ref="R181:W181" si="179">IF(ISBLANK(IFERROR(VLOOKUP($A181,INDIRECT("'(OCDS) " &amp; R$3 &amp; "'!$F:$F"),1,FALSE))),0,1)</f>
        <v>0</v>
      </c>
      <c r="S181" s="89">
        <f t="shared" si="179"/>
        <v>0</v>
      </c>
      <c r="T181" s="89">
        <f t="shared" si="179"/>
        <v>0</v>
      </c>
      <c r="U181" s="89">
        <f t="shared" si="179"/>
        <v>0</v>
      </c>
      <c r="V181" s="89">
        <f t="shared" si="179"/>
        <v>0</v>
      </c>
      <c r="W181" s="89">
        <f t="shared" si="179"/>
        <v>0</v>
      </c>
    </row>
    <row r="182">
      <c r="A182" s="79" t="str">
        <f t="shared" si="1"/>
        <v> ()</v>
      </c>
      <c r="B182" s="94"/>
      <c r="C182" s="94"/>
      <c r="D182" s="84"/>
      <c r="E182" s="84"/>
      <c r="F182" s="92"/>
      <c r="G182" s="84"/>
      <c r="H182" s="94"/>
      <c r="I182" s="84"/>
      <c r="J182" s="85" t="str">
        <f t="shared" si="3"/>
        <v>no</v>
      </c>
      <c r="K182" s="86" t="str">
        <f>IFERROR(__xludf.DUMMYFUNCTION("IFERROR(JOIN("", "",FILTER(L182:Q182,LEN(L182:Q182))))"),"")</f>
        <v/>
      </c>
      <c r="L182" s="87" t="str">
        <f>IFERROR(__xludf.DUMMYFUNCTION("IF(ISBLANK($D182),"""",IFERROR(JOIN("", "",QUERY(INDIRECT(""'(OCDS) "" &amp; L$3 &amp; ""'!$C:$F""),""SELECT C WHERE F = '"" &amp; $A182 &amp; ""'""))))"),"")</f>
        <v/>
      </c>
      <c r="M182" s="88" t="str">
        <f>IFERROR(__xludf.DUMMYFUNCTION("IF(ISBLANK($D182),"""",IFERROR(JOIN("", "",QUERY(INDIRECT(""'(OCDS) "" &amp; M$3 &amp; ""'!$C:$F""),""SELECT C WHERE F = '"" &amp; $A182 &amp; ""'""))))"),"")</f>
        <v/>
      </c>
      <c r="N182" s="88" t="str">
        <f>IFERROR(__xludf.DUMMYFUNCTION("IF(ISBLANK($D182),"""",IFERROR(JOIN("", "",QUERY(INDIRECT(""'(OCDS) "" &amp; N$3 &amp; ""'!$C:$F""),""SELECT C WHERE F = '"" &amp; $A182 &amp; ""'""))))"),"")</f>
        <v/>
      </c>
      <c r="O182" s="88" t="str">
        <f>IFERROR(__xludf.DUMMYFUNCTION("IF(ISBLANK($D182),"""",IFERROR(JOIN("", "",QUERY(INDIRECT(""'(OCDS) "" &amp; O$3 &amp; ""'!$C:$F""),""SELECT C WHERE F = '"" &amp; $A182 &amp; ""'""))))"),"")</f>
        <v/>
      </c>
      <c r="P182" s="88" t="str">
        <f>IFERROR(__xludf.DUMMYFUNCTION("IF(ISBLANK($D182),"""",IFERROR(JOIN("", "",QUERY(INDIRECT(""'(OCDS) "" &amp; P$3 &amp; ""'!$C:$F""),""SELECT C WHERE F = '"" &amp; $A182 &amp; ""'""))))"),"")</f>
        <v/>
      </c>
      <c r="Q182" s="88" t="str">
        <f>IFERROR(__xludf.DUMMYFUNCTION("IF(ISBLANK($D182),"""",IFERROR(JOIN("", "",QUERY(INDIRECT(""'(OCDS) "" &amp; Q$3 &amp; ""'!$C:$F""),""SELECT C WHERE F = '"" &amp; $A182 &amp; ""'""))))"),"")</f>
        <v/>
      </c>
      <c r="R182" s="89">
        <f t="shared" ref="R182:W182" si="180">IF(ISBLANK(IFERROR(VLOOKUP($A182,INDIRECT("'(OCDS) " &amp; R$3 &amp; "'!$F:$F"),1,FALSE))),0,1)</f>
        <v>0</v>
      </c>
      <c r="S182" s="89">
        <f t="shared" si="180"/>
        <v>0</v>
      </c>
      <c r="T182" s="89">
        <f t="shared" si="180"/>
        <v>0</v>
      </c>
      <c r="U182" s="89">
        <f t="shared" si="180"/>
        <v>0</v>
      </c>
      <c r="V182" s="89">
        <f t="shared" si="180"/>
        <v>0</v>
      </c>
      <c r="W182" s="89">
        <f t="shared" si="180"/>
        <v>0</v>
      </c>
    </row>
    <row r="183">
      <c r="A183" s="79" t="str">
        <f t="shared" si="1"/>
        <v> ()</v>
      </c>
      <c r="B183" s="94"/>
      <c r="C183" s="94"/>
      <c r="D183" s="84"/>
      <c r="E183" s="84"/>
      <c r="F183" s="92"/>
      <c r="G183" s="84"/>
      <c r="H183" s="94"/>
      <c r="I183" s="84"/>
      <c r="J183" s="85" t="str">
        <f t="shared" si="3"/>
        <v>no</v>
      </c>
      <c r="K183" s="86" t="str">
        <f>IFERROR(__xludf.DUMMYFUNCTION("IFERROR(JOIN("", "",FILTER(L183:Q183,LEN(L183:Q183))))"),"")</f>
        <v/>
      </c>
      <c r="L183" s="87" t="str">
        <f>IFERROR(__xludf.DUMMYFUNCTION("IF(ISBLANK($D183),"""",IFERROR(JOIN("", "",QUERY(INDIRECT(""'(OCDS) "" &amp; L$3 &amp; ""'!$C:$F""),""SELECT C WHERE F = '"" &amp; $A183 &amp; ""'""))))"),"")</f>
        <v/>
      </c>
      <c r="M183" s="88" t="str">
        <f>IFERROR(__xludf.DUMMYFUNCTION("IF(ISBLANK($D183),"""",IFERROR(JOIN("", "",QUERY(INDIRECT(""'(OCDS) "" &amp; M$3 &amp; ""'!$C:$F""),""SELECT C WHERE F = '"" &amp; $A183 &amp; ""'""))))"),"")</f>
        <v/>
      </c>
      <c r="N183" s="88" t="str">
        <f>IFERROR(__xludf.DUMMYFUNCTION("IF(ISBLANK($D183),"""",IFERROR(JOIN("", "",QUERY(INDIRECT(""'(OCDS) "" &amp; N$3 &amp; ""'!$C:$F""),""SELECT C WHERE F = '"" &amp; $A183 &amp; ""'""))))"),"")</f>
        <v/>
      </c>
      <c r="O183" s="88" t="str">
        <f>IFERROR(__xludf.DUMMYFUNCTION("IF(ISBLANK($D183),"""",IFERROR(JOIN("", "",QUERY(INDIRECT(""'(OCDS) "" &amp; O$3 &amp; ""'!$C:$F""),""SELECT C WHERE F = '"" &amp; $A183 &amp; ""'""))))"),"")</f>
        <v/>
      </c>
      <c r="P183" s="88" t="str">
        <f>IFERROR(__xludf.DUMMYFUNCTION("IF(ISBLANK($D183),"""",IFERROR(JOIN("", "",QUERY(INDIRECT(""'(OCDS) "" &amp; P$3 &amp; ""'!$C:$F""),""SELECT C WHERE F = '"" &amp; $A183 &amp; ""'""))))"),"")</f>
        <v/>
      </c>
      <c r="Q183" s="88" t="str">
        <f>IFERROR(__xludf.DUMMYFUNCTION("IF(ISBLANK($D183),"""",IFERROR(JOIN("", "",QUERY(INDIRECT(""'(OCDS) "" &amp; Q$3 &amp; ""'!$C:$F""),""SELECT C WHERE F = '"" &amp; $A183 &amp; ""'""))))"),"")</f>
        <v/>
      </c>
      <c r="R183" s="89">
        <f t="shared" ref="R183:W183" si="181">IF(ISBLANK(IFERROR(VLOOKUP($A183,INDIRECT("'(OCDS) " &amp; R$3 &amp; "'!$F:$F"),1,FALSE))),0,1)</f>
        <v>0</v>
      </c>
      <c r="S183" s="89">
        <f t="shared" si="181"/>
        <v>0</v>
      </c>
      <c r="T183" s="89">
        <f t="shared" si="181"/>
        <v>0</v>
      </c>
      <c r="U183" s="89">
        <f t="shared" si="181"/>
        <v>0</v>
      </c>
      <c r="V183" s="89">
        <f t="shared" si="181"/>
        <v>0</v>
      </c>
      <c r="W183" s="89">
        <f t="shared" si="181"/>
        <v>0</v>
      </c>
    </row>
    <row r="184">
      <c r="A184" s="79" t="str">
        <f t="shared" si="1"/>
        <v> ()</v>
      </c>
      <c r="B184" s="94"/>
      <c r="C184" s="94"/>
      <c r="D184" s="84"/>
      <c r="E184" s="84"/>
      <c r="F184" s="92"/>
      <c r="G184" s="84"/>
      <c r="H184" s="94"/>
      <c r="I184" s="84"/>
      <c r="J184" s="85" t="str">
        <f t="shared" si="3"/>
        <v>no</v>
      </c>
      <c r="K184" s="86" t="str">
        <f>IFERROR(__xludf.DUMMYFUNCTION("IFERROR(JOIN("", "",FILTER(L184:Q184,LEN(L184:Q184))))"),"")</f>
        <v/>
      </c>
      <c r="L184" s="87" t="str">
        <f>IFERROR(__xludf.DUMMYFUNCTION("IF(ISBLANK($D184),"""",IFERROR(JOIN("", "",QUERY(INDIRECT(""'(OCDS) "" &amp; L$3 &amp; ""'!$C:$F""),""SELECT C WHERE F = '"" &amp; $A184 &amp; ""'""))))"),"")</f>
        <v/>
      </c>
      <c r="M184" s="88" t="str">
        <f>IFERROR(__xludf.DUMMYFUNCTION("IF(ISBLANK($D184),"""",IFERROR(JOIN("", "",QUERY(INDIRECT(""'(OCDS) "" &amp; M$3 &amp; ""'!$C:$F""),""SELECT C WHERE F = '"" &amp; $A184 &amp; ""'""))))"),"")</f>
        <v/>
      </c>
      <c r="N184" s="88" t="str">
        <f>IFERROR(__xludf.DUMMYFUNCTION("IF(ISBLANK($D184),"""",IFERROR(JOIN("", "",QUERY(INDIRECT(""'(OCDS) "" &amp; N$3 &amp; ""'!$C:$F""),""SELECT C WHERE F = '"" &amp; $A184 &amp; ""'""))))"),"")</f>
        <v/>
      </c>
      <c r="O184" s="88" t="str">
        <f>IFERROR(__xludf.DUMMYFUNCTION("IF(ISBLANK($D184),"""",IFERROR(JOIN("", "",QUERY(INDIRECT(""'(OCDS) "" &amp; O$3 &amp; ""'!$C:$F""),""SELECT C WHERE F = '"" &amp; $A184 &amp; ""'""))))"),"")</f>
        <v/>
      </c>
      <c r="P184" s="88" t="str">
        <f>IFERROR(__xludf.DUMMYFUNCTION("IF(ISBLANK($D184),"""",IFERROR(JOIN("", "",QUERY(INDIRECT(""'(OCDS) "" &amp; P$3 &amp; ""'!$C:$F""),""SELECT C WHERE F = '"" &amp; $A184 &amp; ""'""))))"),"")</f>
        <v/>
      </c>
      <c r="Q184" s="88" t="str">
        <f>IFERROR(__xludf.DUMMYFUNCTION("IF(ISBLANK($D184),"""",IFERROR(JOIN("", "",QUERY(INDIRECT(""'(OCDS) "" &amp; Q$3 &amp; ""'!$C:$F""),""SELECT C WHERE F = '"" &amp; $A184 &amp; ""'""))))"),"")</f>
        <v/>
      </c>
      <c r="R184" s="89">
        <f t="shared" ref="R184:W184" si="182">IF(ISBLANK(IFERROR(VLOOKUP($A184,INDIRECT("'(OCDS) " &amp; R$3 &amp; "'!$F:$F"),1,FALSE))),0,1)</f>
        <v>0</v>
      </c>
      <c r="S184" s="89">
        <f t="shared" si="182"/>
        <v>0</v>
      </c>
      <c r="T184" s="89">
        <f t="shared" si="182"/>
        <v>0</v>
      </c>
      <c r="U184" s="89">
        <f t="shared" si="182"/>
        <v>0</v>
      </c>
      <c r="V184" s="89">
        <f t="shared" si="182"/>
        <v>0</v>
      </c>
      <c r="W184" s="89">
        <f t="shared" si="182"/>
        <v>0</v>
      </c>
    </row>
    <row r="185">
      <c r="A185" s="79" t="str">
        <f t="shared" si="1"/>
        <v> ()</v>
      </c>
      <c r="B185" s="94"/>
      <c r="C185" s="94"/>
      <c r="D185" s="84"/>
      <c r="E185" s="84"/>
      <c r="F185" s="92"/>
      <c r="G185" s="84"/>
      <c r="H185" s="94"/>
      <c r="I185" s="84"/>
      <c r="J185" s="85" t="str">
        <f t="shared" si="3"/>
        <v>no</v>
      </c>
      <c r="K185" s="86" t="str">
        <f>IFERROR(__xludf.DUMMYFUNCTION("IFERROR(JOIN("", "",FILTER(L185:Q185,LEN(L185:Q185))))"),"")</f>
        <v/>
      </c>
      <c r="L185" s="87" t="str">
        <f>IFERROR(__xludf.DUMMYFUNCTION("IF(ISBLANK($D185),"""",IFERROR(JOIN("", "",QUERY(INDIRECT(""'(OCDS) "" &amp; L$3 &amp; ""'!$C:$F""),""SELECT C WHERE F = '"" &amp; $A185 &amp; ""'""))))"),"")</f>
        <v/>
      </c>
      <c r="M185" s="88" t="str">
        <f>IFERROR(__xludf.DUMMYFUNCTION("IF(ISBLANK($D185),"""",IFERROR(JOIN("", "",QUERY(INDIRECT(""'(OCDS) "" &amp; M$3 &amp; ""'!$C:$F""),""SELECT C WHERE F = '"" &amp; $A185 &amp; ""'""))))"),"")</f>
        <v/>
      </c>
      <c r="N185" s="88" t="str">
        <f>IFERROR(__xludf.DUMMYFUNCTION("IF(ISBLANK($D185),"""",IFERROR(JOIN("", "",QUERY(INDIRECT(""'(OCDS) "" &amp; N$3 &amp; ""'!$C:$F""),""SELECT C WHERE F = '"" &amp; $A185 &amp; ""'""))))"),"")</f>
        <v/>
      </c>
      <c r="O185" s="88" t="str">
        <f>IFERROR(__xludf.DUMMYFUNCTION("IF(ISBLANK($D185),"""",IFERROR(JOIN("", "",QUERY(INDIRECT(""'(OCDS) "" &amp; O$3 &amp; ""'!$C:$F""),""SELECT C WHERE F = '"" &amp; $A185 &amp; ""'""))))"),"")</f>
        <v/>
      </c>
      <c r="P185" s="88" t="str">
        <f>IFERROR(__xludf.DUMMYFUNCTION("IF(ISBLANK($D185),"""",IFERROR(JOIN("", "",QUERY(INDIRECT(""'(OCDS) "" &amp; P$3 &amp; ""'!$C:$F""),""SELECT C WHERE F = '"" &amp; $A185 &amp; ""'""))))"),"")</f>
        <v/>
      </c>
      <c r="Q185" s="88" t="str">
        <f>IFERROR(__xludf.DUMMYFUNCTION("IF(ISBLANK($D185),"""",IFERROR(JOIN("", "",QUERY(INDIRECT(""'(OCDS) "" &amp; Q$3 &amp; ""'!$C:$F""),""SELECT C WHERE F = '"" &amp; $A185 &amp; ""'""))))"),"")</f>
        <v/>
      </c>
      <c r="R185" s="89">
        <f t="shared" ref="R185:W185" si="183">IF(ISBLANK(IFERROR(VLOOKUP($A185,INDIRECT("'(OCDS) " &amp; R$3 &amp; "'!$F:$F"),1,FALSE))),0,1)</f>
        <v>0</v>
      </c>
      <c r="S185" s="89">
        <f t="shared" si="183"/>
        <v>0</v>
      </c>
      <c r="T185" s="89">
        <f t="shared" si="183"/>
        <v>0</v>
      </c>
      <c r="U185" s="89">
        <f t="shared" si="183"/>
        <v>0</v>
      </c>
      <c r="V185" s="89">
        <f t="shared" si="183"/>
        <v>0</v>
      </c>
      <c r="W185" s="89">
        <f t="shared" si="183"/>
        <v>0</v>
      </c>
    </row>
    <row r="186">
      <c r="A186" s="79" t="str">
        <f t="shared" si="1"/>
        <v> ()</v>
      </c>
      <c r="B186" s="94"/>
      <c r="C186" s="94"/>
      <c r="D186" s="84"/>
      <c r="E186" s="84"/>
      <c r="F186" s="92"/>
      <c r="G186" s="84"/>
      <c r="H186" s="94"/>
      <c r="I186" s="84"/>
      <c r="J186" s="85" t="str">
        <f t="shared" si="3"/>
        <v>no</v>
      </c>
      <c r="K186" s="86" t="str">
        <f>IFERROR(__xludf.DUMMYFUNCTION("IFERROR(JOIN("", "",FILTER(L186:Q186,LEN(L186:Q186))))"),"")</f>
        <v/>
      </c>
      <c r="L186" s="87" t="str">
        <f>IFERROR(__xludf.DUMMYFUNCTION("IF(ISBLANK($D186),"""",IFERROR(JOIN("", "",QUERY(INDIRECT(""'(OCDS) "" &amp; L$3 &amp; ""'!$C:$F""),""SELECT C WHERE F = '"" &amp; $A186 &amp; ""'""))))"),"")</f>
        <v/>
      </c>
      <c r="M186" s="88" t="str">
        <f>IFERROR(__xludf.DUMMYFUNCTION("IF(ISBLANK($D186),"""",IFERROR(JOIN("", "",QUERY(INDIRECT(""'(OCDS) "" &amp; M$3 &amp; ""'!$C:$F""),""SELECT C WHERE F = '"" &amp; $A186 &amp; ""'""))))"),"")</f>
        <v/>
      </c>
      <c r="N186" s="88" t="str">
        <f>IFERROR(__xludf.DUMMYFUNCTION("IF(ISBLANK($D186),"""",IFERROR(JOIN("", "",QUERY(INDIRECT(""'(OCDS) "" &amp; N$3 &amp; ""'!$C:$F""),""SELECT C WHERE F = '"" &amp; $A186 &amp; ""'""))))"),"")</f>
        <v/>
      </c>
      <c r="O186" s="88" t="str">
        <f>IFERROR(__xludf.DUMMYFUNCTION("IF(ISBLANK($D186),"""",IFERROR(JOIN("", "",QUERY(INDIRECT(""'(OCDS) "" &amp; O$3 &amp; ""'!$C:$F""),""SELECT C WHERE F = '"" &amp; $A186 &amp; ""'""))))"),"")</f>
        <v/>
      </c>
      <c r="P186" s="88" t="str">
        <f>IFERROR(__xludf.DUMMYFUNCTION("IF(ISBLANK($D186),"""",IFERROR(JOIN("", "",QUERY(INDIRECT(""'(OCDS) "" &amp; P$3 &amp; ""'!$C:$F""),""SELECT C WHERE F = '"" &amp; $A186 &amp; ""'""))))"),"")</f>
        <v/>
      </c>
      <c r="Q186" s="88" t="str">
        <f>IFERROR(__xludf.DUMMYFUNCTION("IF(ISBLANK($D186),"""",IFERROR(JOIN("", "",QUERY(INDIRECT(""'(OCDS) "" &amp; Q$3 &amp; ""'!$C:$F""),""SELECT C WHERE F = '"" &amp; $A186 &amp; ""'""))))"),"")</f>
        <v/>
      </c>
      <c r="R186" s="89">
        <f t="shared" ref="R186:W186" si="184">IF(ISBLANK(IFERROR(VLOOKUP($A186,INDIRECT("'(OCDS) " &amp; R$3 &amp; "'!$F:$F"),1,FALSE))),0,1)</f>
        <v>0</v>
      </c>
      <c r="S186" s="89">
        <f t="shared" si="184"/>
        <v>0</v>
      </c>
      <c r="T186" s="89">
        <f t="shared" si="184"/>
        <v>0</v>
      </c>
      <c r="U186" s="89">
        <f t="shared" si="184"/>
        <v>0</v>
      </c>
      <c r="V186" s="89">
        <f t="shared" si="184"/>
        <v>0</v>
      </c>
      <c r="W186" s="89">
        <f t="shared" si="184"/>
        <v>0</v>
      </c>
    </row>
    <row r="187">
      <c r="A187" s="79" t="str">
        <f t="shared" si="1"/>
        <v> ()</v>
      </c>
      <c r="B187" s="94"/>
      <c r="C187" s="94"/>
      <c r="D187" s="84"/>
      <c r="E187" s="84"/>
      <c r="F187" s="92"/>
      <c r="G187" s="84"/>
      <c r="H187" s="94"/>
      <c r="I187" s="84"/>
      <c r="J187" s="85" t="str">
        <f t="shared" si="3"/>
        <v>no</v>
      </c>
      <c r="K187" s="86" t="str">
        <f>IFERROR(__xludf.DUMMYFUNCTION("IFERROR(JOIN("", "",FILTER(L187:Q187,LEN(L187:Q187))))"),"")</f>
        <v/>
      </c>
      <c r="L187" s="87" t="str">
        <f>IFERROR(__xludf.DUMMYFUNCTION("IF(ISBLANK($D187),"""",IFERROR(JOIN("", "",QUERY(INDIRECT(""'(OCDS) "" &amp; L$3 &amp; ""'!$C:$F""),""SELECT C WHERE F = '"" &amp; $A187 &amp; ""'""))))"),"")</f>
        <v/>
      </c>
      <c r="M187" s="88" t="str">
        <f>IFERROR(__xludf.DUMMYFUNCTION("IF(ISBLANK($D187),"""",IFERROR(JOIN("", "",QUERY(INDIRECT(""'(OCDS) "" &amp; M$3 &amp; ""'!$C:$F""),""SELECT C WHERE F = '"" &amp; $A187 &amp; ""'""))))"),"")</f>
        <v/>
      </c>
      <c r="N187" s="88" t="str">
        <f>IFERROR(__xludf.DUMMYFUNCTION("IF(ISBLANK($D187),"""",IFERROR(JOIN("", "",QUERY(INDIRECT(""'(OCDS) "" &amp; N$3 &amp; ""'!$C:$F""),""SELECT C WHERE F = '"" &amp; $A187 &amp; ""'""))))"),"")</f>
        <v/>
      </c>
      <c r="O187" s="88" t="str">
        <f>IFERROR(__xludf.DUMMYFUNCTION("IF(ISBLANK($D187),"""",IFERROR(JOIN("", "",QUERY(INDIRECT(""'(OCDS) "" &amp; O$3 &amp; ""'!$C:$F""),""SELECT C WHERE F = '"" &amp; $A187 &amp; ""'""))))"),"")</f>
        <v/>
      </c>
      <c r="P187" s="88" t="str">
        <f>IFERROR(__xludf.DUMMYFUNCTION("IF(ISBLANK($D187),"""",IFERROR(JOIN("", "",QUERY(INDIRECT(""'(OCDS) "" &amp; P$3 &amp; ""'!$C:$F""),""SELECT C WHERE F = '"" &amp; $A187 &amp; ""'""))))"),"")</f>
        <v/>
      </c>
      <c r="Q187" s="88" t="str">
        <f>IFERROR(__xludf.DUMMYFUNCTION("IF(ISBLANK($D187),"""",IFERROR(JOIN("", "",QUERY(INDIRECT(""'(OCDS) "" &amp; Q$3 &amp; ""'!$C:$F""),""SELECT C WHERE F = '"" &amp; $A187 &amp; ""'""))))"),"")</f>
        <v/>
      </c>
      <c r="R187" s="89">
        <f t="shared" ref="R187:W187" si="185">IF(ISBLANK(IFERROR(VLOOKUP($A187,INDIRECT("'(OCDS) " &amp; R$3 &amp; "'!$F:$F"),1,FALSE))),0,1)</f>
        <v>0</v>
      </c>
      <c r="S187" s="89">
        <f t="shared" si="185"/>
        <v>0</v>
      </c>
      <c r="T187" s="89">
        <f t="shared" si="185"/>
        <v>0</v>
      </c>
      <c r="U187" s="89">
        <f t="shared" si="185"/>
        <v>0</v>
      </c>
      <c r="V187" s="89">
        <f t="shared" si="185"/>
        <v>0</v>
      </c>
      <c r="W187" s="89">
        <f t="shared" si="185"/>
        <v>0</v>
      </c>
    </row>
    <row r="188">
      <c r="A188" s="79" t="str">
        <f t="shared" si="1"/>
        <v> ()</v>
      </c>
      <c r="B188" s="94"/>
      <c r="C188" s="94"/>
      <c r="D188" s="84"/>
      <c r="E188" s="84"/>
      <c r="F188" s="92"/>
      <c r="G188" s="84"/>
      <c r="H188" s="94"/>
      <c r="I188" s="84"/>
      <c r="J188" s="85" t="str">
        <f t="shared" si="3"/>
        <v>no</v>
      </c>
      <c r="K188" s="86" t="str">
        <f>IFERROR(__xludf.DUMMYFUNCTION("IFERROR(JOIN("", "",FILTER(L188:Q188,LEN(L188:Q188))))"),"")</f>
        <v/>
      </c>
      <c r="L188" s="87" t="str">
        <f>IFERROR(__xludf.DUMMYFUNCTION("IF(ISBLANK($D188),"""",IFERROR(JOIN("", "",QUERY(INDIRECT(""'(OCDS) "" &amp; L$3 &amp; ""'!$C:$F""),""SELECT C WHERE F = '"" &amp; $A188 &amp; ""'""))))"),"")</f>
        <v/>
      </c>
      <c r="M188" s="88" t="str">
        <f>IFERROR(__xludf.DUMMYFUNCTION("IF(ISBLANK($D188),"""",IFERROR(JOIN("", "",QUERY(INDIRECT(""'(OCDS) "" &amp; M$3 &amp; ""'!$C:$F""),""SELECT C WHERE F = '"" &amp; $A188 &amp; ""'""))))"),"")</f>
        <v/>
      </c>
      <c r="N188" s="88" t="str">
        <f>IFERROR(__xludf.DUMMYFUNCTION("IF(ISBLANK($D188),"""",IFERROR(JOIN("", "",QUERY(INDIRECT(""'(OCDS) "" &amp; N$3 &amp; ""'!$C:$F""),""SELECT C WHERE F = '"" &amp; $A188 &amp; ""'""))))"),"")</f>
        <v/>
      </c>
      <c r="O188" s="88" t="str">
        <f>IFERROR(__xludf.DUMMYFUNCTION("IF(ISBLANK($D188),"""",IFERROR(JOIN("", "",QUERY(INDIRECT(""'(OCDS) "" &amp; O$3 &amp; ""'!$C:$F""),""SELECT C WHERE F = '"" &amp; $A188 &amp; ""'""))))"),"")</f>
        <v/>
      </c>
      <c r="P188" s="88" t="str">
        <f>IFERROR(__xludf.DUMMYFUNCTION("IF(ISBLANK($D188),"""",IFERROR(JOIN("", "",QUERY(INDIRECT(""'(OCDS) "" &amp; P$3 &amp; ""'!$C:$F""),""SELECT C WHERE F = '"" &amp; $A188 &amp; ""'""))))"),"")</f>
        <v/>
      </c>
      <c r="Q188" s="88" t="str">
        <f>IFERROR(__xludf.DUMMYFUNCTION("IF(ISBLANK($D188),"""",IFERROR(JOIN("", "",QUERY(INDIRECT(""'(OCDS) "" &amp; Q$3 &amp; ""'!$C:$F""),""SELECT C WHERE F = '"" &amp; $A188 &amp; ""'""))))"),"")</f>
        <v/>
      </c>
      <c r="R188" s="89">
        <f t="shared" ref="R188:W188" si="186">IF(ISBLANK(IFERROR(VLOOKUP($A188,INDIRECT("'(OCDS) " &amp; R$3 &amp; "'!$F:$F"),1,FALSE))),0,1)</f>
        <v>0</v>
      </c>
      <c r="S188" s="89">
        <f t="shared" si="186"/>
        <v>0</v>
      </c>
      <c r="T188" s="89">
        <f t="shared" si="186"/>
        <v>0</v>
      </c>
      <c r="U188" s="89">
        <f t="shared" si="186"/>
        <v>0</v>
      </c>
      <c r="V188" s="89">
        <f t="shared" si="186"/>
        <v>0</v>
      </c>
      <c r="W188" s="89">
        <f t="shared" si="186"/>
        <v>0</v>
      </c>
    </row>
    <row r="189">
      <c r="A189" s="79" t="str">
        <f t="shared" si="1"/>
        <v> ()</v>
      </c>
      <c r="B189" s="94"/>
      <c r="C189" s="94"/>
      <c r="D189" s="84"/>
      <c r="E189" s="84"/>
      <c r="F189" s="92"/>
      <c r="G189" s="84"/>
      <c r="H189" s="94"/>
      <c r="I189" s="84"/>
      <c r="J189" s="85" t="str">
        <f t="shared" si="3"/>
        <v>no</v>
      </c>
      <c r="K189" s="86" t="str">
        <f>IFERROR(__xludf.DUMMYFUNCTION("IFERROR(JOIN("", "",FILTER(L189:Q189,LEN(L189:Q189))))"),"")</f>
        <v/>
      </c>
      <c r="L189" s="87" t="str">
        <f>IFERROR(__xludf.DUMMYFUNCTION("IF(ISBLANK($D189),"""",IFERROR(JOIN("", "",QUERY(INDIRECT(""'(OCDS) "" &amp; L$3 &amp; ""'!$C:$F""),""SELECT C WHERE F = '"" &amp; $A189 &amp; ""'""))))"),"")</f>
        <v/>
      </c>
      <c r="M189" s="88" t="str">
        <f>IFERROR(__xludf.DUMMYFUNCTION("IF(ISBLANK($D189),"""",IFERROR(JOIN("", "",QUERY(INDIRECT(""'(OCDS) "" &amp; M$3 &amp; ""'!$C:$F""),""SELECT C WHERE F = '"" &amp; $A189 &amp; ""'""))))"),"")</f>
        <v/>
      </c>
      <c r="N189" s="88" t="str">
        <f>IFERROR(__xludf.DUMMYFUNCTION("IF(ISBLANK($D189),"""",IFERROR(JOIN("", "",QUERY(INDIRECT(""'(OCDS) "" &amp; N$3 &amp; ""'!$C:$F""),""SELECT C WHERE F = '"" &amp; $A189 &amp; ""'""))))"),"")</f>
        <v/>
      </c>
      <c r="O189" s="88" t="str">
        <f>IFERROR(__xludf.DUMMYFUNCTION("IF(ISBLANK($D189),"""",IFERROR(JOIN("", "",QUERY(INDIRECT(""'(OCDS) "" &amp; O$3 &amp; ""'!$C:$F""),""SELECT C WHERE F = '"" &amp; $A189 &amp; ""'""))))"),"")</f>
        <v/>
      </c>
      <c r="P189" s="88" t="str">
        <f>IFERROR(__xludf.DUMMYFUNCTION("IF(ISBLANK($D189),"""",IFERROR(JOIN("", "",QUERY(INDIRECT(""'(OCDS) "" &amp; P$3 &amp; ""'!$C:$F""),""SELECT C WHERE F = '"" &amp; $A189 &amp; ""'""))))"),"")</f>
        <v/>
      </c>
      <c r="Q189" s="88" t="str">
        <f>IFERROR(__xludf.DUMMYFUNCTION("IF(ISBLANK($D189),"""",IFERROR(JOIN("", "",QUERY(INDIRECT(""'(OCDS) "" &amp; Q$3 &amp; ""'!$C:$F""),""SELECT C WHERE F = '"" &amp; $A189 &amp; ""'""))))"),"")</f>
        <v/>
      </c>
      <c r="R189" s="89">
        <f t="shared" ref="R189:W189" si="187">IF(ISBLANK(IFERROR(VLOOKUP($A189,INDIRECT("'(OCDS) " &amp; R$3 &amp; "'!$F:$F"),1,FALSE))),0,1)</f>
        <v>0</v>
      </c>
      <c r="S189" s="89">
        <f t="shared" si="187"/>
        <v>0</v>
      </c>
      <c r="T189" s="89">
        <f t="shared" si="187"/>
        <v>0</v>
      </c>
      <c r="U189" s="89">
        <f t="shared" si="187"/>
        <v>0</v>
      </c>
      <c r="V189" s="89">
        <f t="shared" si="187"/>
        <v>0</v>
      </c>
      <c r="W189" s="89">
        <f t="shared" si="187"/>
        <v>0</v>
      </c>
    </row>
    <row r="190">
      <c r="A190" s="79" t="str">
        <f t="shared" si="1"/>
        <v> ()</v>
      </c>
      <c r="B190" s="94"/>
      <c r="C190" s="94"/>
      <c r="D190" s="84"/>
      <c r="E190" s="84"/>
      <c r="F190" s="92"/>
      <c r="G190" s="84"/>
      <c r="H190" s="94"/>
      <c r="I190" s="84"/>
      <c r="J190" s="85" t="str">
        <f t="shared" si="3"/>
        <v>no</v>
      </c>
      <c r="K190" s="86" t="str">
        <f>IFERROR(__xludf.DUMMYFUNCTION("IFERROR(JOIN("", "",FILTER(L190:Q190,LEN(L190:Q190))))"),"")</f>
        <v/>
      </c>
      <c r="L190" s="87" t="str">
        <f>IFERROR(__xludf.DUMMYFUNCTION("IF(ISBLANK($D190),"""",IFERROR(JOIN("", "",QUERY(INDIRECT(""'(OCDS) "" &amp; L$3 &amp; ""'!$C:$F""),""SELECT C WHERE F = '"" &amp; $A190 &amp; ""'""))))"),"")</f>
        <v/>
      </c>
      <c r="M190" s="88" t="str">
        <f>IFERROR(__xludf.DUMMYFUNCTION("IF(ISBLANK($D190),"""",IFERROR(JOIN("", "",QUERY(INDIRECT(""'(OCDS) "" &amp; M$3 &amp; ""'!$C:$F""),""SELECT C WHERE F = '"" &amp; $A190 &amp; ""'""))))"),"")</f>
        <v/>
      </c>
      <c r="N190" s="88" t="str">
        <f>IFERROR(__xludf.DUMMYFUNCTION("IF(ISBLANK($D190),"""",IFERROR(JOIN("", "",QUERY(INDIRECT(""'(OCDS) "" &amp; N$3 &amp; ""'!$C:$F""),""SELECT C WHERE F = '"" &amp; $A190 &amp; ""'""))))"),"")</f>
        <v/>
      </c>
      <c r="O190" s="88" t="str">
        <f>IFERROR(__xludf.DUMMYFUNCTION("IF(ISBLANK($D190),"""",IFERROR(JOIN("", "",QUERY(INDIRECT(""'(OCDS) "" &amp; O$3 &amp; ""'!$C:$F""),""SELECT C WHERE F = '"" &amp; $A190 &amp; ""'""))))"),"")</f>
        <v/>
      </c>
      <c r="P190" s="88" t="str">
        <f>IFERROR(__xludf.DUMMYFUNCTION("IF(ISBLANK($D190),"""",IFERROR(JOIN("", "",QUERY(INDIRECT(""'(OCDS) "" &amp; P$3 &amp; ""'!$C:$F""),""SELECT C WHERE F = '"" &amp; $A190 &amp; ""'""))))"),"")</f>
        <v/>
      </c>
      <c r="Q190" s="88" t="str">
        <f>IFERROR(__xludf.DUMMYFUNCTION("IF(ISBLANK($D190),"""",IFERROR(JOIN("", "",QUERY(INDIRECT(""'(OCDS) "" &amp; Q$3 &amp; ""'!$C:$F""),""SELECT C WHERE F = '"" &amp; $A190 &amp; ""'""))))"),"")</f>
        <v/>
      </c>
      <c r="R190" s="89">
        <f t="shared" ref="R190:W190" si="188">IF(ISBLANK(IFERROR(VLOOKUP($A190,INDIRECT("'(OCDS) " &amp; R$3 &amp; "'!$F:$F"),1,FALSE))),0,1)</f>
        <v>0</v>
      </c>
      <c r="S190" s="89">
        <f t="shared" si="188"/>
        <v>0</v>
      </c>
      <c r="T190" s="89">
        <f t="shared" si="188"/>
        <v>0</v>
      </c>
      <c r="U190" s="89">
        <f t="shared" si="188"/>
        <v>0</v>
      </c>
      <c r="V190" s="89">
        <f t="shared" si="188"/>
        <v>0</v>
      </c>
      <c r="W190" s="89">
        <f t="shared" si="188"/>
        <v>0</v>
      </c>
    </row>
    <row r="191">
      <c r="A191" s="79" t="str">
        <f t="shared" si="1"/>
        <v> ()</v>
      </c>
      <c r="B191" s="94"/>
      <c r="C191" s="94"/>
      <c r="D191" s="84"/>
      <c r="E191" s="84"/>
      <c r="F191" s="92"/>
      <c r="G191" s="84"/>
      <c r="H191" s="94"/>
      <c r="I191" s="84"/>
      <c r="J191" s="85" t="str">
        <f t="shared" si="3"/>
        <v>no</v>
      </c>
      <c r="K191" s="86" t="str">
        <f>IFERROR(__xludf.DUMMYFUNCTION("IFERROR(JOIN("", "",FILTER(L191:Q191,LEN(L191:Q191))))"),"")</f>
        <v/>
      </c>
      <c r="L191" s="87" t="str">
        <f>IFERROR(__xludf.DUMMYFUNCTION("IF(ISBLANK($D191),"""",IFERROR(JOIN("", "",QUERY(INDIRECT(""'(OCDS) "" &amp; L$3 &amp; ""'!$C:$F""),""SELECT C WHERE F = '"" &amp; $A191 &amp; ""'""))))"),"")</f>
        <v/>
      </c>
      <c r="M191" s="88" t="str">
        <f>IFERROR(__xludf.DUMMYFUNCTION("IF(ISBLANK($D191),"""",IFERROR(JOIN("", "",QUERY(INDIRECT(""'(OCDS) "" &amp; M$3 &amp; ""'!$C:$F""),""SELECT C WHERE F = '"" &amp; $A191 &amp; ""'""))))"),"")</f>
        <v/>
      </c>
      <c r="N191" s="88" t="str">
        <f>IFERROR(__xludf.DUMMYFUNCTION("IF(ISBLANK($D191),"""",IFERROR(JOIN("", "",QUERY(INDIRECT(""'(OCDS) "" &amp; N$3 &amp; ""'!$C:$F""),""SELECT C WHERE F = '"" &amp; $A191 &amp; ""'""))))"),"")</f>
        <v/>
      </c>
      <c r="O191" s="88" t="str">
        <f>IFERROR(__xludf.DUMMYFUNCTION("IF(ISBLANK($D191),"""",IFERROR(JOIN("", "",QUERY(INDIRECT(""'(OCDS) "" &amp; O$3 &amp; ""'!$C:$F""),""SELECT C WHERE F = '"" &amp; $A191 &amp; ""'""))))"),"")</f>
        <v/>
      </c>
      <c r="P191" s="88" t="str">
        <f>IFERROR(__xludf.DUMMYFUNCTION("IF(ISBLANK($D191),"""",IFERROR(JOIN("", "",QUERY(INDIRECT(""'(OCDS) "" &amp; P$3 &amp; ""'!$C:$F""),""SELECT C WHERE F = '"" &amp; $A191 &amp; ""'""))))"),"")</f>
        <v/>
      </c>
      <c r="Q191" s="88" t="str">
        <f>IFERROR(__xludf.DUMMYFUNCTION("IF(ISBLANK($D191),"""",IFERROR(JOIN("", "",QUERY(INDIRECT(""'(OCDS) "" &amp; Q$3 &amp; ""'!$C:$F""),""SELECT C WHERE F = '"" &amp; $A191 &amp; ""'""))))"),"")</f>
        <v/>
      </c>
      <c r="R191" s="89">
        <f t="shared" ref="R191:W191" si="189">IF(ISBLANK(IFERROR(VLOOKUP($A191,INDIRECT("'(OCDS) " &amp; R$3 &amp; "'!$F:$F"),1,FALSE))),0,1)</f>
        <v>0</v>
      </c>
      <c r="S191" s="89">
        <f t="shared" si="189"/>
        <v>0</v>
      </c>
      <c r="T191" s="89">
        <f t="shared" si="189"/>
        <v>0</v>
      </c>
      <c r="U191" s="89">
        <f t="shared" si="189"/>
        <v>0</v>
      </c>
      <c r="V191" s="89">
        <f t="shared" si="189"/>
        <v>0</v>
      </c>
      <c r="W191" s="89">
        <f t="shared" si="189"/>
        <v>0</v>
      </c>
    </row>
    <row r="192">
      <c r="A192" s="79" t="str">
        <f t="shared" si="1"/>
        <v> ()</v>
      </c>
      <c r="B192" s="94"/>
      <c r="C192" s="94"/>
      <c r="D192" s="84"/>
      <c r="E192" s="84"/>
      <c r="F192" s="92"/>
      <c r="G192" s="84"/>
      <c r="H192" s="94"/>
      <c r="I192" s="84"/>
      <c r="J192" s="85" t="str">
        <f t="shared" si="3"/>
        <v>no</v>
      </c>
      <c r="K192" s="86" t="str">
        <f>IFERROR(__xludf.DUMMYFUNCTION("IFERROR(JOIN("", "",FILTER(L192:Q192,LEN(L192:Q192))))"),"")</f>
        <v/>
      </c>
      <c r="L192" s="87" t="str">
        <f>IFERROR(__xludf.DUMMYFUNCTION("IF(ISBLANK($D192),"""",IFERROR(JOIN("", "",QUERY(INDIRECT(""'(OCDS) "" &amp; L$3 &amp; ""'!$C:$F""),""SELECT C WHERE F = '"" &amp; $A192 &amp; ""'""))))"),"")</f>
        <v/>
      </c>
      <c r="M192" s="88" t="str">
        <f>IFERROR(__xludf.DUMMYFUNCTION("IF(ISBLANK($D192),"""",IFERROR(JOIN("", "",QUERY(INDIRECT(""'(OCDS) "" &amp; M$3 &amp; ""'!$C:$F""),""SELECT C WHERE F = '"" &amp; $A192 &amp; ""'""))))"),"")</f>
        <v/>
      </c>
      <c r="N192" s="88" t="str">
        <f>IFERROR(__xludf.DUMMYFUNCTION("IF(ISBLANK($D192),"""",IFERROR(JOIN("", "",QUERY(INDIRECT(""'(OCDS) "" &amp; N$3 &amp; ""'!$C:$F""),""SELECT C WHERE F = '"" &amp; $A192 &amp; ""'""))))"),"")</f>
        <v/>
      </c>
      <c r="O192" s="88" t="str">
        <f>IFERROR(__xludf.DUMMYFUNCTION("IF(ISBLANK($D192),"""",IFERROR(JOIN("", "",QUERY(INDIRECT(""'(OCDS) "" &amp; O$3 &amp; ""'!$C:$F""),""SELECT C WHERE F = '"" &amp; $A192 &amp; ""'""))))"),"")</f>
        <v/>
      </c>
      <c r="P192" s="88" t="str">
        <f>IFERROR(__xludf.DUMMYFUNCTION("IF(ISBLANK($D192),"""",IFERROR(JOIN("", "",QUERY(INDIRECT(""'(OCDS) "" &amp; P$3 &amp; ""'!$C:$F""),""SELECT C WHERE F = '"" &amp; $A192 &amp; ""'""))))"),"")</f>
        <v/>
      </c>
      <c r="Q192" s="88" t="str">
        <f>IFERROR(__xludf.DUMMYFUNCTION("IF(ISBLANK($D192),"""",IFERROR(JOIN("", "",QUERY(INDIRECT(""'(OCDS) "" &amp; Q$3 &amp; ""'!$C:$F""),""SELECT C WHERE F = '"" &amp; $A192 &amp; ""'""))))"),"")</f>
        <v/>
      </c>
      <c r="R192" s="89">
        <f t="shared" ref="R192:W192" si="190">IF(ISBLANK(IFERROR(VLOOKUP($A192,INDIRECT("'(OCDS) " &amp; R$3 &amp; "'!$F:$F"),1,FALSE))),0,1)</f>
        <v>0</v>
      </c>
      <c r="S192" s="89">
        <f t="shared" si="190"/>
        <v>0</v>
      </c>
      <c r="T192" s="89">
        <f t="shared" si="190"/>
        <v>0</v>
      </c>
      <c r="U192" s="89">
        <f t="shared" si="190"/>
        <v>0</v>
      </c>
      <c r="V192" s="89">
        <f t="shared" si="190"/>
        <v>0</v>
      </c>
      <c r="W192" s="89">
        <f t="shared" si="190"/>
        <v>0</v>
      </c>
    </row>
    <row r="193">
      <c r="A193" s="79" t="str">
        <f t="shared" si="1"/>
        <v> ()</v>
      </c>
      <c r="B193" s="94"/>
      <c r="C193" s="94"/>
      <c r="D193" s="84"/>
      <c r="E193" s="84"/>
      <c r="F193" s="92"/>
      <c r="G193" s="84"/>
      <c r="H193" s="94"/>
      <c r="I193" s="84"/>
      <c r="J193" s="85" t="str">
        <f t="shared" si="3"/>
        <v>no</v>
      </c>
      <c r="K193" s="86" t="str">
        <f>IFERROR(__xludf.DUMMYFUNCTION("IFERROR(JOIN("", "",FILTER(L193:Q193,LEN(L193:Q193))))"),"")</f>
        <v/>
      </c>
      <c r="L193" s="87" t="str">
        <f>IFERROR(__xludf.DUMMYFUNCTION("IF(ISBLANK($D193),"""",IFERROR(JOIN("", "",QUERY(INDIRECT(""'(OCDS) "" &amp; L$3 &amp; ""'!$C:$F""),""SELECT C WHERE F = '"" &amp; $A193 &amp; ""'""))))"),"")</f>
        <v/>
      </c>
      <c r="M193" s="88" t="str">
        <f>IFERROR(__xludf.DUMMYFUNCTION("IF(ISBLANK($D193),"""",IFERROR(JOIN("", "",QUERY(INDIRECT(""'(OCDS) "" &amp; M$3 &amp; ""'!$C:$F""),""SELECT C WHERE F = '"" &amp; $A193 &amp; ""'""))))"),"")</f>
        <v/>
      </c>
      <c r="N193" s="88" t="str">
        <f>IFERROR(__xludf.DUMMYFUNCTION("IF(ISBLANK($D193),"""",IFERROR(JOIN("", "",QUERY(INDIRECT(""'(OCDS) "" &amp; N$3 &amp; ""'!$C:$F""),""SELECT C WHERE F = '"" &amp; $A193 &amp; ""'""))))"),"")</f>
        <v/>
      </c>
      <c r="O193" s="88" t="str">
        <f>IFERROR(__xludf.DUMMYFUNCTION("IF(ISBLANK($D193),"""",IFERROR(JOIN("", "",QUERY(INDIRECT(""'(OCDS) "" &amp; O$3 &amp; ""'!$C:$F""),""SELECT C WHERE F = '"" &amp; $A193 &amp; ""'""))))"),"")</f>
        <v/>
      </c>
      <c r="P193" s="88" t="str">
        <f>IFERROR(__xludf.DUMMYFUNCTION("IF(ISBLANK($D193),"""",IFERROR(JOIN("", "",QUERY(INDIRECT(""'(OCDS) "" &amp; P$3 &amp; ""'!$C:$F""),""SELECT C WHERE F = '"" &amp; $A193 &amp; ""'""))))"),"")</f>
        <v/>
      </c>
      <c r="Q193" s="88" t="str">
        <f>IFERROR(__xludf.DUMMYFUNCTION("IF(ISBLANK($D193),"""",IFERROR(JOIN("", "",QUERY(INDIRECT(""'(OCDS) "" &amp; Q$3 &amp; ""'!$C:$F""),""SELECT C WHERE F = '"" &amp; $A193 &amp; ""'""))))"),"")</f>
        <v/>
      </c>
      <c r="R193" s="89">
        <f t="shared" ref="R193:W193" si="191">IF(ISBLANK(IFERROR(VLOOKUP($A193,INDIRECT("'(OCDS) " &amp; R$3 &amp; "'!$F:$F"),1,FALSE))),0,1)</f>
        <v>0</v>
      </c>
      <c r="S193" s="89">
        <f t="shared" si="191"/>
        <v>0</v>
      </c>
      <c r="T193" s="89">
        <f t="shared" si="191"/>
        <v>0</v>
      </c>
      <c r="U193" s="89">
        <f t="shared" si="191"/>
        <v>0</v>
      </c>
      <c r="V193" s="89">
        <f t="shared" si="191"/>
        <v>0</v>
      </c>
      <c r="W193" s="89">
        <f t="shared" si="191"/>
        <v>0</v>
      </c>
    </row>
    <row r="194">
      <c r="A194" s="79" t="str">
        <f t="shared" si="1"/>
        <v> ()</v>
      </c>
      <c r="B194" s="94"/>
      <c r="C194" s="94"/>
      <c r="D194" s="84"/>
      <c r="E194" s="84"/>
      <c r="F194" s="92"/>
      <c r="G194" s="84"/>
      <c r="H194" s="94"/>
      <c r="I194" s="84"/>
      <c r="J194" s="85" t="str">
        <f t="shared" si="3"/>
        <v>no</v>
      </c>
      <c r="K194" s="86" t="str">
        <f>IFERROR(__xludf.DUMMYFUNCTION("IFERROR(JOIN("", "",FILTER(L194:Q194,LEN(L194:Q194))))"),"")</f>
        <v/>
      </c>
      <c r="L194" s="87" t="str">
        <f>IFERROR(__xludf.DUMMYFUNCTION("IF(ISBLANK($D194),"""",IFERROR(JOIN("", "",QUERY(INDIRECT(""'(OCDS) "" &amp; L$3 &amp; ""'!$C:$F""),""SELECT C WHERE F = '"" &amp; $A194 &amp; ""'""))))"),"")</f>
        <v/>
      </c>
      <c r="M194" s="88" t="str">
        <f>IFERROR(__xludf.DUMMYFUNCTION("IF(ISBLANK($D194),"""",IFERROR(JOIN("", "",QUERY(INDIRECT(""'(OCDS) "" &amp; M$3 &amp; ""'!$C:$F""),""SELECT C WHERE F = '"" &amp; $A194 &amp; ""'""))))"),"")</f>
        <v/>
      </c>
      <c r="N194" s="88" t="str">
        <f>IFERROR(__xludf.DUMMYFUNCTION("IF(ISBLANK($D194),"""",IFERROR(JOIN("", "",QUERY(INDIRECT(""'(OCDS) "" &amp; N$3 &amp; ""'!$C:$F""),""SELECT C WHERE F = '"" &amp; $A194 &amp; ""'""))))"),"")</f>
        <v/>
      </c>
      <c r="O194" s="88" t="str">
        <f>IFERROR(__xludf.DUMMYFUNCTION("IF(ISBLANK($D194),"""",IFERROR(JOIN("", "",QUERY(INDIRECT(""'(OCDS) "" &amp; O$3 &amp; ""'!$C:$F""),""SELECT C WHERE F = '"" &amp; $A194 &amp; ""'""))))"),"")</f>
        <v/>
      </c>
      <c r="P194" s="88" t="str">
        <f>IFERROR(__xludf.DUMMYFUNCTION("IF(ISBLANK($D194),"""",IFERROR(JOIN("", "",QUERY(INDIRECT(""'(OCDS) "" &amp; P$3 &amp; ""'!$C:$F""),""SELECT C WHERE F = '"" &amp; $A194 &amp; ""'""))))"),"")</f>
        <v/>
      </c>
      <c r="Q194" s="88" t="str">
        <f>IFERROR(__xludf.DUMMYFUNCTION("IF(ISBLANK($D194),"""",IFERROR(JOIN("", "",QUERY(INDIRECT(""'(OCDS) "" &amp; Q$3 &amp; ""'!$C:$F""),""SELECT C WHERE F = '"" &amp; $A194 &amp; ""'""))))"),"")</f>
        <v/>
      </c>
      <c r="R194" s="89">
        <f t="shared" ref="R194:W194" si="192">IF(ISBLANK(IFERROR(VLOOKUP($A194,INDIRECT("'(OCDS) " &amp; R$3 &amp; "'!$F:$F"),1,FALSE))),0,1)</f>
        <v>0</v>
      </c>
      <c r="S194" s="89">
        <f t="shared" si="192"/>
        <v>0</v>
      </c>
      <c r="T194" s="89">
        <f t="shared" si="192"/>
        <v>0</v>
      </c>
      <c r="U194" s="89">
        <f t="shared" si="192"/>
        <v>0</v>
      </c>
      <c r="V194" s="89">
        <f t="shared" si="192"/>
        <v>0</v>
      </c>
      <c r="W194" s="89">
        <f t="shared" si="192"/>
        <v>0</v>
      </c>
    </row>
    <row r="195">
      <c r="A195" s="79" t="str">
        <f t="shared" si="1"/>
        <v> ()</v>
      </c>
      <c r="B195" s="94"/>
      <c r="C195" s="94"/>
      <c r="D195" s="84"/>
      <c r="E195" s="84"/>
      <c r="F195" s="92"/>
      <c r="G195" s="84"/>
      <c r="H195" s="94"/>
      <c r="I195" s="84"/>
      <c r="J195" s="85" t="str">
        <f t="shared" si="3"/>
        <v>no</v>
      </c>
      <c r="K195" s="86" t="str">
        <f>IFERROR(__xludf.DUMMYFUNCTION("IFERROR(JOIN("", "",FILTER(L195:Q195,LEN(L195:Q195))))"),"")</f>
        <v/>
      </c>
      <c r="L195" s="87" t="str">
        <f>IFERROR(__xludf.DUMMYFUNCTION("IF(ISBLANK($D195),"""",IFERROR(JOIN("", "",QUERY(INDIRECT(""'(OCDS) "" &amp; L$3 &amp; ""'!$C:$F""),""SELECT C WHERE F = '"" &amp; $A195 &amp; ""'""))))"),"")</f>
        <v/>
      </c>
      <c r="M195" s="88" t="str">
        <f>IFERROR(__xludf.DUMMYFUNCTION("IF(ISBLANK($D195),"""",IFERROR(JOIN("", "",QUERY(INDIRECT(""'(OCDS) "" &amp; M$3 &amp; ""'!$C:$F""),""SELECT C WHERE F = '"" &amp; $A195 &amp; ""'""))))"),"")</f>
        <v/>
      </c>
      <c r="N195" s="88" t="str">
        <f>IFERROR(__xludf.DUMMYFUNCTION("IF(ISBLANK($D195),"""",IFERROR(JOIN("", "",QUERY(INDIRECT(""'(OCDS) "" &amp; N$3 &amp; ""'!$C:$F""),""SELECT C WHERE F = '"" &amp; $A195 &amp; ""'""))))"),"")</f>
        <v/>
      </c>
      <c r="O195" s="88" t="str">
        <f>IFERROR(__xludf.DUMMYFUNCTION("IF(ISBLANK($D195),"""",IFERROR(JOIN("", "",QUERY(INDIRECT(""'(OCDS) "" &amp; O$3 &amp; ""'!$C:$F""),""SELECT C WHERE F = '"" &amp; $A195 &amp; ""'""))))"),"")</f>
        <v/>
      </c>
      <c r="P195" s="88" t="str">
        <f>IFERROR(__xludf.DUMMYFUNCTION("IF(ISBLANK($D195),"""",IFERROR(JOIN("", "",QUERY(INDIRECT(""'(OCDS) "" &amp; P$3 &amp; ""'!$C:$F""),""SELECT C WHERE F = '"" &amp; $A195 &amp; ""'""))))"),"")</f>
        <v/>
      </c>
      <c r="Q195" s="88" t="str">
        <f>IFERROR(__xludf.DUMMYFUNCTION("IF(ISBLANK($D195),"""",IFERROR(JOIN("", "",QUERY(INDIRECT(""'(OCDS) "" &amp; Q$3 &amp; ""'!$C:$F""),""SELECT C WHERE F = '"" &amp; $A195 &amp; ""'""))))"),"")</f>
        <v/>
      </c>
      <c r="R195" s="89">
        <f t="shared" ref="R195:W195" si="193">IF(ISBLANK(IFERROR(VLOOKUP($A195,INDIRECT("'(OCDS) " &amp; R$3 &amp; "'!$F:$F"),1,FALSE))),0,1)</f>
        <v>0</v>
      </c>
      <c r="S195" s="89">
        <f t="shared" si="193"/>
        <v>0</v>
      </c>
      <c r="T195" s="89">
        <f t="shared" si="193"/>
        <v>0</v>
      </c>
      <c r="U195" s="89">
        <f t="shared" si="193"/>
        <v>0</v>
      </c>
      <c r="V195" s="89">
        <f t="shared" si="193"/>
        <v>0</v>
      </c>
      <c r="W195" s="89">
        <f t="shared" si="193"/>
        <v>0</v>
      </c>
    </row>
    <row r="196">
      <c r="A196" s="79" t="str">
        <f t="shared" si="1"/>
        <v> ()</v>
      </c>
      <c r="B196" s="94"/>
      <c r="C196" s="94"/>
      <c r="D196" s="84"/>
      <c r="E196" s="84"/>
      <c r="F196" s="92"/>
      <c r="G196" s="84"/>
      <c r="H196" s="94"/>
      <c r="I196" s="84"/>
      <c r="J196" s="85" t="str">
        <f t="shared" si="3"/>
        <v>no</v>
      </c>
      <c r="K196" s="86" t="str">
        <f>IFERROR(__xludf.DUMMYFUNCTION("IFERROR(JOIN("", "",FILTER(L196:Q196,LEN(L196:Q196))))"),"")</f>
        <v/>
      </c>
      <c r="L196" s="87" t="str">
        <f>IFERROR(__xludf.DUMMYFUNCTION("IF(ISBLANK($D196),"""",IFERROR(JOIN("", "",QUERY(INDIRECT(""'(OCDS) "" &amp; L$3 &amp; ""'!$C:$F""),""SELECT C WHERE F = '"" &amp; $A196 &amp; ""'""))))"),"")</f>
        <v/>
      </c>
      <c r="M196" s="88" t="str">
        <f>IFERROR(__xludf.DUMMYFUNCTION("IF(ISBLANK($D196),"""",IFERROR(JOIN("", "",QUERY(INDIRECT(""'(OCDS) "" &amp; M$3 &amp; ""'!$C:$F""),""SELECT C WHERE F = '"" &amp; $A196 &amp; ""'""))))"),"")</f>
        <v/>
      </c>
      <c r="N196" s="88" t="str">
        <f>IFERROR(__xludf.DUMMYFUNCTION("IF(ISBLANK($D196),"""",IFERROR(JOIN("", "",QUERY(INDIRECT(""'(OCDS) "" &amp; N$3 &amp; ""'!$C:$F""),""SELECT C WHERE F = '"" &amp; $A196 &amp; ""'""))))"),"")</f>
        <v/>
      </c>
      <c r="O196" s="88" t="str">
        <f>IFERROR(__xludf.DUMMYFUNCTION("IF(ISBLANK($D196),"""",IFERROR(JOIN("", "",QUERY(INDIRECT(""'(OCDS) "" &amp; O$3 &amp; ""'!$C:$F""),""SELECT C WHERE F = '"" &amp; $A196 &amp; ""'""))))"),"")</f>
        <v/>
      </c>
      <c r="P196" s="88" t="str">
        <f>IFERROR(__xludf.DUMMYFUNCTION("IF(ISBLANK($D196),"""",IFERROR(JOIN("", "",QUERY(INDIRECT(""'(OCDS) "" &amp; P$3 &amp; ""'!$C:$F""),""SELECT C WHERE F = '"" &amp; $A196 &amp; ""'""))))"),"")</f>
        <v/>
      </c>
      <c r="Q196" s="88" t="str">
        <f>IFERROR(__xludf.DUMMYFUNCTION("IF(ISBLANK($D196),"""",IFERROR(JOIN("", "",QUERY(INDIRECT(""'(OCDS) "" &amp; Q$3 &amp; ""'!$C:$F""),""SELECT C WHERE F = '"" &amp; $A196 &amp; ""'""))))"),"")</f>
        <v/>
      </c>
      <c r="R196" s="89">
        <f t="shared" ref="R196:W196" si="194">IF(ISBLANK(IFERROR(VLOOKUP($A196,INDIRECT("'(OCDS) " &amp; R$3 &amp; "'!$F:$F"),1,FALSE))),0,1)</f>
        <v>0</v>
      </c>
      <c r="S196" s="89">
        <f t="shared" si="194"/>
        <v>0</v>
      </c>
      <c r="T196" s="89">
        <f t="shared" si="194"/>
        <v>0</v>
      </c>
      <c r="U196" s="89">
        <f t="shared" si="194"/>
        <v>0</v>
      </c>
      <c r="V196" s="89">
        <f t="shared" si="194"/>
        <v>0</v>
      </c>
      <c r="W196" s="89">
        <f t="shared" si="194"/>
        <v>0</v>
      </c>
    </row>
    <row r="197">
      <c r="A197" s="79" t="str">
        <f t="shared" si="1"/>
        <v> ()</v>
      </c>
      <c r="B197" s="94"/>
      <c r="C197" s="94"/>
      <c r="D197" s="84"/>
      <c r="E197" s="84"/>
      <c r="F197" s="92"/>
      <c r="G197" s="84"/>
      <c r="H197" s="94"/>
      <c r="I197" s="84"/>
      <c r="J197" s="85" t="str">
        <f t="shared" si="3"/>
        <v>no</v>
      </c>
      <c r="K197" s="86" t="str">
        <f>IFERROR(__xludf.DUMMYFUNCTION("IFERROR(JOIN("", "",FILTER(L197:Q197,LEN(L197:Q197))))"),"")</f>
        <v/>
      </c>
      <c r="L197" s="87" t="str">
        <f>IFERROR(__xludf.DUMMYFUNCTION("IF(ISBLANK($D197),"""",IFERROR(JOIN("", "",QUERY(INDIRECT(""'(OCDS) "" &amp; L$3 &amp; ""'!$C:$F""),""SELECT C WHERE F = '"" &amp; $A197 &amp; ""'""))))"),"")</f>
        <v/>
      </c>
      <c r="M197" s="88" t="str">
        <f>IFERROR(__xludf.DUMMYFUNCTION("IF(ISBLANK($D197),"""",IFERROR(JOIN("", "",QUERY(INDIRECT(""'(OCDS) "" &amp; M$3 &amp; ""'!$C:$F""),""SELECT C WHERE F = '"" &amp; $A197 &amp; ""'""))))"),"")</f>
        <v/>
      </c>
      <c r="N197" s="88" t="str">
        <f>IFERROR(__xludf.DUMMYFUNCTION("IF(ISBLANK($D197),"""",IFERROR(JOIN("", "",QUERY(INDIRECT(""'(OCDS) "" &amp; N$3 &amp; ""'!$C:$F""),""SELECT C WHERE F = '"" &amp; $A197 &amp; ""'""))))"),"")</f>
        <v/>
      </c>
      <c r="O197" s="88" t="str">
        <f>IFERROR(__xludf.DUMMYFUNCTION("IF(ISBLANK($D197),"""",IFERROR(JOIN("", "",QUERY(INDIRECT(""'(OCDS) "" &amp; O$3 &amp; ""'!$C:$F""),""SELECT C WHERE F = '"" &amp; $A197 &amp; ""'""))))"),"")</f>
        <v/>
      </c>
      <c r="P197" s="88" t="str">
        <f>IFERROR(__xludf.DUMMYFUNCTION("IF(ISBLANK($D197),"""",IFERROR(JOIN("", "",QUERY(INDIRECT(""'(OCDS) "" &amp; P$3 &amp; ""'!$C:$F""),""SELECT C WHERE F = '"" &amp; $A197 &amp; ""'""))))"),"")</f>
        <v/>
      </c>
      <c r="Q197" s="88" t="str">
        <f>IFERROR(__xludf.DUMMYFUNCTION("IF(ISBLANK($D197),"""",IFERROR(JOIN("", "",QUERY(INDIRECT(""'(OCDS) "" &amp; Q$3 &amp; ""'!$C:$F""),""SELECT C WHERE F = '"" &amp; $A197 &amp; ""'""))))"),"")</f>
        <v/>
      </c>
      <c r="R197" s="89">
        <f t="shared" ref="R197:W197" si="195">IF(ISBLANK(IFERROR(VLOOKUP($A197,INDIRECT("'(OCDS) " &amp; R$3 &amp; "'!$F:$F"),1,FALSE))),0,1)</f>
        <v>0</v>
      </c>
      <c r="S197" s="89">
        <f t="shared" si="195"/>
        <v>0</v>
      </c>
      <c r="T197" s="89">
        <f t="shared" si="195"/>
        <v>0</v>
      </c>
      <c r="U197" s="89">
        <f t="shared" si="195"/>
        <v>0</v>
      </c>
      <c r="V197" s="89">
        <f t="shared" si="195"/>
        <v>0</v>
      </c>
      <c r="W197" s="89">
        <f t="shared" si="195"/>
        <v>0</v>
      </c>
    </row>
    <row r="198">
      <c r="A198" s="79" t="str">
        <f t="shared" si="1"/>
        <v> ()</v>
      </c>
      <c r="B198" s="94"/>
      <c r="C198" s="94"/>
      <c r="D198" s="84"/>
      <c r="E198" s="84"/>
      <c r="F198" s="92"/>
      <c r="G198" s="84"/>
      <c r="H198" s="94"/>
      <c r="I198" s="84"/>
      <c r="J198" s="85" t="str">
        <f t="shared" si="3"/>
        <v>no</v>
      </c>
      <c r="K198" s="86" t="str">
        <f>IFERROR(__xludf.DUMMYFUNCTION("IFERROR(JOIN("", "",FILTER(L198:Q198,LEN(L198:Q198))))"),"")</f>
        <v/>
      </c>
      <c r="L198" s="87" t="str">
        <f>IFERROR(__xludf.DUMMYFUNCTION("IF(ISBLANK($D198),"""",IFERROR(JOIN("", "",QUERY(INDIRECT(""'(OCDS) "" &amp; L$3 &amp; ""'!$C:$F""),""SELECT C WHERE F = '"" &amp; $A198 &amp; ""'""))))"),"")</f>
        <v/>
      </c>
      <c r="M198" s="88" t="str">
        <f>IFERROR(__xludf.DUMMYFUNCTION("IF(ISBLANK($D198),"""",IFERROR(JOIN("", "",QUERY(INDIRECT(""'(OCDS) "" &amp; M$3 &amp; ""'!$C:$F""),""SELECT C WHERE F = '"" &amp; $A198 &amp; ""'""))))"),"")</f>
        <v/>
      </c>
      <c r="N198" s="88" t="str">
        <f>IFERROR(__xludf.DUMMYFUNCTION("IF(ISBLANK($D198),"""",IFERROR(JOIN("", "",QUERY(INDIRECT(""'(OCDS) "" &amp; N$3 &amp; ""'!$C:$F""),""SELECT C WHERE F = '"" &amp; $A198 &amp; ""'""))))"),"")</f>
        <v/>
      </c>
      <c r="O198" s="88" t="str">
        <f>IFERROR(__xludf.DUMMYFUNCTION("IF(ISBLANK($D198),"""",IFERROR(JOIN("", "",QUERY(INDIRECT(""'(OCDS) "" &amp; O$3 &amp; ""'!$C:$F""),""SELECT C WHERE F = '"" &amp; $A198 &amp; ""'""))))"),"")</f>
        <v/>
      </c>
      <c r="P198" s="88" t="str">
        <f>IFERROR(__xludf.DUMMYFUNCTION("IF(ISBLANK($D198),"""",IFERROR(JOIN("", "",QUERY(INDIRECT(""'(OCDS) "" &amp; P$3 &amp; ""'!$C:$F""),""SELECT C WHERE F = '"" &amp; $A198 &amp; ""'""))))"),"")</f>
        <v/>
      </c>
      <c r="Q198" s="88" t="str">
        <f>IFERROR(__xludf.DUMMYFUNCTION("IF(ISBLANK($D198),"""",IFERROR(JOIN("", "",QUERY(INDIRECT(""'(OCDS) "" &amp; Q$3 &amp; ""'!$C:$F""),""SELECT C WHERE F = '"" &amp; $A198 &amp; ""'""))))"),"")</f>
        <v/>
      </c>
      <c r="R198" s="89">
        <f t="shared" ref="R198:W198" si="196">IF(ISBLANK(IFERROR(VLOOKUP($A198,INDIRECT("'(OCDS) " &amp; R$3 &amp; "'!$F:$F"),1,FALSE))),0,1)</f>
        <v>0</v>
      </c>
      <c r="S198" s="89">
        <f t="shared" si="196"/>
        <v>0</v>
      </c>
      <c r="T198" s="89">
        <f t="shared" si="196"/>
        <v>0</v>
      </c>
      <c r="U198" s="89">
        <f t="shared" si="196"/>
        <v>0</v>
      </c>
      <c r="V198" s="89">
        <f t="shared" si="196"/>
        <v>0</v>
      </c>
      <c r="W198" s="89">
        <f t="shared" si="196"/>
        <v>0</v>
      </c>
    </row>
    <row r="199">
      <c r="A199" s="79" t="str">
        <f t="shared" si="1"/>
        <v> ()</v>
      </c>
      <c r="B199" s="94"/>
      <c r="C199" s="94"/>
      <c r="D199" s="84"/>
      <c r="E199" s="84"/>
      <c r="F199" s="92"/>
      <c r="G199" s="84"/>
      <c r="H199" s="94"/>
      <c r="I199" s="84"/>
      <c r="J199" s="85" t="str">
        <f t="shared" si="3"/>
        <v>no</v>
      </c>
      <c r="K199" s="86" t="str">
        <f>IFERROR(__xludf.DUMMYFUNCTION("IFERROR(JOIN("", "",FILTER(L199:Q199,LEN(L199:Q199))))"),"")</f>
        <v/>
      </c>
      <c r="L199" s="87" t="str">
        <f>IFERROR(__xludf.DUMMYFUNCTION("IF(ISBLANK($D199),"""",IFERROR(JOIN("", "",QUERY(INDIRECT(""'(OCDS) "" &amp; L$3 &amp; ""'!$C:$F""),""SELECT C WHERE F = '"" &amp; $A199 &amp; ""'""))))"),"")</f>
        <v/>
      </c>
      <c r="M199" s="88" t="str">
        <f>IFERROR(__xludf.DUMMYFUNCTION("IF(ISBLANK($D199),"""",IFERROR(JOIN("", "",QUERY(INDIRECT(""'(OCDS) "" &amp; M$3 &amp; ""'!$C:$F""),""SELECT C WHERE F = '"" &amp; $A199 &amp; ""'""))))"),"")</f>
        <v/>
      </c>
      <c r="N199" s="88" t="str">
        <f>IFERROR(__xludf.DUMMYFUNCTION("IF(ISBLANK($D199),"""",IFERROR(JOIN("", "",QUERY(INDIRECT(""'(OCDS) "" &amp; N$3 &amp; ""'!$C:$F""),""SELECT C WHERE F = '"" &amp; $A199 &amp; ""'""))))"),"")</f>
        <v/>
      </c>
      <c r="O199" s="88" t="str">
        <f>IFERROR(__xludf.DUMMYFUNCTION("IF(ISBLANK($D199),"""",IFERROR(JOIN("", "",QUERY(INDIRECT(""'(OCDS) "" &amp; O$3 &amp; ""'!$C:$F""),""SELECT C WHERE F = '"" &amp; $A199 &amp; ""'""))))"),"")</f>
        <v/>
      </c>
      <c r="P199" s="88" t="str">
        <f>IFERROR(__xludf.DUMMYFUNCTION("IF(ISBLANK($D199),"""",IFERROR(JOIN("", "",QUERY(INDIRECT(""'(OCDS) "" &amp; P$3 &amp; ""'!$C:$F""),""SELECT C WHERE F = '"" &amp; $A199 &amp; ""'""))))"),"")</f>
        <v/>
      </c>
      <c r="Q199" s="88" t="str">
        <f>IFERROR(__xludf.DUMMYFUNCTION("IF(ISBLANK($D199),"""",IFERROR(JOIN("", "",QUERY(INDIRECT(""'(OCDS) "" &amp; Q$3 &amp; ""'!$C:$F""),""SELECT C WHERE F = '"" &amp; $A199 &amp; ""'""))))"),"")</f>
        <v/>
      </c>
      <c r="R199" s="89">
        <f t="shared" ref="R199:W199" si="197">IF(ISBLANK(IFERROR(VLOOKUP($A199,INDIRECT("'(OCDS) " &amp; R$3 &amp; "'!$F:$F"),1,FALSE))),0,1)</f>
        <v>0</v>
      </c>
      <c r="S199" s="89">
        <f t="shared" si="197"/>
        <v>0</v>
      </c>
      <c r="T199" s="89">
        <f t="shared" si="197"/>
        <v>0</v>
      </c>
      <c r="U199" s="89">
        <f t="shared" si="197"/>
        <v>0</v>
      </c>
      <c r="V199" s="89">
        <f t="shared" si="197"/>
        <v>0</v>
      </c>
      <c r="W199" s="89">
        <f t="shared" si="197"/>
        <v>0</v>
      </c>
    </row>
    <row r="200">
      <c r="A200" s="79" t="str">
        <f t="shared" si="1"/>
        <v> ()</v>
      </c>
      <c r="B200" s="94"/>
      <c r="C200" s="94"/>
      <c r="D200" s="84"/>
      <c r="E200" s="84"/>
      <c r="F200" s="92"/>
      <c r="G200" s="84"/>
      <c r="H200" s="94"/>
      <c r="I200" s="84"/>
      <c r="J200" s="85" t="str">
        <f t="shared" si="3"/>
        <v>no</v>
      </c>
      <c r="K200" s="86" t="str">
        <f>IFERROR(__xludf.DUMMYFUNCTION("IFERROR(JOIN("", "",FILTER(L200:Q200,LEN(L200:Q200))))"),"")</f>
        <v/>
      </c>
      <c r="L200" s="87" t="str">
        <f>IFERROR(__xludf.DUMMYFUNCTION("IF(ISBLANK($D200),"""",IFERROR(JOIN("", "",QUERY(INDIRECT(""'(OCDS) "" &amp; L$3 &amp; ""'!$C:$F""),""SELECT C WHERE F = '"" &amp; $A200 &amp; ""'""))))"),"")</f>
        <v/>
      </c>
      <c r="M200" s="88" t="str">
        <f>IFERROR(__xludf.DUMMYFUNCTION("IF(ISBLANK($D200),"""",IFERROR(JOIN("", "",QUERY(INDIRECT(""'(OCDS) "" &amp; M$3 &amp; ""'!$C:$F""),""SELECT C WHERE F = '"" &amp; $A200 &amp; ""'""))))"),"")</f>
        <v/>
      </c>
      <c r="N200" s="88" t="str">
        <f>IFERROR(__xludf.DUMMYFUNCTION("IF(ISBLANK($D200),"""",IFERROR(JOIN("", "",QUERY(INDIRECT(""'(OCDS) "" &amp; N$3 &amp; ""'!$C:$F""),""SELECT C WHERE F = '"" &amp; $A200 &amp; ""'""))))"),"")</f>
        <v/>
      </c>
      <c r="O200" s="88" t="str">
        <f>IFERROR(__xludf.DUMMYFUNCTION("IF(ISBLANK($D200),"""",IFERROR(JOIN("", "",QUERY(INDIRECT(""'(OCDS) "" &amp; O$3 &amp; ""'!$C:$F""),""SELECT C WHERE F = '"" &amp; $A200 &amp; ""'""))))"),"")</f>
        <v/>
      </c>
      <c r="P200" s="88" t="str">
        <f>IFERROR(__xludf.DUMMYFUNCTION("IF(ISBLANK($D200),"""",IFERROR(JOIN("", "",QUERY(INDIRECT(""'(OCDS) "" &amp; P$3 &amp; ""'!$C:$F""),""SELECT C WHERE F = '"" &amp; $A200 &amp; ""'""))))"),"")</f>
        <v/>
      </c>
      <c r="Q200" s="88" t="str">
        <f>IFERROR(__xludf.DUMMYFUNCTION("IF(ISBLANK($D200),"""",IFERROR(JOIN("", "",QUERY(INDIRECT(""'(OCDS) "" &amp; Q$3 &amp; ""'!$C:$F""),""SELECT C WHERE F = '"" &amp; $A200 &amp; ""'""))))"),"")</f>
        <v/>
      </c>
      <c r="R200" s="89">
        <f t="shared" ref="R200:W200" si="198">IF(ISBLANK(IFERROR(VLOOKUP($A200,INDIRECT("'(OCDS) " &amp; R$3 &amp; "'!$F:$F"),1,FALSE))),0,1)</f>
        <v>0</v>
      </c>
      <c r="S200" s="89">
        <f t="shared" si="198"/>
        <v>0</v>
      </c>
      <c r="T200" s="89">
        <f t="shared" si="198"/>
        <v>0</v>
      </c>
      <c r="U200" s="89">
        <f t="shared" si="198"/>
        <v>0</v>
      </c>
      <c r="V200" s="89">
        <f t="shared" si="198"/>
        <v>0</v>
      </c>
      <c r="W200" s="89">
        <f t="shared" si="198"/>
        <v>0</v>
      </c>
    </row>
    <row r="201">
      <c r="A201" s="79" t="str">
        <f t="shared" si="1"/>
        <v> ()</v>
      </c>
      <c r="B201" s="94"/>
      <c r="C201" s="94"/>
      <c r="D201" s="84"/>
      <c r="E201" s="84"/>
      <c r="F201" s="92"/>
      <c r="G201" s="84"/>
      <c r="H201" s="94"/>
      <c r="I201" s="84"/>
      <c r="J201" s="85" t="str">
        <f t="shared" si="3"/>
        <v>no</v>
      </c>
      <c r="K201" s="86" t="str">
        <f>IFERROR(__xludf.DUMMYFUNCTION("IFERROR(JOIN("", "",FILTER(L201:Q201,LEN(L201:Q201))))"),"")</f>
        <v/>
      </c>
      <c r="L201" s="87" t="str">
        <f>IFERROR(__xludf.DUMMYFUNCTION("IF(ISBLANK($D201),"""",IFERROR(JOIN("", "",QUERY(INDIRECT(""'(OCDS) "" &amp; L$3 &amp; ""'!$C:$F""),""SELECT C WHERE F = '"" &amp; $A201 &amp; ""'""))))"),"")</f>
        <v/>
      </c>
      <c r="M201" s="88" t="str">
        <f>IFERROR(__xludf.DUMMYFUNCTION("IF(ISBLANK($D201),"""",IFERROR(JOIN("", "",QUERY(INDIRECT(""'(OCDS) "" &amp; M$3 &amp; ""'!$C:$F""),""SELECT C WHERE F = '"" &amp; $A201 &amp; ""'""))))"),"")</f>
        <v/>
      </c>
      <c r="N201" s="88" t="str">
        <f>IFERROR(__xludf.DUMMYFUNCTION("IF(ISBLANK($D201),"""",IFERROR(JOIN("", "",QUERY(INDIRECT(""'(OCDS) "" &amp; N$3 &amp; ""'!$C:$F""),""SELECT C WHERE F = '"" &amp; $A201 &amp; ""'""))))"),"")</f>
        <v/>
      </c>
      <c r="O201" s="88" t="str">
        <f>IFERROR(__xludf.DUMMYFUNCTION("IF(ISBLANK($D201),"""",IFERROR(JOIN("", "",QUERY(INDIRECT(""'(OCDS) "" &amp; O$3 &amp; ""'!$C:$F""),""SELECT C WHERE F = '"" &amp; $A201 &amp; ""'""))))"),"")</f>
        <v/>
      </c>
      <c r="P201" s="88" t="str">
        <f>IFERROR(__xludf.DUMMYFUNCTION("IF(ISBLANK($D201),"""",IFERROR(JOIN("", "",QUERY(INDIRECT(""'(OCDS) "" &amp; P$3 &amp; ""'!$C:$F""),""SELECT C WHERE F = '"" &amp; $A201 &amp; ""'""))))"),"")</f>
        <v/>
      </c>
      <c r="Q201" s="88" t="str">
        <f>IFERROR(__xludf.DUMMYFUNCTION("IF(ISBLANK($D201),"""",IFERROR(JOIN("", "",QUERY(INDIRECT(""'(OCDS) "" &amp; Q$3 &amp; ""'!$C:$F""),""SELECT C WHERE F = '"" &amp; $A201 &amp; ""'""))))"),"")</f>
        <v/>
      </c>
      <c r="R201" s="89">
        <f t="shared" ref="R201:W201" si="199">IF(ISBLANK(IFERROR(VLOOKUP($A201,INDIRECT("'(OCDS) " &amp; R$3 &amp; "'!$F:$F"),1,FALSE))),0,1)</f>
        <v>0</v>
      </c>
      <c r="S201" s="89">
        <f t="shared" si="199"/>
        <v>0</v>
      </c>
      <c r="T201" s="89">
        <f t="shared" si="199"/>
        <v>0</v>
      </c>
      <c r="U201" s="89">
        <f t="shared" si="199"/>
        <v>0</v>
      </c>
      <c r="V201" s="89">
        <f t="shared" si="199"/>
        <v>0</v>
      </c>
      <c r="W201" s="89">
        <f t="shared" si="199"/>
        <v>0</v>
      </c>
    </row>
    <row r="202">
      <c r="A202" s="79" t="str">
        <f t="shared" si="1"/>
        <v> ()</v>
      </c>
      <c r="B202" s="94"/>
      <c r="C202" s="94"/>
      <c r="D202" s="84"/>
      <c r="E202" s="84"/>
      <c r="F202" s="92"/>
      <c r="G202" s="84"/>
      <c r="H202" s="94"/>
      <c r="I202" s="84"/>
      <c r="J202" s="85" t="str">
        <f t="shared" si="3"/>
        <v>no</v>
      </c>
      <c r="K202" s="86" t="str">
        <f>IFERROR(__xludf.DUMMYFUNCTION("IFERROR(JOIN("", "",FILTER(L202:Q202,LEN(L202:Q202))))"),"")</f>
        <v/>
      </c>
      <c r="L202" s="87" t="str">
        <f>IFERROR(__xludf.DUMMYFUNCTION("IF(ISBLANK($D202),"""",IFERROR(JOIN("", "",QUERY(INDIRECT(""'(OCDS) "" &amp; L$3 &amp; ""'!$C:$F""),""SELECT C WHERE F = '"" &amp; $A202 &amp; ""'""))))"),"")</f>
        <v/>
      </c>
      <c r="M202" s="88" t="str">
        <f>IFERROR(__xludf.DUMMYFUNCTION("IF(ISBLANK($D202),"""",IFERROR(JOIN("", "",QUERY(INDIRECT(""'(OCDS) "" &amp; M$3 &amp; ""'!$C:$F""),""SELECT C WHERE F = '"" &amp; $A202 &amp; ""'""))))"),"")</f>
        <v/>
      </c>
      <c r="N202" s="88" t="str">
        <f>IFERROR(__xludf.DUMMYFUNCTION("IF(ISBLANK($D202),"""",IFERROR(JOIN("", "",QUERY(INDIRECT(""'(OCDS) "" &amp; N$3 &amp; ""'!$C:$F""),""SELECT C WHERE F = '"" &amp; $A202 &amp; ""'""))))"),"")</f>
        <v/>
      </c>
      <c r="O202" s="88" t="str">
        <f>IFERROR(__xludf.DUMMYFUNCTION("IF(ISBLANK($D202),"""",IFERROR(JOIN("", "",QUERY(INDIRECT(""'(OCDS) "" &amp; O$3 &amp; ""'!$C:$F""),""SELECT C WHERE F = '"" &amp; $A202 &amp; ""'""))))"),"")</f>
        <v/>
      </c>
      <c r="P202" s="88" t="str">
        <f>IFERROR(__xludf.DUMMYFUNCTION("IF(ISBLANK($D202),"""",IFERROR(JOIN("", "",QUERY(INDIRECT(""'(OCDS) "" &amp; P$3 &amp; ""'!$C:$F""),""SELECT C WHERE F = '"" &amp; $A202 &amp; ""'""))))"),"")</f>
        <v/>
      </c>
      <c r="Q202" s="88" t="str">
        <f>IFERROR(__xludf.DUMMYFUNCTION("IF(ISBLANK($D202),"""",IFERROR(JOIN("", "",QUERY(INDIRECT(""'(OCDS) "" &amp; Q$3 &amp; ""'!$C:$F""),""SELECT C WHERE F = '"" &amp; $A202 &amp; ""'""))))"),"")</f>
        <v/>
      </c>
      <c r="R202" s="89">
        <f t="shared" ref="R202:W202" si="200">IF(ISBLANK(IFERROR(VLOOKUP($A202,INDIRECT("'(OCDS) " &amp; R$3 &amp; "'!$F:$F"),1,FALSE))),0,1)</f>
        <v>0</v>
      </c>
      <c r="S202" s="89">
        <f t="shared" si="200"/>
        <v>0</v>
      </c>
      <c r="T202" s="89">
        <f t="shared" si="200"/>
        <v>0</v>
      </c>
      <c r="U202" s="89">
        <f t="shared" si="200"/>
        <v>0</v>
      </c>
      <c r="V202" s="89">
        <f t="shared" si="200"/>
        <v>0</v>
      </c>
      <c r="W202" s="89">
        <f t="shared" si="200"/>
        <v>0</v>
      </c>
    </row>
    <row r="203">
      <c r="A203" s="79" t="str">
        <f t="shared" si="1"/>
        <v> ()</v>
      </c>
      <c r="B203" s="94"/>
      <c r="C203" s="94"/>
      <c r="D203" s="84"/>
      <c r="E203" s="84"/>
      <c r="F203" s="92"/>
      <c r="G203" s="84"/>
      <c r="H203" s="94"/>
      <c r="I203" s="84"/>
      <c r="J203" s="85" t="str">
        <f t="shared" si="3"/>
        <v>no</v>
      </c>
      <c r="K203" s="86" t="str">
        <f>IFERROR(__xludf.DUMMYFUNCTION("IFERROR(JOIN("", "",FILTER(L203:Q203,LEN(L203:Q203))))"),"")</f>
        <v/>
      </c>
      <c r="L203" s="87" t="str">
        <f>IFERROR(__xludf.DUMMYFUNCTION("IF(ISBLANK($D203),"""",IFERROR(JOIN("", "",QUERY(INDIRECT(""'(OCDS) "" &amp; L$3 &amp; ""'!$C:$F""),""SELECT C WHERE F = '"" &amp; $A203 &amp; ""'""))))"),"")</f>
        <v/>
      </c>
      <c r="M203" s="88" t="str">
        <f>IFERROR(__xludf.DUMMYFUNCTION("IF(ISBLANK($D203),"""",IFERROR(JOIN("", "",QUERY(INDIRECT(""'(OCDS) "" &amp; M$3 &amp; ""'!$C:$F""),""SELECT C WHERE F = '"" &amp; $A203 &amp; ""'""))))"),"")</f>
        <v/>
      </c>
      <c r="N203" s="88" t="str">
        <f>IFERROR(__xludf.DUMMYFUNCTION("IF(ISBLANK($D203),"""",IFERROR(JOIN("", "",QUERY(INDIRECT(""'(OCDS) "" &amp; N$3 &amp; ""'!$C:$F""),""SELECT C WHERE F = '"" &amp; $A203 &amp; ""'""))))"),"")</f>
        <v/>
      </c>
      <c r="O203" s="88" t="str">
        <f>IFERROR(__xludf.DUMMYFUNCTION("IF(ISBLANK($D203),"""",IFERROR(JOIN("", "",QUERY(INDIRECT(""'(OCDS) "" &amp; O$3 &amp; ""'!$C:$F""),""SELECT C WHERE F = '"" &amp; $A203 &amp; ""'""))))"),"")</f>
        <v/>
      </c>
      <c r="P203" s="88" t="str">
        <f>IFERROR(__xludf.DUMMYFUNCTION("IF(ISBLANK($D203),"""",IFERROR(JOIN("", "",QUERY(INDIRECT(""'(OCDS) "" &amp; P$3 &amp; ""'!$C:$F""),""SELECT C WHERE F = '"" &amp; $A203 &amp; ""'""))))"),"")</f>
        <v/>
      </c>
      <c r="Q203" s="88" t="str">
        <f>IFERROR(__xludf.DUMMYFUNCTION("IF(ISBLANK($D203),"""",IFERROR(JOIN("", "",QUERY(INDIRECT(""'(OCDS) "" &amp; Q$3 &amp; ""'!$C:$F""),""SELECT C WHERE F = '"" &amp; $A203 &amp; ""'""))))"),"")</f>
        <v/>
      </c>
      <c r="R203" s="89">
        <f t="shared" ref="R203:W203" si="201">IF(ISBLANK(IFERROR(VLOOKUP($A203,INDIRECT("'(OCDS) " &amp; R$3 &amp; "'!$F:$F"),1,FALSE))),0,1)</f>
        <v>0</v>
      </c>
      <c r="S203" s="89">
        <f t="shared" si="201"/>
        <v>0</v>
      </c>
      <c r="T203" s="89">
        <f t="shared" si="201"/>
        <v>0</v>
      </c>
      <c r="U203" s="89">
        <f t="shared" si="201"/>
        <v>0</v>
      </c>
      <c r="V203" s="89">
        <f t="shared" si="201"/>
        <v>0</v>
      </c>
      <c r="W203" s="89">
        <f t="shared" si="201"/>
        <v>0</v>
      </c>
    </row>
    <row r="204">
      <c r="A204" s="79" t="str">
        <f t="shared" si="1"/>
        <v> ()</v>
      </c>
      <c r="B204" s="94"/>
      <c r="C204" s="94"/>
      <c r="D204" s="84"/>
      <c r="E204" s="84"/>
      <c r="F204" s="92"/>
      <c r="G204" s="84"/>
      <c r="H204" s="94"/>
      <c r="I204" s="84"/>
      <c r="J204" s="85" t="str">
        <f t="shared" si="3"/>
        <v>no</v>
      </c>
      <c r="K204" s="86" t="str">
        <f>IFERROR(__xludf.DUMMYFUNCTION("IFERROR(JOIN("", "",FILTER(L204:Q204,LEN(L204:Q204))))"),"")</f>
        <v/>
      </c>
      <c r="L204" s="87" t="str">
        <f>IFERROR(__xludf.DUMMYFUNCTION("IF(ISBLANK($D204),"""",IFERROR(JOIN("", "",QUERY(INDIRECT(""'(OCDS) "" &amp; L$3 &amp; ""'!$C:$F""),""SELECT C WHERE F = '"" &amp; $A204 &amp; ""'""))))"),"")</f>
        <v/>
      </c>
      <c r="M204" s="88" t="str">
        <f>IFERROR(__xludf.DUMMYFUNCTION("IF(ISBLANK($D204),"""",IFERROR(JOIN("", "",QUERY(INDIRECT(""'(OCDS) "" &amp; M$3 &amp; ""'!$C:$F""),""SELECT C WHERE F = '"" &amp; $A204 &amp; ""'""))))"),"")</f>
        <v/>
      </c>
      <c r="N204" s="88" t="str">
        <f>IFERROR(__xludf.DUMMYFUNCTION("IF(ISBLANK($D204),"""",IFERROR(JOIN("", "",QUERY(INDIRECT(""'(OCDS) "" &amp; N$3 &amp; ""'!$C:$F""),""SELECT C WHERE F = '"" &amp; $A204 &amp; ""'""))))"),"")</f>
        <v/>
      </c>
      <c r="O204" s="88" t="str">
        <f>IFERROR(__xludf.DUMMYFUNCTION("IF(ISBLANK($D204),"""",IFERROR(JOIN("", "",QUERY(INDIRECT(""'(OCDS) "" &amp; O$3 &amp; ""'!$C:$F""),""SELECT C WHERE F = '"" &amp; $A204 &amp; ""'""))))"),"")</f>
        <v/>
      </c>
      <c r="P204" s="88" t="str">
        <f>IFERROR(__xludf.DUMMYFUNCTION("IF(ISBLANK($D204),"""",IFERROR(JOIN("", "",QUERY(INDIRECT(""'(OCDS) "" &amp; P$3 &amp; ""'!$C:$F""),""SELECT C WHERE F = '"" &amp; $A204 &amp; ""'""))))"),"")</f>
        <v/>
      </c>
      <c r="Q204" s="88" t="str">
        <f>IFERROR(__xludf.DUMMYFUNCTION("IF(ISBLANK($D204),"""",IFERROR(JOIN("", "",QUERY(INDIRECT(""'(OCDS) "" &amp; Q$3 &amp; ""'!$C:$F""),""SELECT C WHERE F = '"" &amp; $A204 &amp; ""'""))))"),"")</f>
        <v/>
      </c>
      <c r="R204" s="89">
        <f t="shared" ref="R204:W204" si="202">IF(ISBLANK(IFERROR(VLOOKUP($A204,INDIRECT("'(OCDS) " &amp; R$3 &amp; "'!$F:$F"),1,FALSE))),0,1)</f>
        <v>0</v>
      </c>
      <c r="S204" s="89">
        <f t="shared" si="202"/>
        <v>0</v>
      </c>
      <c r="T204" s="89">
        <f t="shared" si="202"/>
        <v>0</v>
      </c>
      <c r="U204" s="89">
        <f t="shared" si="202"/>
        <v>0</v>
      </c>
      <c r="V204" s="89">
        <f t="shared" si="202"/>
        <v>0</v>
      </c>
      <c r="W204" s="89">
        <f t="shared" si="202"/>
        <v>0</v>
      </c>
    </row>
    <row r="205">
      <c r="A205" s="79" t="str">
        <f t="shared" si="1"/>
        <v> ()</v>
      </c>
      <c r="B205" s="94"/>
      <c r="C205" s="94"/>
      <c r="D205" s="84"/>
      <c r="E205" s="84"/>
      <c r="F205" s="92"/>
      <c r="G205" s="84"/>
      <c r="H205" s="94"/>
      <c r="I205" s="84"/>
      <c r="J205" s="85" t="str">
        <f t="shared" si="3"/>
        <v>no</v>
      </c>
      <c r="K205" s="86" t="str">
        <f>IFERROR(__xludf.DUMMYFUNCTION("IFERROR(JOIN("", "",FILTER(L205:Q205,LEN(L205:Q205))))"),"")</f>
        <v/>
      </c>
      <c r="L205" s="87" t="str">
        <f>IFERROR(__xludf.DUMMYFUNCTION("IF(ISBLANK($D205),"""",IFERROR(JOIN("", "",QUERY(INDIRECT(""'(OCDS) "" &amp; L$3 &amp; ""'!$C:$F""),""SELECT C WHERE F = '"" &amp; $A205 &amp; ""'""))))"),"")</f>
        <v/>
      </c>
      <c r="M205" s="88" t="str">
        <f>IFERROR(__xludf.DUMMYFUNCTION("IF(ISBLANK($D205),"""",IFERROR(JOIN("", "",QUERY(INDIRECT(""'(OCDS) "" &amp; M$3 &amp; ""'!$C:$F""),""SELECT C WHERE F = '"" &amp; $A205 &amp; ""'""))))"),"")</f>
        <v/>
      </c>
      <c r="N205" s="88" t="str">
        <f>IFERROR(__xludf.DUMMYFUNCTION("IF(ISBLANK($D205),"""",IFERROR(JOIN("", "",QUERY(INDIRECT(""'(OCDS) "" &amp; N$3 &amp; ""'!$C:$F""),""SELECT C WHERE F = '"" &amp; $A205 &amp; ""'""))))"),"")</f>
        <v/>
      </c>
      <c r="O205" s="88" t="str">
        <f>IFERROR(__xludf.DUMMYFUNCTION("IF(ISBLANK($D205),"""",IFERROR(JOIN("", "",QUERY(INDIRECT(""'(OCDS) "" &amp; O$3 &amp; ""'!$C:$F""),""SELECT C WHERE F = '"" &amp; $A205 &amp; ""'""))))"),"")</f>
        <v/>
      </c>
      <c r="P205" s="88" t="str">
        <f>IFERROR(__xludf.DUMMYFUNCTION("IF(ISBLANK($D205),"""",IFERROR(JOIN("", "",QUERY(INDIRECT(""'(OCDS) "" &amp; P$3 &amp; ""'!$C:$F""),""SELECT C WHERE F = '"" &amp; $A205 &amp; ""'""))))"),"")</f>
        <v/>
      </c>
      <c r="Q205" s="88" t="str">
        <f>IFERROR(__xludf.DUMMYFUNCTION("IF(ISBLANK($D205),"""",IFERROR(JOIN("", "",QUERY(INDIRECT(""'(OCDS) "" &amp; Q$3 &amp; ""'!$C:$F""),""SELECT C WHERE F = '"" &amp; $A205 &amp; ""'""))))"),"")</f>
        <v/>
      </c>
      <c r="R205" s="89">
        <f t="shared" ref="R205:W205" si="203">IF(ISBLANK(IFERROR(VLOOKUP($A205,INDIRECT("'(OCDS) " &amp; R$3 &amp; "'!$F:$F"),1,FALSE))),0,1)</f>
        <v>0</v>
      </c>
      <c r="S205" s="89">
        <f t="shared" si="203"/>
        <v>0</v>
      </c>
      <c r="T205" s="89">
        <f t="shared" si="203"/>
        <v>0</v>
      </c>
      <c r="U205" s="89">
        <f t="shared" si="203"/>
        <v>0</v>
      </c>
      <c r="V205" s="89">
        <f t="shared" si="203"/>
        <v>0</v>
      </c>
      <c r="W205" s="89">
        <f t="shared" si="203"/>
        <v>0</v>
      </c>
    </row>
    <row r="206">
      <c r="A206" s="79" t="str">
        <f t="shared" si="1"/>
        <v> ()</v>
      </c>
      <c r="B206" s="94"/>
      <c r="C206" s="94"/>
      <c r="D206" s="84"/>
      <c r="E206" s="84"/>
      <c r="F206" s="92"/>
      <c r="G206" s="84"/>
      <c r="H206" s="94"/>
      <c r="I206" s="84"/>
      <c r="J206" s="85" t="str">
        <f t="shared" si="3"/>
        <v>no</v>
      </c>
      <c r="K206" s="86" t="str">
        <f>IFERROR(__xludf.DUMMYFUNCTION("IFERROR(JOIN("", "",FILTER(L206:Q206,LEN(L206:Q206))))"),"")</f>
        <v/>
      </c>
      <c r="L206" s="87" t="str">
        <f>IFERROR(__xludf.DUMMYFUNCTION("IF(ISBLANK($D206),"""",IFERROR(JOIN("", "",QUERY(INDIRECT(""'(OCDS) "" &amp; L$3 &amp; ""'!$C:$F""),""SELECT C WHERE F = '"" &amp; $A206 &amp; ""'""))))"),"")</f>
        <v/>
      </c>
      <c r="M206" s="88" t="str">
        <f>IFERROR(__xludf.DUMMYFUNCTION("IF(ISBLANK($D206),"""",IFERROR(JOIN("", "",QUERY(INDIRECT(""'(OCDS) "" &amp; M$3 &amp; ""'!$C:$F""),""SELECT C WHERE F = '"" &amp; $A206 &amp; ""'""))))"),"")</f>
        <v/>
      </c>
      <c r="N206" s="88" t="str">
        <f>IFERROR(__xludf.DUMMYFUNCTION("IF(ISBLANK($D206),"""",IFERROR(JOIN("", "",QUERY(INDIRECT(""'(OCDS) "" &amp; N$3 &amp; ""'!$C:$F""),""SELECT C WHERE F = '"" &amp; $A206 &amp; ""'""))))"),"")</f>
        <v/>
      </c>
      <c r="O206" s="88" t="str">
        <f>IFERROR(__xludf.DUMMYFUNCTION("IF(ISBLANK($D206),"""",IFERROR(JOIN("", "",QUERY(INDIRECT(""'(OCDS) "" &amp; O$3 &amp; ""'!$C:$F""),""SELECT C WHERE F = '"" &amp; $A206 &amp; ""'""))))"),"")</f>
        <v/>
      </c>
      <c r="P206" s="88" t="str">
        <f>IFERROR(__xludf.DUMMYFUNCTION("IF(ISBLANK($D206),"""",IFERROR(JOIN("", "",QUERY(INDIRECT(""'(OCDS) "" &amp; P$3 &amp; ""'!$C:$F""),""SELECT C WHERE F = '"" &amp; $A206 &amp; ""'""))))"),"")</f>
        <v/>
      </c>
      <c r="Q206" s="88" t="str">
        <f>IFERROR(__xludf.DUMMYFUNCTION("IF(ISBLANK($D206),"""",IFERROR(JOIN("", "",QUERY(INDIRECT(""'(OCDS) "" &amp; Q$3 &amp; ""'!$C:$F""),""SELECT C WHERE F = '"" &amp; $A206 &amp; ""'""))))"),"")</f>
        <v/>
      </c>
      <c r="R206" s="89">
        <f t="shared" ref="R206:W206" si="204">IF(ISBLANK(IFERROR(VLOOKUP($A206,INDIRECT("'(OCDS) " &amp; R$3 &amp; "'!$F:$F"),1,FALSE))),0,1)</f>
        <v>0</v>
      </c>
      <c r="S206" s="89">
        <f t="shared" si="204"/>
        <v>0</v>
      </c>
      <c r="T206" s="89">
        <f t="shared" si="204"/>
        <v>0</v>
      </c>
      <c r="U206" s="89">
        <f t="shared" si="204"/>
        <v>0</v>
      </c>
      <c r="V206" s="89">
        <f t="shared" si="204"/>
        <v>0</v>
      </c>
      <c r="W206" s="89">
        <f t="shared" si="204"/>
        <v>0</v>
      </c>
    </row>
    <row r="207">
      <c r="A207" s="79" t="str">
        <f t="shared" si="1"/>
        <v> ()</v>
      </c>
      <c r="B207" s="94"/>
      <c r="C207" s="94"/>
      <c r="D207" s="84"/>
      <c r="E207" s="84"/>
      <c r="F207" s="92"/>
      <c r="G207" s="84"/>
      <c r="H207" s="94"/>
      <c r="I207" s="84"/>
      <c r="J207" s="85" t="str">
        <f t="shared" si="3"/>
        <v>no</v>
      </c>
      <c r="K207" s="86" t="str">
        <f>IFERROR(__xludf.DUMMYFUNCTION("IFERROR(JOIN("", "",FILTER(L207:Q207,LEN(L207:Q207))))"),"")</f>
        <v/>
      </c>
      <c r="L207" s="87" t="str">
        <f>IFERROR(__xludf.DUMMYFUNCTION("IF(ISBLANK($D207),"""",IFERROR(JOIN("", "",QUERY(INDIRECT(""'(OCDS) "" &amp; L$3 &amp; ""'!$C:$F""),""SELECT C WHERE F = '"" &amp; $A207 &amp; ""'""))))"),"")</f>
        <v/>
      </c>
      <c r="M207" s="88" t="str">
        <f>IFERROR(__xludf.DUMMYFUNCTION("IF(ISBLANK($D207),"""",IFERROR(JOIN("", "",QUERY(INDIRECT(""'(OCDS) "" &amp; M$3 &amp; ""'!$C:$F""),""SELECT C WHERE F = '"" &amp; $A207 &amp; ""'""))))"),"")</f>
        <v/>
      </c>
      <c r="N207" s="88" t="str">
        <f>IFERROR(__xludf.DUMMYFUNCTION("IF(ISBLANK($D207),"""",IFERROR(JOIN("", "",QUERY(INDIRECT(""'(OCDS) "" &amp; N$3 &amp; ""'!$C:$F""),""SELECT C WHERE F = '"" &amp; $A207 &amp; ""'""))))"),"")</f>
        <v/>
      </c>
      <c r="O207" s="88" t="str">
        <f>IFERROR(__xludf.DUMMYFUNCTION("IF(ISBLANK($D207),"""",IFERROR(JOIN("", "",QUERY(INDIRECT(""'(OCDS) "" &amp; O$3 &amp; ""'!$C:$F""),""SELECT C WHERE F = '"" &amp; $A207 &amp; ""'""))))"),"")</f>
        <v/>
      </c>
      <c r="P207" s="88" t="str">
        <f>IFERROR(__xludf.DUMMYFUNCTION("IF(ISBLANK($D207),"""",IFERROR(JOIN("", "",QUERY(INDIRECT(""'(OCDS) "" &amp; P$3 &amp; ""'!$C:$F""),""SELECT C WHERE F = '"" &amp; $A207 &amp; ""'""))))"),"")</f>
        <v/>
      </c>
      <c r="Q207" s="88" t="str">
        <f>IFERROR(__xludf.DUMMYFUNCTION("IF(ISBLANK($D207),"""",IFERROR(JOIN("", "",QUERY(INDIRECT(""'(OCDS) "" &amp; Q$3 &amp; ""'!$C:$F""),""SELECT C WHERE F = '"" &amp; $A207 &amp; ""'""))))"),"")</f>
        <v/>
      </c>
      <c r="R207" s="89">
        <f t="shared" ref="R207:W207" si="205">IF(ISBLANK(IFERROR(VLOOKUP($A207,INDIRECT("'(OCDS) " &amp; R$3 &amp; "'!$F:$F"),1,FALSE))),0,1)</f>
        <v>0</v>
      </c>
      <c r="S207" s="89">
        <f t="shared" si="205"/>
        <v>0</v>
      </c>
      <c r="T207" s="89">
        <f t="shared" si="205"/>
        <v>0</v>
      </c>
      <c r="U207" s="89">
        <f t="shared" si="205"/>
        <v>0</v>
      </c>
      <c r="V207" s="89">
        <f t="shared" si="205"/>
        <v>0</v>
      </c>
      <c r="W207" s="89">
        <f t="shared" si="205"/>
        <v>0</v>
      </c>
    </row>
    <row r="208">
      <c r="A208" s="79" t="str">
        <f t="shared" si="1"/>
        <v> ()</v>
      </c>
      <c r="B208" s="94"/>
      <c r="C208" s="94"/>
      <c r="D208" s="84"/>
      <c r="E208" s="84"/>
      <c r="F208" s="92"/>
      <c r="G208" s="84"/>
      <c r="H208" s="94"/>
      <c r="I208" s="84"/>
      <c r="J208" s="85" t="str">
        <f t="shared" si="3"/>
        <v>no</v>
      </c>
      <c r="K208" s="86" t="str">
        <f>IFERROR(__xludf.DUMMYFUNCTION("IFERROR(JOIN("", "",FILTER(L208:Q208,LEN(L208:Q208))))"),"")</f>
        <v/>
      </c>
      <c r="L208" s="87" t="str">
        <f>IFERROR(__xludf.DUMMYFUNCTION("IF(ISBLANK($D208),"""",IFERROR(JOIN("", "",QUERY(INDIRECT(""'(OCDS) "" &amp; L$3 &amp; ""'!$C:$F""),""SELECT C WHERE F = '"" &amp; $A208 &amp; ""'""))))"),"")</f>
        <v/>
      </c>
      <c r="M208" s="88" t="str">
        <f>IFERROR(__xludf.DUMMYFUNCTION("IF(ISBLANK($D208),"""",IFERROR(JOIN("", "",QUERY(INDIRECT(""'(OCDS) "" &amp; M$3 &amp; ""'!$C:$F""),""SELECT C WHERE F = '"" &amp; $A208 &amp; ""'""))))"),"")</f>
        <v/>
      </c>
      <c r="N208" s="88" t="str">
        <f>IFERROR(__xludf.DUMMYFUNCTION("IF(ISBLANK($D208),"""",IFERROR(JOIN("", "",QUERY(INDIRECT(""'(OCDS) "" &amp; N$3 &amp; ""'!$C:$F""),""SELECT C WHERE F = '"" &amp; $A208 &amp; ""'""))))"),"")</f>
        <v/>
      </c>
      <c r="O208" s="88" t="str">
        <f>IFERROR(__xludf.DUMMYFUNCTION("IF(ISBLANK($D208),"""",IFERROR(JOIN("", "",QUERY(INDIRECT(""'(OCDS) "" &amp; O$3 &amp; ""'!$C:$F""),""SELECT C WHERE F = '"" &amp; $A208 &amp; ""'""))))"),"")</f>
        <v/>
      </c>
      <c r="P208" s="88" t="str">
        <f>IFERROR(__xludf.DUMMYFUNCTION("IF(ISBLANK($D208),"""",IFERROR(JOIN("", "",QUERY(INDIRECT(""'(OCDS) "" &amp; P$3 &amp; ""'!$C:$F""),""SELECT C WHERE F = '"" &amp; $A208 &amp; ""'""))))"),"")</f>
        <v/>
      </c>
      <c r="Q208" s="88" t="str">
        <f>IFERROR(__xludf.DUMMYFUNCTION("IF(ISBLANK($D208),"""",IFERROR(JOIN("", "",QUERY(INDIRECT(""'(OCDS) "" &amp; Q$3 &amp; ""'!$C:$F""),""SELECT C WHERE F = '"" &amp; $A208 &amp; ""'""))))"),"")</f>
        <v/>
      </c>
      <c r="R208" s="89">
        <f t="shared" ref="R208:W208" si="206">IF(ISBLANK(IFERROR(VLOOKUP($A208,INDIRECT("'(OCDS) " &amp; R$3 &amp; "'!$F:$F"),1,FALSE))),0,1)</f>
        <v>0</v>
      </c>
      <c r="S208" s="89">
        <f t="shared" si="206"/>
        <v>0</v>
      </c>
      <c r="T208" s="89">
        <f t="shared" si="206"/>
        <v>0</v>
      </c>
      <c r="U208" s="89">
        <f t="shared" si="206"/>
        <v>0</v>
      </c>
      <c r="V208" s="89">
        <f t="shared" si="206"/>
        <v>0</v>
      </c>
      <c r="W208" s="89">
        <f t="shared" si="206"/>
        <v>0</v>
      </c>
    </row>
    <row r="209">
      <c r="A209" s="79" t="str">
        <f t="shared" si="1"/>
        <v> ()</v>
      </c>
      <c r="B209" s="94"/>
      <c r="C209" s="94"/>
      <c r="D209" s="84"/>
      <c r="E209" s="84"/>
      <c r="F209" s="92"/>
      <c r="G209" s="84"/>
      <c r="H209" s="94"/>
      <c r="I209" s="84"/>
      <c r="J209" s="85" t="str">
        <f t="shared" si="3"/>
        <v>no</v>
      </c>
      <c r="K209" s="86" t="str">
        <f>IFERROR(__xludf.DUMMYFUNCTION("IFERROR(JOIN("", "",FILTER(L209:Q209,LEN(L209:Q209))))"),"")</f>
        <v/>
      </c>
      <c r="L209" s="87" t="str">
        <f>IFERROR(__xludf.DUMMYFUNCTION("IF(ISBLANK($D209),"""",IFERROR(JOIN("", "",QUERY(INDIRECT(""'(OCDS) "" &amp; L$3 &amp; ""'!$C:$F""),""SELECT C WHERE F = '"" &amp; $A209 &amp; ""'""))))"),"")</f>
        <v/>
      </c>
      <c r="M209" s="88" t="str">
        <f>IFERROR(__xludf.DUMMYFUNCTION("IF(ISBLANK($D209),"""",IFERROR(JOIN("", "",QUERY(INDIRECT(""'(OCDS) "" &amp; M$3 &amp; ""'!$C:$F""),""SELECT C WHERE F = '"" &amp; $A209 &amp; ""'""))))"),"")</f>
        <v/>
      </c>
      <c r="N209" s="88" t="str">
        <f>IFERROR(__xludf.DUMMYFUNCTION("IF(ISBLANK($D209),"""",IFERROR(JOIN("", "",QUERY(INDIRECT(""'(OCDS) "" &amp; N$3 &amp; ""'!$C:$F""),""SELECT C WHERE F = '"" &amp; $A209 &amp; ""'""))))"),"")</f>
        <v/>
      </c>
      <c r="O209" s="88" t="str">
        <f>IFERROR(__xludf.DUMMYFUNCTION("IF(ISBLANK($D209),"""",IFERROR(JOIN("", "",QUERY(INDIRECT(""'(OCDS) "" &amp; O$3 &amp; ""'!$C:$F""),""SELECT C WHERE F = '"" &amp; $A209 &amp; ""'""))))"),"")</f>
        <v/>
      </c>
      <c r="P209" s="88" t="str">
        <f>IFERROR(__xludf.DUMMYFUNCTION("IF(ISBLANK($D209),"""",IFERROR(JOIN("", "",QUERY(INDIRECT(""'(OCDS) "" &amp; P$3 &amp; ""'!$C:$F""),""SELECT C WHERE F = '"" &amp; $A209 &amp; ""'""))))"),"")</f>
        <v/>
      </c>
      <c r="Q209" s="88" t="str">
        <f>IFERROR(__xludf.DUMMYFUNCTION("IF(ISBLANK($D209),"""",IFERROR(JOIN("", "",QUERY(INDIRECT(""'(OCDS) "" &amp; Q$3 &amp; ""'!$C:$F""),""SELECT C WHERE F = '"" &amp; $A209 &amp; ""'""))))"),"")</f>
        <v/>
      </c>
      <c r="R209" s="89">
        <f t="shared" ref="R209:W209" si="207">IF(ISBLANK(IFERROR(VLOOKUP($A209,INDIRECT("'(OCDS) " &amp; R$3 &amp; "'!$F:$F"),1,FALSE))),0,1)</f>
        <v>0</v>
      </c>
      <c r="S209" s="89">
        <f t="shared" si="207"/>
        <v>0</v>
      </c>
      <c r="T209" s="89">
        <f t="shared" si="207"/>
        <v>0</v>
      </c>
      <c r="U209" s="89">
        <f t="shared" si="207"/>
        <v>0</v>
      </c>
      <c r="V209" s="89">
        <f t="shared" si="207"/>
        <v>0</v>
      </c>
      <c r="W209" s="89">
        <f t="shared" si="207"/>
        <v>0</v>
      </c>
    </row>
    <row r="210">
      <c r="A210" s="79" t="str">
        <f t="shared" si="1"/>
        <v> ()</v>
      </c>
      <c r="B210" s="94"/>
      <c r="C210" s="94"/>
      <c r="D210" s="84"/>
      <c r="E210" s="84"/>
      <c r="F210" s="92"/>
      <c r="G210" s="84"/>
      <c r="H210" s="94"/>
      <c r="I210" s="84"/>
      <c r="J210" s="85" t="str">
        <f t="shared" si="3"/>
        <v>no</v>
      </c>
      <c r="K210" s="86" t="str">
        <f>IFERROR(__xludf.DUMMYFUNCTION("IFERROR(JOIN("", "",FILTER(L210:Q210,LEN(L210:Q210))))"),"")</f>
        <v/>
      </c>
      <c r="L210" s="87" t="str">
        <f>IFERROR(__xludf.DUMMYFUNCTION("IF(ISBLANK($D210),"""",IFERROR(JOIN("", "",QUERY(INDIRECT(""'(OCDS) "" &amp; L$3 &amp; ""'!$C:$F""),""SELECT C WHERE F = '"" &amp; $A210 &amp; ""'""))))"),"")</f>
        <v/>
      </c>
      <c r="M210" s="88" t="str">
        <f>IFERROR(__xludf.DUMMYFUNCTION("IF(ISBLANK($D210),"""",IFERROR(JOIN("", "",QUERY(INDIRECT(""'(OCDS) "" &amp; M$3 &amp; ""'!$C:$F""),""SELECT C WHERE F = '"" &amp; $A210 &amp; ""'""))))"),"")</f>
        <v/>
      </c>
      <c r="N210" s="88" t="str">
        <f>IFERROR(__xludf.DUMMYFUNCTION("IF(ISBLANK($D210),"""",IFERROR(JOIN("", "",QUERY(INDIRECT(""'(OCDS) "" &amp; N$3 &amp; ""'!$C:$F""),""SELECT C WHERE F = '"" &amp; $A210 &amp; ""'""))))"),"")</f>
        <v/>
      </c>
      <c r="O210" s="88" t="str">
        <f>IFERROR(__xludf.DUMMYFUNCTION("IF(ISBLANK($D210),"""",IFERROR(JOIN("", "",QUERY(INDIRECT(""'(OCDS) "" &amp; O$3 &amp; ""'!$C:$F""),""SELECT C WHERE F = '"" &amp; $A210 &amp; ""'""))))"),"")</f>
        <v/>
      </c>
      <c r="P210" s="88" t="str">
        <f>IFERROR(__xludf.DUMMYFUNCTION("IF(ISBLANK($D210),"""",IFERROR(JOIN("", "",QUERY(INDIRECT(""'(OCDS) "" &amp; P$3 &amp; ""'!$C:$F""),""SELECT C WHERE F = '"" &amp; $A210 &amp; ""'""))))"),"")</f>
        <v/>
      </c>
      <c r="Q210" s="88" t="str">
        <f>IFERROR(__xludf.DUMMYFUNCTION("IF(ISBLANK($D210),"""",IFERROR(JOIN("", "",QUERY(INDIRECT(""'(OCDS) "" &amp; Q$3 &amp; ""'!$C:$F""),""SELECT C WHERE F = '"" &amp; $A210 &amp; ""'""))))"),"")</f>
        <v/>
      </c>
      <c r="R210" s="89">
        <f t="shared" ref="R210:W210" si="208">IF(ISBLANK(IFERROR(VLOOKUP($A210,INDIRECT("'(OCDS) " &amp; R$3 &amp; "'!$F:$F"),1,FALSE))),0,1)</f>
        <v>0</v>
      </c>
      <c r="S210" s="89">
        <f t="shared" si="208"/>
        <v>0</v>
      </c>
      <c r="T210" s="89">
        <f t="shared" si="208"/>
        <v>0</v>
      </c>
      <c r="U210" s="89">
        <f t="shared" si="208"/>
        <v>0</v>
      </c>
      <c r="V210" s="89">
        <f t="shared" si="208"/>
        <v>0</v>
      </c>
      <c r="W210" s="89">
        <f t="shared" si="208"/>
        <v>0</v>
      </c>
    </row>
    <row r="211">
      <c r="A211" s="79" t="str">
        <f t="shared" si="1"/>
        <v> ()</v>
      </c>
      <c r="B211" s="94"/>
      <c r="C211" s="94"/>
      <c r="D211" s="84"/>
      <c r="E211" s="84"/>
      <c r="F211" s="92"/>
      <c r="G211" s="84"/>
      <c r="H211" s="94"/>
      <c r="I211" s="84"/>
      <c r="J211" s="85" t="str">
        <f t="shared" si="3"/>
        <v>no</v>
      </c>
      <c r="K211" s="86" t="str">
        <f>IFERROR(__xludf.DUMMYFUNCTION("IFERROR(JOIN("", "",FILTER(L211:Q211,LEN(L211:Q211))))"),"")</f>
        <v/>
      </c>
      <c r="L211" s="87" t="str">
        <f>IFERROR(__xludf.DUMMYFUNCTION("IF(ISBLANK($D211),"""",IFERROR(JOIN("", "",QUERY(INDIRECT(""'(OCDS) "" &amp; L$3 &amp; ""'!$C:$F""),""SELECT C WHERE F = '"" &amp; $A211 &amp; ""'""))))"),"")</f>
        <v/>
      </c>
      <c r="M211" s="88" t="str">
        <f>IFERROR(__xludf.DUMMYFUNCTION("IF(ISBLANK($D211),"""",IFERROR(JOIN("", "",QUERY(INDIRECT(""'(OCDS) "" &amp; M$3 &amp; ""'!$C:$F""),""SELECT C WHERE F = '"" &amp; $A211 &amp; ""'""))))"),"")</f>
        <v/>
      </c>
      <c r="N211" s="88" t="str">
        <f>IFERROR(__xludf.DUMMYFUNCTION("IF(ISBLANK($D211),"""",IFERROR(JOIN("", "",QUERY(INDIRECT(""'(OCDS) "" &amp; N$3 &amp; ""'!$C:$F""),""SELECT C WHERE F = '"" &amp; $A211 &amp; ""'""))))"),"")</f>
        <v/>
      </c>
      <c r="O211" s="88" t="str">
        <f>IFERROR(__xludf.DUMMYFUNCTION("IF(ISBLANK($D211),"""",IFERROR(JOIN("", "",QUERY(INDIRECT(""'(OCDS) "" &amp; O$3 &amp; ""'!$C:$F""),""SELECT C WHERE F = '"" &amp; $A211 &amp; ""'""))))"),"")</f>
        <v/>
      </c>
      <c r="P211" s="88" t="str">
        <f>IFERROR(__xludf.DUMMYFUNCTION("IF(ISBLANK($D211),"""",IFERROR(JOIN("", "",QUERY(INDIRECT(""'(OCDS) "" &amp; P$3 &amp; ""'!$C:$F""),""SELECT C WHERE F = '"" &amp; $A211 &amp; ""'""))))"),"")</f>
        <v/>
      </c>
      <c r="Q211" s="88" t="str">
        <f>IFERROR(__xludf.DUMMYFUNCTION("IF(ISBLANK($D211),"""",IFERROR(JOIN("", "",QUERY(INDIRECT(""'(OCDS) "" &amp; Q$3 &amp; ""'!$C:$F""),""SELECT C WHERE F = '"" &amp; $A211 &amp; ""'""))))"),"")</f>
        <v/>
      </c>
      <c r="R211" s="89">
        <f t="shared" ref="R211:W211" si="209">IF(ISBLANK(IFERROR(VLOOKUP($A211,INDIRECT("'(OCDS) " &amp; R$3 &amp; "'!$F:$F"),1,FALSE))),0,1)</f>
        <v>0</v>
      </c>
      <c r="S211" s="89">
        <f t="shared" si="209"/>
        <v>0</v>
      </c>
      <c r="T211" s="89">
        <f t="shared" si="209"/>
        <v>0</v>
      </c>
      <c r="U211" s="89">
        <f t="shared" si="209"/>
        <v>0</v>
      </c>
      <c r="V211" s="89">
        <f t="shared" si="209"/>
        <v>0</v>
      </c>
      <c r="W211" s="89">
        <f t="shared" si="209"/>
        <v>0</v>
      </c>
    </row>
    <row r="212">
      <c r="A212" s="79" t="str">
        <f t="shared" si="1"/>
        <v> ()</v>
      </c>
      <c r="B212" s="94"/>
      <c r="C212" s="94"/>
      <c r="D212" s="84"/>
      <c r="E212" s="84"/>
      <c r="F212" s="92"/>
      <c r="G212" s="84"/>
      <c r="H212" s="94"/>
      <c r="I212" s="84"/>
      <c r="J212" s="85" t="str">
        <f t="shared" si="3"/>
        <v>no</v>
      </c>
      <c r="K212" s="86" t="str">
        <f>IFERROR(__xludf.DUMMYFUNCTION("IFERROR(JOIN("", "",FILTER(L212:Q212,LEN(L212:Q212))))"),"")</f>
        <v/>
      </c>
      <c r="L212" s="87" t="str">
        <f>IFERROR(__xludf.DUMMYFUNCTION("IF(ISBLANK($D212),"""",IFERROR(JOIN("", "",QUERY(INDIRECT(""'(OCDS) "" &amp; L$3 &amp; ""'!$C:$F""),""SELECT C WHERE F = '"" &amp; $A212 &amp; ""'""))))"),"")</f>
        <v/>
      </c>
      <c r="M212" s="88" t="str">
        <f>IFERROR(__xludf.DUMMYFUNCTION("IF(ISBLANK($D212),"""",IFERROR(JOIN("", "",QUERY(INDIRECT(""'(OCDS) "" &amp; M$3 &amp; ""'!$C:$F""),""SELECT C WHERE F = '"" &amp; $A212 &amp; ""'""))))"),"")</f>
        <v/>
      </c>
      <c r="N212" s="88" t="str">
        <f>IFERROR(__xludf.DUMMYFUNCTION("IF(ISBLANK($D212),"""",IFERROR(JOIN("", "",QUERY(INDIRECT(""'(OCDS) "" &amp; N$3 &amp; ""'!$C:$F""),""SELECT C WHERE F = '"" &amp; $A212 &amp; ""'""))))"),"")</f>
        <v/>
      </c>
      <c r="O212" s="88" t="str">
        <f>IFERROR(__xludf.DUMMYFUNCTION("IF(ISBLANK($D212),"""",IFERROR(JOIN("", "",QUERY(INDIRECT(""'(OCDS) "" &amp; O$3 &amp; ""'!$C:$F""),""SELECT C WHERE F = '"" &amp; $A212 &amp; ""'""))))"),"")</f>
        <v/>
      </c>
      <c r="P212" s="88" t="str">
        <f>IFERROR(__xludf.DUMMYFUNCTION("IF(ISBLANK($D212),"""",IFERROR(JOIN("", "",QUERY(INDIRECT(""'(OCDS) "" &amp; P$3 &amp; ""'!$C:$F""),""SELECT C WHERE F = '"" &amp; $A212 &amp; ""'""))))"),"")</f>
        <v/>
      </c>
      <c r="Q212" s="88" t="str">
        <f>IFERROR(__xludf.DUMMYFUNCTION("IF(ISBLANK($D212),"""",IFERROR(JOIN("", "",QUERY(INDIRECT(""'(OCDS) "" &amp; Q$3 &amp; ""'!$C:$F""),""SELECT C WHERE F = '"" &amp; $A212 &amp; ""'""))))"),"")</f>
        <v/>
      </c>
      <c r="R212" s="89">
        <f t="shared" ref="R212:W212" si="210">IF(ISBLANK(IFERROR(VLOOKUP($A212,INDIRECT("'(OCDS) " &amp; R$3 &amp; "'!$F:$F"),1,FALSE))),0,1)</f>
        <v>0</v>
      </c>
      <c r="S212" s="89">
        <f t="shared" si="210"/>
        <v>0</v>
      </c>
      <c r="T212" s="89">
        <f t="shared" si="210"/>
        <v>0</v>
      </c>
      <c r="U212" s="89">
        <f t="shared" si="210"/>
        <v>0</v>
      </c>
      <c r="V212" s="89">
        <f t="shared" si="210"/>
        <v>0</v>
      </c>
      <c r="W212" s="89">
        <f t="shared" si="210"/>
        <v>0</v>
      </c>
    </row>
    <row r="213">
      <c r="A213" s="79" t="str">
        <f t="shared" si="1"/>
        <v> ()</v>
      </c>
      <c r="B213" s="94"/>
      <c r="C213" s="94"/>
      <c r="D213" s="84"/>
      <c r="E213" s="84"/>
      <c r="F213" s="92"/>
      <c r="G213" s="84"/>
      <c r="H213" s="94"/>
      <c r="I213" s="84"/>
      <c r="J213" s="85" t="str">
        <f t="shared" si="3"/>
        <v>no</v>
      </c>
      <c r="K213" s="86" t="str">
        <f>IFERROR(__xludf.DUMMYFUNCTION("IFERROR(JOIN("", "",FILTER(L213:Q213,LEN(L213:Q213))))"),"")</f>
        <v/>
      </c>
      <c r="L213" s="87" t="str">
        <f>IFERROR(__xludf.DUMMYFUNCTION("IF(ISBLANK($D213),"""",IFERROR(JOIN("", "",QUERY(INDIRECT(""'(OCDS) "" &amp; L$3 &amp; ""'!$C:$F""),""SELECT C WHERE F = '"" &amp; $A213 &amp; ""'""))))"),"")</f>
        <v/>
      </c>
      <c r="M213" s="88" t="str">
        <f>IFERROR(__xludf.DUMMYFUNCTION("IF(ISBLANK($D213),"""",IFERROR(JOIN("", "",QUERY(INDIRECT(""'(OCDS) "" &amp; M$3 &amp; ""'!$C:$F""),""SELECT C WHERE F = '"" &amp; $A213 &amp; ""'""))))"),"")</f>
        <v/>
      </c>
      <c r="N213" s="88" t="str">
        <f>IFERROR(__xludf.DUMMYFUNCTION("IF(ISBLANK($D213),"""",IFERROR(JOIN("", "",QUERY(INDIRECT(""'(OCDS) "" &amp; N$3 &amp; ""'!$C:$F""),""SELECT C WHERE F = '"" &amp; $A213 &amp; ""'""))))"),"")</f>
        <v/>
      </c>
      <c r="O213" s="88" t="str">
        <f>IFERROR(__xludf.DUMMYFUNCTION("IF(ISBLANK($D213),"""",IFERROR(JOIN("", "",QUERY(INDIRECT(""'(OCDS) "" &amp; O$3 &amp; ""'!$C:$F""),""SELECT C WHERE F = '"" &amp; $A213 &amp; ""'""))))"),"")</f>
        <v/>
      </c>
      <c r="P213" s="88" t="str">
        <f>IFERROR(__xludf.DUMMYFUNCTION("IF(ISBLANK($D213),"""",IFERROR(JOIN("", "",QUERY(INDIRECT(""'(OCDS) "" &amp; P$3 &amp; ""'!$C:$F""),""SELECT C WHERE F = '"" &amp; $A213 &amp; ""'""))))"),"")</f>
        <v/>
      </c>
      <c r="Q213" s="88" t="str">
        <f>IFERROR(__xludf.DUMMYFUNCTION("IF(ISBLANK($D213),"""",IFERROR(JOIN("", "",QUERY(INDIRECT(""'(OCDS) "" &amp; Q$3 &amp; ""'!$C:$F""),""SELECT C WHERE F = '"" &amp; $A213 &amp; ""'""))))"),"")</f>
        <v/>
      </c>
      <c r="R213" s="89">
        <f t="shared" ref="R213:W213" si="211">IF(ISBLANK(IFERROR(VLOOKUP($A213,INDIRECT("'(OCDS) " &amp; R$3 &amp; "'!$F:$F"),1,FALSE))),0,1)</f>
        <v>0</v>
      </c>
      <c r="S213" s="89">
        <f t="shared" si="211"/>
        <v>0</v>
      </c>
      <c r="T213" s="89">
        <f t="shared" si="211"/>
        <v>0</v>
      </c>
      <c r="U213" s="89">
        <f t="shared" si="211"/>
        <v>0</v>
      </c>
      <c r="V213" s="89">
        <f t="shared" si="211"/>
        <v>0</v>
      </c>
      <c r="W213" s="89">
        <f t="shared" si="211"/>
        <v>0</v>
      </c>
    </row>
    <row r="214">
      <c r="A214" s="79" t="str">
        <f t="shared" si="1"/>
        <v> ()</v>
      </c>
      <c r="B214" s="94"/>
      <c r="C214" s="94"/>
      <c r="D214" s="84"/>
      <c r="E214" s="84"/>
      <c r="F214" s="92"/>
      <c r="G214" s="84"/>
      <c r="H214" s="94"/>
      <c r="I214" s="84"/>
      <c r="J214" s="85" t="str">
        <f t="shared" si="3"/>
        <v>no</v>
      </c>
      <c r="K214" s="86" t="str">
        <f>IFERROR(__xludf.DUMMYFUNCTION("IFERROR(JOIN("", "",FILTER(L214:Q214,LEN(L214:Q214))))"),"")</f>
        <v/>
      </c>
      <c r="L214" s="87" t="str">
        <f>IFERROR(__xludf.DUMMYFUNCTION("IF(ISBLANK($D214),"""",IFERROR(JOIN("", "",QUERY(INDIRECT(""'(OCDS) "" &amp; L$3 &amp; ""'!$C:$F""),""SELECT C WHERE F = '"" &amp; $A214 &amp; ""'""))))"),"")</f>
        <v/>
      </c>
      <c r="M214" s="88" t="str">
        <f>IFERROR(__xludf.DUMMYFUNCTION("IF(ISBLANK($D214),"""",IFERROR(JOIN("", "",QUERY(INDIRECT(""'(OCDS) "" &amp; M$3 &amp; ""'!$C:$F""),""SELECT C WHERE F = '"" &amp; $A214 &amp; ""'""))))"),"")</f>
        <v/>
      </c>
      <c r="N214" s="88" t="str">
        <f>IFERROR(__xludf.DUMMYFUNCTION("IF(ISBLANK($D214),"""",IFERROR(JOIN("", "",QUERY(INDIRECT(""'(OCDS) "" &amp; N$3 &amp; ""'!$C:$F""),""SELECT C WHERE F = '"" &amp; $A214 &amp; ""'""))))"),"")</f>
        <v/>
      </c>
      <c r="O214" s="88" t="str">
        <f>IFERROR(__xludf.DUMMYFUNCTION("IF(ISBLANK($D214),"""",IFERROR(JOIN("", "",QUERY(INDIRECT(""'(OCDS) "" &amp; O$3 &amp; ""'!$C:$F""),""SELECT C WHERE F = '"" &amp; $A214 &amp; ""'""))))"),"")</f>
        <v/>
      </c>
      <c r="P214" s="88" t="str">
        <f>IFERROR(__xludf.DUMMYFUNCTION("IF(ISBLANK($D214),"""",IFERROR(JOIN("", "",QUERY(INDIRECT(""'(OCDS) "" &amp; P$3 &amp; ""'!$C:$F""),""SELECT C WHERE F = '"" &amp; $A214 &amp; ""'""))))"),"")</f>
        <v/>
      </c>
      <c r="Q214" s="88" t="str">
        <f>IFERROR(__xludf.DUMMYFUNCTION("IF(ISBLANK($D214),"""",IFERROR(JOIN("", "",QUERY(INDIRECT(""'(OCDS) "" &amp; Q$3 &amp; ""'!$C:$F""),""SELECT C WHERE F = '"" &amp; $A214 &amp; ""'""))))"),"")</f>
        <v/>
      </c>
      <c r="R214" s="89">
        <f t="shared" ref="R214:W214" si="212">IF(ISBLANK(IFERROR(VLOOKUP($A214,INDIRECT("'(OCDS) " &amp; R$3 &amp; "'!$F:$F"),1,FALSE))),0,1)</f>
        <v>0</v>
      </c>
      <c r="S214" s="89">
        <f t="shared" si="212"/>
        <v>0</v>
      </c>
      <c r="T214" s="89">
        <f t="shared" si="212"/>
        <v>0</v>
      </c>
      <c r="U214" s="89">
        <f t="shared" si="212"/>
        <v>0</v>
      </c>
      <c r="V214" s="89">
        <f t="shared" si="212"/>
        <v>0</v>
      </c>
      <c r="W214" s="89">
        <f t="shared" si="212"/>
        <v>0</v>
      </c>
    </row>
    <row r="215">
      <c r="A215" s="79" t="str">
        <f t="shared" si="1"/>
        <v> ()</v>
      </c>
      <c r="B215" s="94"/>
      <c r="C215" s="94"/>
      <c r="D215" s="84"/>
      <c r="E215" s="84"/>
      <c r="F215" s="92"/>
      <c r="G215" s="84"/>
      <c r="H215" s="94"/>
      <c r="I215" s="84"/>
      <c r="J215" s="85" t="str">
        <f t="shared" si="3"/>
        <v>no</v>
      </c>
      <c r="K215" s="86" t="str">
        <f>IFERROR(__xludf.DUMMYFUNCTION("IFERROR(JOIN("", "",FILTER(L215:Q215,LEN(L215:Q215))))"),"")</f>
        <v/>
      </c>
      <c r="L215" s="87" t="str">
        <f>IFERROR(__xludf.DUMMYFUNCTION("IF(ISBLANK($D215),"""",IFERROR(JOIN("", "",QUERY(INDIRECT(""'(OCDS) "" &amp; L$3 &amp; ""'!$C:$F""),""SELECT C WHERE F = '"" &amp; $A215 &amp; ""'""))))"),"")</f>
        <v/>
      </c>
      <c r="M215" s="88" t="str">
        <f>IFERROR(__xludf.DUMMYFUNCTION("IF(ISBLANK($D215),"""",IFERROR(JOIN("", "",QUERY(INDIRECT(""'(OCDS) "" &amp; M$3 &amp; ""'!$C:$F""),""SELECT C WHERE F = '"" &amp; $A215 &amp; ""'""))))"),"")</f>
        <v/>
      </c>
      <c r="N215" s="88" t="str">
        <f>IFERROR(__xludf.DUMMYFUNCTION("IF(ISBLANK($D215),"""",IFERROR(JOIN("", "",QUERY(INDIRECT(""'(OCDS) "" &amp; N$3 &amp; ""'!$C:$F""),""SELECT C WHERE F = '"" &amp; $A215 &amp; ""'""))))"),"")</f>
        <v/>
      </c>
      <c r="O215" s="88" t="str">
        <f>IFERROR(__xludf.DUMMYFUNCTION("IF(ISBLANK($D215),"""",IFERROR(JOIN("", "",QUERY(INDIRECT(""'(OCDS) "" &amp; O$3 &amp; ""'!$C:$F""),""SELECT C WHERE F = '"" &amp; $A215 &amp; ""'""))))"),"")</f>
        <v/>
      </c>
      <c r="P215" s="88" t="str">
        <f>IFERROR(__xludf.DUMMYFUNCTION("IF(ISBLANK($D215),"""",IFERROR(JOIN("", "",QUERY(INDIRECT(""'(OCDS) "" &amp; P$3 &amp; ""'!$C:$F""),""SELECT C WHERE F = '"" &amp; $A215 &amp; ""'""))))"),"")</f>
        <v/>
      </c>
      <c r="Q215" s="88" t="str">
        <f>IFERROR(__xludf.DUMMYFUNCTION("IF(ISBLANK($D215),"""",IFERROR(JOIN("", "",QUERY(INDIRECT(""'(OCDS) "" &amp; Q$3 &amp; ""'!$C:$F""),""SELECT C WHERE F = '"" &amp; $A215 &amp; ""'""))))"),"")</f>
        <v/>
      </c>
      <c r="R215" s="89">
        <f t="shared" ref="R215:W215" si="213">IF(ISBLANK(IFERROR(VLOOKUP($A215,INDIRECT("'(OCDS) " &amp; R$3 &amp; "'!$F:$F"),1,FALSE))),0,1)</f>
        <v>0</v>
      </c>
      <c r="S215" s="89">
        <f t="shared" si="213"/>
        <v>0</v>
      </c>
      <c r="T215" s="89">
        <f t="shared" si="213"/>
        <v>0</v>
      </c>
      <c r="U215" s="89">
        <f t="shared" si="213"/>
        <v>0</v>
      </c>
      <c r="V215" s="89">
        <f t="shared" si="213"/>
        <v>0</v>
      </c>
      <c r="W215" s="89">
        <f t="shared" si="213"/>
        <v>0</v>
      </c>
    </row>
    <row r="216">
      <c r="A216" s="79" t="str">
        <f t="shared" si="1"/>
        <v> ()</v>
      </c>
      <c r="B216" s="94"/>
      <c r="C216" s="94"/>
      <c r="D216" s="84"/>
      <c r="E216" s="84"/>
      <c r="F216" s="92"/>
      <c r="G216" s="84"/>
      <c r="H216" s="94"/>
      <c r="I216" s="84"/>
      <c r="J216" s="85" t="str">
        <f t="shared" si="3"/>
        <v>no</v>
      </c>
      <c r="K216" s="86" t="str">
        <f>IFERROR(__xludf.DUMMYFUNCTION("IFERROR(JOIN("", "",FILTER(L216:Q216,LEN(L216:Q216))))"),"")</f>
        <v/>
      </c>
      <c r="L216" s="87" t="str">
        <f>IFERROR(__xludf.DUMMYFUNCTION("IF(ISBLANK($D216),"""",IFERROR(JOIN("", "",QUERY(INDIRECT(""'(OCDS) "" &amp; L$3 &amp; ""'!$C:$F""),""SELECT C WHERE F = '"" &amp; $A216 &amp; ""'""))))"),"")</f>
        <v/>
      </c>
      <c r="M216" s="88" t="str">
        <f>IFERROR(__xludf.DUMMYFUNCTION("IF(ISBLANK($D216),"""",IFERROR(JOIN("", "",QUERY(INDIRECT(""'(OCDS) "" &amp; M$3 &amp; ""'!$C:$F""),""SELECT C WHERE F = '"" &amp; $A216 &amp; ""'""))))"),"")</f>
        <v/>
      </c>
      <c r="N216" s="88" t="str">
        <f>IFERROR(__xludf.DUMMYFUNCTION("IF(ISBLANK($D216),"""",IFERROR(JOIN("", "",QUERY(INDIRECT(""'(OCDS) "" &amp; N$3 &amp; ""'!$C:$F""),""SELECT C WHERE F = '"" &amp; $A216 &amp; ""'""))))"),"")</f>
        <v/>
      </c>
      <c r="O216" s="88" t="str">
        <f>IFERROR(__xludf.DUMMYFUNCTION("IF(ISBLANK($D216),"""",IFERROR(JOIN("", "",QUERY(INDIRECT(""'(OCDS) "" &amp; O$3 &amp; ""'!$C:$F""),""SELECT C WHERE F = '"" &amp; $A216 &amp; ""'""))))"),"")</f>
        <v/>
      </c>
      <c r="P216" s="88" t="str">
        <f>IFERROR(__xludf.DUMMYFUNCTION("IF(ISBLANK($D216),"""",IFERROR(JOIN("", "",QUERY(INDIRECT(""'(OCDS) "" &amp; P$3 &amp; ""'!$C:$F""),""SELECT C WHERE F = '"" &amp; $A216 &amp; ""'""))))"),"")</f>
        <v/>
      </c>
      <c r="Q216" s="88" t="str">
        <f>IFERROR(__xludf.DUMMYFUNCTION("IF(ISBLANK($D216),"""",IFERROR(JOIN("", "",QUERY(INDIRECT(""'(OCDS) "" &amp; Q$3 &amp; ""'!$C:$F""),""SELECT C WHERE F = '"" &amp; $A216 &amp; ""'""))))"),"")</f>
        <v/>
      </c>
      <c r="R216" s="89">
        <f t="shared" ref="R216:W216" si="214">IF(ISBLANK(IFERROR(VLOOKUP($A216,INDIRECT("'(OCDS) " &amp; R$3 &amp; "'!$F:$F"),1,FALSE))),0,1)</f>
        <v>0</v>
      </c>
      <c r="S216" s="89">
        <f t="shared" si="214"/>
        <v>0</v>
      </c>
      <c r="T216" s="89">
        <f t="shared" si="214"/>
        <v>0</v>
      </c>
      <c r="U216" s="89">
        <f t="shared" si="214"/>
        <v>0</v>
      </c>
      <c r="V216" s="89">
        <f t="shared" si="214"/>
        <v>0</v>
      </c>
      <c r="W216" s="89">
        <f t="shared" si="214"/>
        <v>0</v>
      </c>
    </row>
    <row r="217">
      <c r="A217" s="79" t="str">
        <f t="shared" si="1"/>
        <v> ()</v>
      </c>
      <c r="B217" s="94"/>
      <c r="C217" s="94"/>
      <c r="D217" s="84"/>
      <c r="E217" s="84"/>
      <c r="F217" s="92"/>
      <c r="G217" s="84"/>
      <c r="H217" s="94"/>
      <c r="I217" s="84"/>
      <c r="J217" s="85" t="str">
        <f t="shared" si="3"/>
        <v>no</v>
      </c>
      <c r="K217" s="86" t="str">
        <f>IFERROR(__xludf.DUMMYFUNCTION("IFERROR(JOIN("", "",FILTER(L217:Q217,LEN(L217:Q217))))"),"")</f>
        <v/>
      </c>
      <c r="L217" s="87" t="str">
        <f>IFERROR(__xludf.DUMMYFUNCTION("IF(ISBLANK($D217),"""",IFERROR(JOIN("", "",QUERY(INDIRECT(""'(OCDS) "" &amp; L$3 &amp; ""'!$C:$F""),""SELECT C WHERE F = '"" &amp; $A217 &amp; ""'""))))"),"")</f>
        <v/>
      </c>
      <c r="M217" s="88" t="str">
        <f>IFERROR(__xludf.DUMMYFUNCTION("IF(ISBLANK($D217),"""",IFERROR(JOIN("", "",QUERY(INDIRECT(""'(OCDS) "" &amp; M$3 &amp; ""'!$C:$F""),""SELECT C WHERE F = '"" &amp; $A217 &amp; ""'""))))"),"")</f>
        <v/>
      </c>
      <c r="N217" s="88" t="str">
        <f>IFERROR(__xludf.DUMMYFUNCTION("IF(ISBLANK($D217),"""",IFERROR(JOIN("", "",QUERY(INDIRECT(""'(OCDS) "" &amp; N$3 &amp; ""'!$C:$F""),""SELECT C WHERE F = '"" &amp; $A217 &amp; ""'""))))"),"")</f>
        <v/>
      </c>
      <c r="O217" s="88" t="str">
        <f>IFERROR(__xludf.DUMMYFUNCTION("IF(ISBLANK($D217),"""",IFERROR(JOIN("", "",QUERY(INDIRECT(""'(OCDS) "" &amp; O$3 &amp; ""'!$C:$F""),""SELECT C WHERE F = '"" &amp; $A217 &amp; ""'""))))"),"")</f>
        <v/>
      </c>
      <c r="P217" s="88" t="str">
        <f>IFERROR(__xludf.DUMMYFUNCTION("IF(ISBLANK($D217),"""",IFERROR(JOIN("", "",QUERY(INDIRECT(""'(OCDS) "" &amp; P$3 &amp; ""'!$C:$F""),""SELECT C WHERE F = '"" &amp; $A217 &amp; ""'""))))"),"")</f>
        <v/>
      </c>
      <c r="Q217" s="88" t="str">
        <f>IFERROR(__xludf.DUMMYFUNCTION("IF(ISBLANK($D217),"""",IFERROR(JOIN("", "",QUERY(INDIRECT(""'(OCDS) "" &amp; Q$3 &amp; ""'!$C:$F""),""SELECT C WHERE F = '"" &amp; $A217 &amp; ""'""))))"),"")</f>
        <v/>
      </c>
      <c r="R217" s="89">
        <f t="shared" ref="R217:W217" si="215">IF(ISBLANK(IFERROR(VLOOKUP($A217,INDIRECT("'(OCDS) " &amp; R$3 &amp; "'!$F:$F"),1,FALSE))),0,1)</f>
        <v>0</v>
      </c>
      <c r="S217" s="89">
        <f t="shared" si="215"/>
        <v>0</v>
      </c>
      <c r="T217" s="89">
        <f t="shared" si="215"/>
        <v>0</v>
      </c>
      <c r="U217" s="89">
        <f t="shared" si="215"/>
        <v>0</v>
      </c>
      <c r="V217" s="89">
        <f t="shared" si="215"/>
        <v>0</v>
      </c>
      <c r="W217" s="89">
        <f t="shared" si="215"/>
        <v>0</v>
      </c>
    </row>
    <row r="218">
      <c r="A218" s="79" t="str">
        <f t="shared" si="1"/>
        <v> ()</v>
      </c>
      <c r="B218" s="94"/>
      <c r="C218" s="94"/>
      <c r="D218" s="84"/>
      <c r="E218" s="84"/>
      <c r="F218" s="92"/>
      <c r="G218" s="84"/>
      <c r="H218" s="94"/>
      <c r="I218" s="84"/>
      <c r="J218" s="85" t="str">
        <f t="shared" si="3"/>
        <v>no</v>
      </c>
      <c r="K218" s="86" t="str">
        <f>IFERROR(__xludf.DUMMYFUNCTION("IFERROR(JOIN("", "",FILTER(L218:Q218,LEN(L218:Q218))))"),"")</f>
        <v/>
      </c>
      <c r="L218" s="87" t="str">
        <f>IFERROR(__xludf.DUMMYFUNCTION("IF(ISBLANK($D218),"""",IFERROR(JOIN("", "",QUERY(INDIRECT(""'(OCDS) "" &amp; L$3 &amp; ""'!$C:$F""),""SELECT C WHERE F = '"" &amp; $A218 &amp; ""'""))))"),"")</f>
        <v/>
      </c>
      <c r="M218" s="88" t="str">
        <f>IFERROR(__xludf.DUMMYFUNCTION("IF(ISBLANK($D218),"""",IFERROR(JOIN("", "",QUERY(INDIRECT(""'(OCDS) "" &amp; M$3 &amp; ""'!$C:$F""),""SELECT C WHERE F = '"" &amp; $A218 &amp; ""'""))))"),"")</f>
        <v/>
      </c>
      <c r="N218" s="88" t="str">
        <f>IFERROR(__xludf.DUMMYFUNCTION("IF(ISBLANK($D218),"""",IFERROR(JOIN("", "",QUERY(INDIRECT(""'(OCDS) "" &amp; N$3 &amp; ""'!$C:$F""),""SELECT C WHERE F = '"" &amp; $A218 &amp; ""'""))))"),"")</f>
        <v/>
      </c>
      <c r="O218" s="88" t="str">
        <f>IFERROR(__xludf.DUMMYFUNCTION("IF(ISBLANK($D218),"""",IFERROR(JOIN("", "",QUERY(INDIRECT(""'(OCDS) "" &amp; O$3 &amp; ""'!$C:$F""),""SELECT C WHERE F = '"" &amp; $A218 &amp; ""'""))))"),"")</f>
        <v/>
      </c>
      <c r="P218" s="88" t="str">
        <f>IFERROR(__xludf.DUMMYFUNCTION("IF(ISBLANK($D218),"""",IFERROR(JOIN("", "",QUERY(INDIRECT(""'(OCDS) "" &amp; P$3 &amp; ""'!$C:$F""),""SELECT C WHERE F = '"" &amp; $A218 &amp; ""'""))))"),"")</f>
        <v/>
      </c>
      <c r="Q218" s="88" t="str">
        <f>IFERROR(__xludf.DUMMYFUNCTION("IF(ISBLANK($D218),"""",IFERROR(JOIN("", "",QUERY(INDIRECT(""'(OCDS) "" &amp; Q$3 &amp; ""'!$C:$F""),""SELECT C WHERE F = '"" &amp; $A218 &amp; ""'""))))"),"")</f>
        <v/>
      </c>
      <c r="R218" s="89">
        <f t="shared" ref="R218:W218" si="216">IF(ISBLANK(IFERROR(VLOOKUP($A218,INDIRECT("'(OCDS) " &amp; R$3 &amp; "'!$F:$F"),1,FALSE))),0,1)</f>
        <v>0</v>
      </c>
      <c r="S218" s="89">
        <f t="shared" si="216"/>
        <v>0</v>
      </c>
      <c r="T218" s="89">
        <f t="shared" si="216"/>
        <v>0</v>
      </c>
      <c r="U218" s="89">
        <f t="shared" si="216"/>
        <v>0</v>
      </c>
      <c r="V218" s="89">
        <f t="shared" si="216"/>
        <v>0</v>
      </c>
      <c r="W218" s="89">
        <f t="shared" si="216"/>
        <v>0</v>
      </c>
    </row>
    <row r="219">
      <c r="A219" s="79" t="str">
        <f t="shared" si="1"/>
        <v> ()</v>
      </c>
      <c r="B219" s="94"/>
      <c r="C219" s="94"/>
      <c r="D219" s="84"/>
      <c r="E219" s="84"/>
      <c r="F219" s="92"/>
      <c r="G219" s="84"/>
      <c r="H219" s="94"/>
      <c r="I219" s="84"/>
      <c r="J219" s="85" t="str">
        <f t="shared" si="3"/>
        <v>no</v>
      </c>
      <c r="K219" s="86" t="str">
        <f>IFERROR(__xludf.DUMMYFUNCTION("IFERROR(JOIN("", "",FILTER(L219:Q219,LEN(L219:Q219))))"),"")</f>
        <v/>
      </c>
      <c r="L219" s="87" t="str">
        <f>IFERROR(__xludf.DUMMYFUNCTION("IF(ISBLANK($D219),"""",IFERROR(JOIN("", "",QUERY(INDIRECT(""'(OCDS) "" &amp; L$3 &amp; ""'!$C:$F""),""SELECT C WHERE F = '"" &amp; $A219 &amp; ""'""))))"),"")</f>
        <v/>
      </c>
      <c r="M219" s="88" t="str">
        <f>IFERROR(__xludf.DUMMYFUNCTION("IF(ISBLANK($D219),"""",IFERROR(JOIN("", "",QUERY(INDIRECT(""'(OCDS) "" &amp; M$3 &amp; ""'!$C:$F""),""SELECT C WHERE F = '"" &amp; $A219 &amp; ""'""))))"),"")</f>
        <v/>
      </c>
      <c r="N219" s="88" t="str">
        <f>IFERROR(__xludf.DUMMYFUNCTION("IF(ISBLANK($D219),"""",IFERROR(JOIN("", "",QUERY(INDIRECT(""'(OCDS) "" &amp; N$3 &amp; ""'!$C:$F""),""SELECT C WHERE F = '"" &amp; $A219 &amp; ""'""))))"),"")</f>
        <v/>
      </c>
      <c r="O219" s="88" t="str">
        <f>IFERROR(__xludf.DUMMYFUNCTION("IF(ISBLANK($D219),"""",IFERROR(JOIN("", "",QUERY(INDIRECT(""'(OCDS) "" &amp; O$3 &amp; ""'!$C:$F""),""SELECT C WHERE F = '"" &amp; $A219 &amp; ""'""))))"),"")</f>
        <v/>
      </c>
      <c r="P219" s="88" t="str">
        <f>IFERROR(__xludf.DUMMYFUNCTION("IF(ISBLANK($D219),"""",IFERROR(JOIN("", "",QUERY(INDIRECT(""'(OCDS) "" &amp; P$3 &amp; ""'!$C:$F""),""SELECT C WHERE F = '"" &amp; $A219 &amp; ""'""))))"),"")</f>
        <v/>
      </c>
      <c r="Q219" s="88" t="str">
        <f>IFERROR(__xludf.DUMMYFUNCTION("IF(ISBLANK($D219),"""",IFERROR(JOIN("", "",QUERY(INDIRECT(""'(OCDS) "" &amp; Q$3 &amp; ""'!$C:$F""),""SELECT C WHERE F = '"" &amp; $A219 &amp; ""'""))))"),"")</f>
        <v/>
      </c>
      <c r="R219" s="89">
        <f t="shared" ref="R219:W219" si="217">IF(ISBLANK(IFERROR(VLOOKUP($A219,INDIRECT("'(OCDS) " &amp; R$3 &amp; "'!$F:$F"),1,FALSE))),0,1)</f>
        <v>0</v>
      </c>
      <c r="S219" s="89">
        <f t="shared" si="217"/>
        <v>0</v>
      </c>
      <c r="T219" s="89">
        <f t="shared" si="217"/>
        <v>0</v>
      </c>
      <c r="U219" s="89">
        <f t="shared" si="217"/>
        <v>0</v>
      </c>
      <c r="V219" s="89">
        <f t="shared" si="217"/>
        <v>0</v>
      </c>
      <c r="W219" s="89">
        <f t="shared" si="217"/>
        <v>0</v>
      </c>
    </row>
    <row r="220">
      <c r="A220" s="79" t="str">
        <f t="shared" si="1"/>
        <v> ()</v>
      </c>
      <c r="B220" s="94"/>
      <c r="C220" s="94"/>
      <c r="D220" s="84"/>
      <c r="E220" s="84"/>
      <c r="F220" s="92"/>
      <c r="G220" s="84"/>
      <c r="H220" s="94"/>
      <c r="I220" s="84"/>
      <c r="J220" s="85" t="str">
        <f t="shared" si="3"/>
        <v>no</v>
      </c>
      <c r="K220" s="86" t="str">
        <f>IFERROR(__xludf.DUMMYFUNCTION("IFERROR(JOIN("", "",FILTER(L220:Q220,LEN(L220:Q220))))"),"")</f>
        <v/>
      </c>
      <c r="L220" s="87" t="str">
        <f>IFERROR(__xludf.DUMMYFUNCTION("IF(ISBLANK($D220),"""",IFERROR(JOIN("", "",QUERY(INDIRECT(""'(OCDS) "" &amp; L$3 &amp; ""'!$C:$F""),""SELECT C WHERE F = '"" &amp; $A220 &amp; ""'""))))"),"")</f>
        <v/>
      </c>
      <c r="M220" s="88" t="str">
        <f>IFERROR(__xludf.DUMMYFUNCTION("IF(ISBLANK($D220),"""",IFERROR(JOIN("", "",QUERY(INDIRECT(""'(OCDS) "" &amp; M$3 &amp; ""'!$C:$F""),""SELECT C WHERE F = '"" &amp; $A220 &amp; ""'""))))"),"")</f>
        <v/>
      </c>
      <c r="N220" s="88" t="str">
        <f>IFERROR(__xludf.DUMMYFUNCTION("IF(ISBLANK($D220),"""",IFERROR(JOIN("", "",QUERY(INDIRECT(""'(OCDS) "" &amp; N$3 &amp; ""'!$C:$F""),""SELECT C WHERE F = '"" &amp; $A220 &amp; ""'""))))"),"")</f>
        <v/>
      </c>
      <c r="O220" s="88" t="str">
        <f>IFERROR(__xludf.DUMMYFUNCTION("IF(ISBLANK($D220),"""",IFERROR(JOIN("", "",QUERY(INDIRECT(""'(OCDS) "" &amp; O$3 &amp; ""'!$C:$F""),""SELECT C WHERE F = '"" &amp; $A220 &amp; ""'""))))"),"")</f>
        <v/>
      </c>
      <c r="P220" s="88" t="str">
        <f>IFERROR(__xludf.DUMMYFUNCTION("IF(ISBLANK($D220),"""",IFERROR(JOIN("", "",QUERY(INDIRECT(""'(OCDS) "" &amp; P$3 &amp; ""'!$C:$F""),""SELECT C WHERE F = '"" &amp; $A220 &amp; ""'""))))"),"")</f>
        <v/>
      </c>
      <c r="Q220" s="88" t="str">
        <f>IFERROR(__xludf.DUMMYFUNCTION("IF(ISBLANK($D220),"""",IFERROR(JOIN("", "",QUERY(INDIRECT(""'(OCDS) "" &amp; Q$3 &amp; ""'!$C:$F""),""SELECT C WHERE F = '"" &amp; $A220 &amp; ""'""))))"),"")</f>
        <v/>
      </c>
      <c r="R220" s="89">
        <f t="shared" ref="R220:W220" si="218">IF(ISBLANK(IFERROR(VLOOKUP($A220,INDIRECT("'(OCDS) " &amp; R$3 &amp; "'!$F:$F"),1,FALSE))),0,1)</f>
        <v>0</v>
      </c>
      <c r="S220" s="89">
        <f t="shared" si="218"/>
        <v>0</v>
      </c>
      <c r="T220" s="89">
        <f t="shared" si="218"/>
        <v>0</v>
      </c>
      <c r="U220" s="89">
        <f t="shared" si="218"/>
        <v>0</v>
      </c>
      <c r="V220" s="89">
        <f t="shared" si="218"/>
        <v>0</v>
      </c>
      <c r="W220" s="89">
        <f t="shared" si="218"/>
        <v>0</v>
      </c>
    </row>
    <row r="221">
      <c r="A221" s="79" t="str">
        <f t="shared" si="1"/>
        <v> ()</v>
      </c>
      <c r="B221" s="94"/>
      <c r="C221" s="94"/>
      <c r="D221" s="84"/>
      <c r="E221" s="84"/>
      <c r="F221" s="92"/>
      <c r="G221" s="84"/>
      <c r="H221" s="94"/>
      <c r="I221" s="84"/>
      <c r="J221" s="85" t="str">
        <f t="shared" si="3"/>
        <v>no</v>
      </c>
      <c r="K221" s="86" t="str">
        <f>IFERROR(__xludf.DUMMYFUNCTION("IFERROR(JOIN("", "",FILTER(L221:Q221,LEN(L221:Q221))))"),"")</f>
        <v/>
      </c>
      <c r="L221" s="87" t="str">
        <f>IFERROR(__xludf.DUMMYFUNCTION("IF(ISBLANK($D221),"""",IFERROR(JOIN("", "",QUERY(INDIRECT(""'(OCDS) "" &amp; L$3 &amp; ""'!$C:$F""),""SELECT C WHERE F = '"" &amp; $A221 &amp; ""'""))))"),"")</f>
        <v/>
      </c>
      <c r="M221" s="88" t="str">
        <f>IFERROR(__xludf.DUMMYFUNCTION("IF(ISBLANK($D221),"""",IFERROR(JOIN("", "",QUERY(INDIRECT(""'(OCDS) "" &amp; M$3 &amp; ""'!$C:$F""),""SELECT C WHERE F = '"" &amp; $A221 &amp; ""'""))))"),"")</f>
        <v/>
      </c>
      <c r="N221" s="88" t="str">
        <f>IFERROR(__xludf.DUMMYFUNCTION("IF(ISBLANK($D221),"""",IFERROR(JOIN("", "",QUERY(INDIRECT(""'(OCDS) "" &amp; N$3 &amp; ""'!$C:$F""),""SELECT C WHERE F = '"" &amp; $A221 &amp; ""'""))))"),"")</f>
        <v/>
      </c>
      <c r="O221" s="88" t="str">
        <f>IFERROR(__xludf.DUMMYFUNCTION("IF(ISBLANK($D221),"""",IFERROR(JOIN("", "",QUERY(INDIRECT(""'(OCDS) "" &amp; O$3 &amp; ""'!$C:$F""),""SELECT C WHERE F = '"" &amp; $A221 &amp; ""'""))))"),"")</f>
        <v/>
      </c>
      <c r="P221" s="88" t="str">
        <f>IFERROR(__xludf.DUMMYFUNCTION("IF(ISBLANK($D221),"""",IFERROR(JOIN("", "",QUERY(INDIRECT(""'(OCDS) "" &amp; P$3 &amp; ""'!$C:$F""),""SELECT C WHERE F = '"" &amp; $A221 &amp; ""'""))))"),"")</f>
        <v/>
      </c>
      <c r="Q221" s="88" t="str">
        <f>IFERROR(__xludf.DUMMYFUNCTION("IF(ISBLANK($D221),"""",IFERROR(JOIN("", "",QUERY(INDIRECT(""'(OCDS) "" &amp; Q$3 &amp; ""'!$C:$F""),""SELECT C WHERE F = '"" &amp; $A221 &amp; ""'""))))"),"")</f>
        <v/>
      </c>
      <c r="R221" s="89">
        <f t="shared" ref="R221:W221" si="219">IF(ISBLANK(IFERROR(VLOOKUP($A221,INDIRECT("'(OCDS) " &amp; R$3 &amp; "'!$F:$F"),1,FALSE))),0,1)</f>
        <v>0</v>
      </c>
      <c r="S221" s="89">
        <f t="shared" si="219"/>
        <v>0</v>
      </c>
      <c r="T221" s="89">
        <f t="shared" si="219"/>
        <v>0</v>
      </c>
      <c r="U221" s="89">
        <f t="shared" si="219"/>
        <v>0</v>
      </c>
      <c r="V221" s="89">
        <f t="shared" si="219"/>
        <v>0</v>
      </c>
      <c r="W221" s="89">
        <f t="shared" si="219"/>
        <v>0</v>
      </c>
    </row>
    <row r="222">
      <c r="A222" s="79" t="str">
        <f t="shared" si="1"/>
        <v> ()</v>
      </c>
      <c r="B222" s="94"/>
      <c r="C222" s="94"/>
      <c r="D222" s="84"/>
      <c r="E222" s="84"/>
      <c r="F222" s="92"/>
      <c r="G222" s="84"/>
      <c r="H222" s="94"/>
      <c r="I222" s="84"/>
      <c r="J222" s="85" t="str">
        <f t="shared" si="3"/>
        <v>no</v>
      </c>
      <c r="K222" s="86" t="str">
        <f>IFERROR(__xludf.DUMMYFUNCTION("IFERROR(JOIN("", "",FILTER(L222:Q222,LEN(L222:Q222))))"),"")</f>
        <v/>
      </c>
      <c r="L222" s="87" t="str">
        <f>IFERROR(__xludf.DUMMYFUNCTION("IF(ISBLANK($D222),"""",IFERROR(JOIN("", "",QUERY(INDIRECT(""'(OCDS) "" &amp; L$3 &amp; ""'!$C:$F""),""SELECT C WHERE F = '"" &amp; $A222 &amp; ""'""))))"),"")</f>
        <v/>
      </c>
      <c r="M222" s="88" t="str">
        <f>IFERROR(__xludf.DUMMYFUNCTION("IF(ISBLANK($D222),"""",IFERROR(JOIN("", "",QUERY(INDIRECT(""'(OCDS) "" &amp; M$3 &amp; ""'!$C:$F""),""SELECT C WHERE F = '"" &amp; $A222 &amp; ""'""))))"),"")</f>
        <v/>
      </c>
      <c r="N222" s="88" t="str">
        <f>IFERROR(__xludf.DUMMYFUNCTION("IF(ISBLANK($D222),"""",IFERROR(JOIN("", "",QUERY(INDIRECT(""'(OCDS) "" &amp; N$3 &amp; ""'!$C:$F""),""SELECT C WHERE F = '"" &amp; $A222 &amp; ""'""))))"),"")</f>
        <v/>
      </c>
      <c r="O222" s="88" t="str">
        <f>IFERROR(__xludf.DUMMYFUNCTION("IF(ISBLANK($D222),"""",IFERROR(JOIN("", "",QUERY(INDIRECT(""'(OCDS) "" &amp; O$3 &amp; ""'!$C:$F""),""SELECT C WHERE F = '"" &amp; $A222 &amp; ""'""))))"),"")</f>
        <v/>
      </c>
      <c r="P222" s="88" t="str">
        <f>IFERROR(__xludf.DUMMYFUNCTION("IF(ISBLANK($D222),"""",IFERROR(JOIN("", "",QUERY(INDIRECT(""'(OCDS) "" &amp; P$3 &amp; ""'!$C:$F""),""SELECT C WHERE F = '"" &amp; $A222 &amp; ""'""))))"),"")</f>
        <v/>
      </c>
      <c r="Q222" s="88" t="str">
        <f>IFERROR(__xludf.DUMMYFUNCTION("IF(ISBLANK($D222),"""",IFERROR(JOIN("", "",QUERY(INDIRECT(""'(OCDS) "" &amp; Q$3 &amp; ""'!$C:$F""),""SELECT C WHERE F = '"" &amp; $A222 &amp; ""'""))))"),"")</f>
        <v/>
      </c>
      <c r="R222" s="89">
        <f t="shared" ref="R222:W222" si="220">IF(ISBLANK(IFERROR(VLOOKUP($A222,INDIRECT("'(OCDS) " &amp; R$3 &amp; "'!$F:$F"),1,FALSE))),0,1)</f>
        <v>0</v>
      </c>
      <c r="S222" s="89">
        <f t="shared" si="220"/>
        <v>0</v>
      </c>
      <c r="T222" s="89">
        <f t="shared" si="220"/>
        <v>0</v>
      </c>
      <c r="U222" s="89">
        <f t="shared" si="220"/>
        <v>0</v>
      </c>
      <c r="V222" s="89">
        <f t="shared" si="220"/>
        <v>0</v>
      </c>
      <c r="W222" s="89">
        <f t="shared" si="220"/>
        <v>0</v>
      </c>
    </row>
    <row r="223">
      <c r="A223" s="79" t="str">
        <f t="shared" si="1"/>
        <v> ()</v>
      </c>
      <c r="B223" s="94"/>
      <c r="C223" s="94"/>
      <c r="D223" s="84"/>
      <c r="E223" s="84"/>
      <c r="F223" s="92"/>
      <c r="G223" s="84"/>
      <c r="H223" s="94"/>
      <c r="I223" s="84"/>
      <c r="J223" s="85" t="str">
        <f t="shared" si="3"/>
        <v>no</v>
      </c>
      <c r="K223" s="86" t="str">
        <f>IFERROR(__xludf.DUMMYFUNCTION("IFERROR(JOIN("", "",FILTER(L223:Q223,LEN(L223:Q223))))"),"")</f>
        <v/>
      </c>
      <c r="L223" s="87" t="str">
        <f>IFERROR(__xludf.DUMMYFUNCTION("IF(ISBLANK($D223),"""",IFERROR(JOIN("", "",QUERY(INDIRECT(""'(OCDS) "" &amp; L$3 &amp; ""'!$C:$F""),""SELECT C WHERE F = '"" &amp; $A223 &amp; ""'""))))"),"")</f>
        <v/>
      </c>
      <c r="M223" s="88" t="str">
        <f>IFERROR(__xludf.DUMMYFUNCTION("IF(ISBLANK($D223),"""",IFERROR(JOIN("", "",QUERY(INDIRECT(""'(OCDS) "" &amp; M$3 &amp; ""'!$C:$F""),""SELECT C WHERE F = '"" &amp; $A223 &amp; ""'""))))"),"")</f>
        <v/>
      </c>
      <c r="N223" s="88" t="str">
        <f>IFERROR(__xludf.DUMMYFUNCTION("IF(ISBLANK($D223),"""",IFERROR(JOIN("", "",QUERY(INDIRECT(""'(OCDS) "" &amp; N$3 &amp; ""'!$C:$F""),""SELECT C WHERE F = '"" &amp; $A223 &amp; ""'""))))"),"")</f>
        <v/>
      </c>
      <c r="O223" s="88" t="str">
        <f>IFERROR(__xludf.DUMMYFUNCTION("IF(ISBLANK($D223),"""",IFERROR(JOIN("", "",QUERY(INDIRECT(""'(OCDS) "" &amp; O$3 &amp; ""'!$C:$F""),""SELECT C WHERE F = '"" &amp; $A223 &amp; ""'""))))"),"")</f>
        <v/>
      </c>
      <c r="P223" s="88" t="str">
        <f>IFERROR(__xludf.DUMMYFUNCTION("IF(ISBLANK($D223),"""",IFERROR(JOIN("", "",QUERY(INDIRECT(""'(OCDS) "" &amp; P$3 &amp; ""'!$C:$F""),""SELECT C WHERE F = '"" &amp; $A223 &amp; ""'""))))"),"")</f>
        <v/>
      </c>
      <c r="Q223" s="88" t="str">
        <f>IFERROR(__xludf.DUMMYFUNCTION("IF(ISBLANK($D223),"""",IFERROR(JOIN("", "",QUERY(INDIRECT(""'(OCDS) "" &amp; Q$3 &amp; ""'!$C:$F""),""SELECT C WHERE F = '"" &amp; $A223 &amp; ""'""))))"),"")</f>
        <v/>
      </c>
      <c r="R223" s="89">
        <f t="shared" ref="R223:W223" si="221">IF(ISBLANK(IFERROR(VLOOKUP($A223,INDIRECT("'(OCDS) " &amp; R$3 &amp; "'!$F:$F"),1,FALSE))),0,1)</f>
        <v>0</v>
      </c>
      <c r="S223" s="89">
        <f t="shared" si="221"/>
        <v>0</v>
      </c>
      <c r="T223" s="89">
        <f t="shared" si="221"/>
        <v>0</v>
      </c>
      <c r="U223" s="89">
        <f t="shared" si="221"/>
        <v>0</v>
      </c>
      <c r="V223" s="89">
        <f t="shared" si="221"/>
        <v>0</v>
      </c>
      <c r="W223" s="89">
        <f t="shared" si="221"/>
        <v>0</v>
      </c>
    </row>
    <row r="224">
      <c r="A224" s="79" t="str">
        <f t="shared" si="1"/>
        <v> ()</v>
      </c>
      <c r="B224" s="94"/>
      <c r="C224" s="94"/>
      <c r="D224" s="84"/>
      <c r="E224" s="84"/>
      <c r="F224" s="92"/>
      <c r="G224" s="84"/>
      <c r="H224" s="94"/>
      <c r="I224" s="84"/>
      <c r="J224" s="85" t="str">
        <f t="shared" si="3"/>
        <v>no</v>
      </c>
      <c r="K224" s="86" t="str">
        <f>IFERROR(__xludf.DUMMYFUNCTION("IFERROR(JOIN("", "",FILTER(L224:Q224,LEN(L224:Q224))))"),"")</f>
        <v/>
      </c>
      <c r="L224" s="87" t="str">
        <f>IFERROR(__xludf.DUMMYFUNCTION("IF(ISBLANK($D224),"""",IFERROR(JOIN("", "",QUERY(INDIRECT(""'(OCDS) "" &amp; L$3 &amp; ""'!$C:$F""),""SELECT C WHERE F = '"" &amp; $A224 &amp; ""'""))))"),"")</f>
        <v/>
      </c>
      <c r="M224" s="88" t="str">
        <f>IFERROR(__xludf.DUMMYFUNCTION("IF(ISBLANK($D224),"""",IFERROR(JOIN("", "",QUERY(INDIRECT(""'(OCDS) "" &amp; M$3 &amp; ""'!$C:$F""),""SELECT C WHERE F = '"" &amp; $A224 &amp; ""'""))))"),"")</f>
        <v/>
      </c>
      <c r="N224" s="88" t="str">
        <f>IFERROR(__xludf.DUMMYFUNCTION("IF(ISBLANK($D224),"""",IFERROR(JOIN("", "",QUERY(INDIRECT(""'(OCDS) "" &amp; N$3 &amp; ""'!$C:$F""),""SELECT C WHERE F = '"" &amp; $A224 &amp; ""'""))))"),"")</f>
        <v/>
      </c>
      <c r="O224" s="88" t="str">
        <f>IFERROR(__xludf.DUMMYFUNCTION("IF(ISBLANK($D224),"""",IFERROR(JOIN("", "",QUERY(INDIRECT(""'(OCDS) "" &amp; O$3 &amp; ""'!$C:$F""),""SELECT C WHERE F = '"" &amp; $A224 &amp; ""'""))))"),"")</f>
        <v/>
      </c>
      <c r="P224" s="88" t="str">
        <f>IFERROR(__xludf.DUMMYFUNCTION("IF(ISBLANK($D224),"""",IFERROR(JOIN("", "",QUERY(INDIRECT(""'(OCDS) "" &amp; P$3 &amp; ""'!$C:$F""),""SELECT C WHERE F = '"" &amp; $A224 &amp; ""'""))))"),"")</f>
        <v/>
      </c>
      <c r="Q224" s="88" t="str">
        <f>IFERROR(__xludf.DUMMYFUNCTION("IF(ISBLANK($D224),"""",IFERROR(JOIN("", "",QUERY(INDIRECT(""'(OCDS) "" &amp; Q$3 &amp; ""'!$C:$F""),""SELECT C WHERE F = '"" &amp; $A224 &amp; ""'""))))"),"")</f>
        <v/>
      </c>
      <c r="R224" s="89">
        <f t="shared" ref="R224:W224" si="222">IF(ISBLANK(IFERROR(VLOOKUP($A224,INDIRECT("'(OCDS) " &amp; R$3 &amp; "'!$F:$F"),1,FALSE))),0,1)</f>
        <v>0</v>
      </c>
      <c r="S224" s="89">
        <f t="shared" si="222"/>
        <v>0</v>
      </c>
      <c r="T224" s="89">
        <f t="shared" si="222"/>
        <v>0</v>
      </c>
      <c r="U224" s="89">
        <f t="shared" si="222"/>
        <v>0</v>
      </c>
      <c r="V224" s="89">
        <f t="shared" si="222"/>
        <v>0</v>
      </c>
      <c r="W224" s="89">
        <f t="shared" si="222"/>
        <v>0</v>
      </c>
    </row>
    <row r="225">
      <c r="A225" s="79" t="str">
        <f t="shared" si="1"/>
        <v> ()</v>
      </c>
      <c r="B225" s="94"/>
      <c r="C225" s="94"/>
      <c r="D225" s="84"/>
      <c r="E225" s="84"/>
      <c r="F225" s="92"/>
      <c r="G225" s="84"/>
      <c r="H225" s="94"/>
      <c r="I225" s="84"/>
      <c r="J225" s="85" t="str">
        <f t="shared" si="3"/>
        <v>no</v>
      </c>
      <c r="K225" s="86" t="str">
        <f>IFERROR(__xludf.DUMMYFUNCTION("IFERROR(JOIN("", "",FILTER(L225:Q225,LEN(L225:Q225))))"),"")</f>
        <v/>
      </c>
      <c r="L225" s="87" t="str">
        <f>IFERROR(__xludf.DUMMYFUNCTION("IF(ISBLANK($D225),"""",IFERROR(JOIN("", "",QUERY(INDIRECT(""'(OCDS) "" &amp; L$3 &amp; ""'!$C:$F""),""SELECT C WHERE F = '"" &amp; $A225 &amp; ""'""))))"),"")</f>
        <v/>
      </c>
      <c r="M225" s="88" t="str">
        <f>IFERROR(__xludf.DUMMYFUNCTION("IF(ISBLANK($D225),"""",IFERROR(JOIN("", "",QUERY(INDIRECT(""'(OCDS) "" &amp; M$3 &amp; ""'!$C:$F""),""SELECT C WHERE F = '"" &amp; $A225 &amp; ""'""))))"),"")</f>
        <v/>
      </c>
      <c r="N225" s="88" t="str">
        <f>IFERROR(__xludf.DUMMYFUNCTION("IF(ISBLANK($D225),"""",IFERROR(JOIN("", "",QUERY(INDIRECT(""'(OCDS) "" &amp; N$3 &amp; ""'!$C:$F""),""SELECT C WHERE F = '"" &amp; $A225 &amp; ""'""))))"),"")</f>
        <v/>
      </c>
      <c r="O225" s="88" t="str">
        <f>IFERROR(__xludf.DUMMYFUNCTION("IF(ISBLANK($D225),"""",IFERROR(JOIN("", "",QUERY(INDIRECT(""'(OCDS) "" &amp; O$3 &amp; ""'!$C:$F""),""SELECT C WHERE F = '"" &amp; $A225 &amp; ""'""))))"),"")</f>
        <v/>
      </c>
      <c r="P225" s="88" t="str">
        <f>IFERROR(__xludf.DUMMYFUNCTION("IF(ISBLANK($D225),"""",IFERROR(JOIN("", "",QUERY(INDIRECT(""'(OCDS) "" &amp; P$3 &amp; ""'!$C:$F""),""SELECT C WHERE F = '"" &amp; $A225 &amp; ""'""))))"),"")</f>
        <v/>
      </c>
      <c r="Q225" s="88" t="str">
        <f>IFERROR(__xludf.DUMMYFUNCTION("IF(ISBLANK($D225),"""",IFERROR(JOIN("", "",QUERY(INDIRECT(""'(OCDS) "" &amp; Q$3 &amp; ""'!$C:$F""),""SELECT C WHERE F = '"" &amp; $A225 &amp; ""'""))))"),"")</f>
        <v/>
      </c>
      <c r="R225" s="89">
        <f t="shared" ref="R225:W225" si="223">IF(ISBLANK(IFERROR(VLOOKUP($A225,INDIRECT("'(OCDS) " &amp; R$3 &amp; "'!$F:$F"),1,FALSE))),0,1)</f>
        <v>0</v>
      </c>
      <c r="S225" s="89">
        <f t="shared" si="223"/>
        <v>0</v>
      </c>
      <c r="T225" s="89">
        <f t="shared" si="223"/>
        <v>0</v>
      </c>
      <c r="U225" s="89">
        <f t="shared" si="223"/>
        <v>0</v>
      </c>
      <c r="V225" s="89">
        <f t="shared" si="223"/>
        <v>0</v>
      </c>
      <c r="W225" s="89">
        <f t="shared" si="223"/>
        <v>0</v>
      </c>
    </row>
    <row r="226">
      <c r="A226" s="79" t="str">
        <f t="shared" si="1"/>
        <v> ()</v>
      </c>
      <c r="B226" s="94"/>
      <c r="C226" s="94"/>
      <c r="D226" s="84"/>
      <c r="E226" s="84"/>
      <c r="F226" s="92"/>
      <c r="G226" s="84"/>
      <c r="H226" s="94"/>
      <c r="I226" s="84"/>
      <c r="J226" s="85" t="str">
        <f t="shared" si="3"/>
        <v>no</v>
      </c>
      <c r="K226" s="86" t="str">
        <f>IFERROR(__xludf.DUMMYFUNCTION("IFERROR(JOIN("", "",FILTER(L226:Q226,LEN(L226:Q226))))"),"")</f>
        <v/>
      </c>
      <c r="L226" s="87" t="str">
        <f>IFERROR(__xludf.DUMMYFUNCTION("IF(ISBLANK($D226),"""",IFERROR(JOIN("", "",QUERY(INDIRECT(""'(OCDS) "" &amp; L$3 &amp; ""'!$C:$F""),""SELECT C WHERE F = '"" &amp; $A226 &amp; ""'""))))"),"")</f>
        <v/>
      </c>
      <c r="M226" s="88" t="str">
        <f>IFERROR(__xludf.DUMMYFUNCTION("IF(ISBLANK($D226),"""",IFERROR(JOIN("", "",QUERY(INDIRECT(""'(OCDS) "" &amp; M$3 &amp; ""'!$C:$F""),""SELECT C WHERE F = '"" &amp; $A226 &amp; ""'""))))"),"")</f>
        <v/>
      </c>
      <c r="N226" s="88" t="str">
        <f>IFERROR(__xludf.DUMMYFUNCTION("IF(ISBLANK($D226),"""",IFERROR(JOIN("", "",QUERY(INDIRECT(""'(OCDS) "" &amp; N$3 &amp; ""'!$C:$F""),""SELECT C WHERE F = '"" &amp; $A226 &amp; ""'""))))"),"")</f>
        <v/>
      </c>
      <c r="O226" s="88" t="str">
        <f>IFERROR(__xludf.DUMMYFUNCTION("IF(ISBLANK($D226),"""",IFERROR(JOIN("", "",QUERY(INDIRECT(""'(OCDS) "" &amp; O$3 &amp; ""'!$C:$F""),""SELECT C WHERE F = '"" &amp; $A226 &amp; ""'""))))"),"")</f>
        <v/>
      </c>
      <c r="P226" s="88" t="str">
        <f>IFERROR(__xludf.DUMMYFUNCTION("IF(ISBLANK($D226),"""",IFERROR(JOIN("", "",QUERY(INDIRECT(""'(OCDS) "" &amp; P$3 &amp; ""'!$C:$F""),""SELECT C WHERE F = '"" &amp; $A226 &amp; ""'""))))"),"")</f>
        <v/>
      </c>
      <c r="Q226" s="88" t="str">
        <f>IFERROR(__xludf.DUMMYFUNCTION("IF(ISBLANK($D226),"""",IFERROR(JOIN("", "",QUERY(INDIRECT(""'(OCDS) "" &amp; Q$3 &amp; ""'!$C:$F""),""SELECT C WHERE F = '"" &amp; $A226 &amp; ""'""))))"),"")</f>
        <v/>
      </c>
      <c r="R226" s="89">
        <f t="shared" ref="R226:W226" si="224">IF(ISBLANK(IFERROR(VLOOKUP($A226,INDIRECT("'(OCDS) " &amp; R$3 &amp; "'!$F:$F"),1,FALSE))),0,1)</f>
        <v>0</v>
      </c>
      <c r="S226" s="89">
        <f t="shared" si="224"/>
        <v>0</v>
      </c>
      <c r="T226" s="89">
        <f t="shared" si="224"/>
        <v>0</v>
      </c>
      <c r="U226" s="89">
        <f t="shared" si="224"/>
        <v>0</v>
      </c>
      <c r="V226" s="89">
        <f t="shared" si="224"/>
        <v>0</v>
      </c>
      <c r="W226" s="89">
        <f t="shared" si="224"/>
        <v>0</v>
      </c>
    </row>
    <row r="227">
      <c r="A227" s="79" t="str">
        <f t="shared" si="1"/>
        <v> ()</v>
      </c>
      <c r="B227" s="94"/>
      <c r="C227" s="94"/>
      <c r="D227" s="84"/>
      <c r="E227" s="84"/>
      <c r="F227" s="92"/>
      <c r="G227" s="84"/>
      <c r="H227" s="94"/>
      <c r="I227" s="84"/>
      <c r="J227" s="85" t="str">
        <f t="shared" si="3"/>
        <v>no</v>
      </c>
      <c r="K227" s="86" t="str">
        <f>IFERROR(__xludf.DUMMYFUNCTION("IFERROR(JOIN("", "",FILTER(L227:Q227,LEN(L227:Q227))))"),"")</f>
        <v/>
      </c>
      <c r="L227" s="87" t="str">
        <f>IFERROR(__xludf.DUMMYFUNCTION("IF(ISBLANK($D227),"""",IFERROR(JOIN("", "",QUERY(INDIRECT(""'(OCDS) "" &amp; L$3 &amp; ""'!$C:$F""),""SELECT C WHERE F = '"" &amp; $A227 &amp; ""'""))))"),"")</f>
        <v/>
      </c>
      <c r="M227" s="88" t="str">
        <f>IFERROR(__xludf.DUMMYFUNCTION("IF(ISBLANK($D227),"""",IFERROR(JOIN("", "",QUERY(INDIRECT(""'(OCDS) "" &amp; M$3 &amp; ""'!$C:$F""),""SELECT C WHERE F = '"" &amp; $A227 &amp; ""'""))))"),"")</f>
        <v/>
      </c>
      <c r="N227" s="88" t="str">
        <f>IFERROR(__xludf.DUMMYFUNCTION("IF(ISBLANK($D227),"""",IFERROR(JOIN("", "",QUERY(INDIRECT(""'(OCDS) "" &amp; N$3 &amp; ""'!$C:$F""),""SELECT C WHERE F = '"" &amp; $A227 &amp; ""'""))))"),"")</f>
        <v/>
      </c>
      <c r="O227" s="88" t="str">
        <f>IFERROR(__xludf.DUMMYFUNCTION("IF(ISBLANK($D227),"""",IFERROR(JOIN("", "",QUERY(INDIRECT(""'(OCDS) "" &amp; O$3 &amp; ""'!$C:$F""),""SELECT C WHERE F = '"" &amp; $A227 &amp; ""'""))))"),"")</f>
        <v/>
      </c>
      <c r="P227" s="88" t="str">
        <f>IFERROR(__xludf.DUMMYFUNCTION("IF(ISBLANK($D227),"""",IFERROR(JOIN("", "",QUERY(INDIRECT(""'(OCDS) "" &amp; P$3 &amp; ""'!$C:$F""),""SELECT C WHERE F = '"" &amp; $A227 &amp; ""'""))))"),"")</f>
        <v/>
      </c>
      <c r="Q227" s="88" t="str">
        <f>IFERROR(__xludf.DUMMYFUNCTION("IF(ISBLANK($D227),"""",IFERROR(JOIN("", "",QUERY(INDIRECT(""'(OCDS) "" &amp; Q$3 &amp; ""'!$C:$F""),""SELECT C WHERE F = '"" &amp; $A227 &amp; ""'""))))"),"")</f>
        <v/>
      </c>
      <c r="R227" s="89">
        <f t="shared" ref="R227:W227" si="225">IF(ISBLANK(IFERROR(VLOOKUP($A227,INDIRECT("'(OCDS) " &amp; R$3 &amp; "'!$F:$F"),1,FALSE))),0,1)</f>
        <v>0</v>
      </c>
      <c r="S227" s="89">
        <f t="shared" si="225"/>
        <v>0</v>
      </c>
      <c r="T227" s="89">
        <f t="shared" si="225"/>
        <v>0</v>
      </c>
      <c r="U227" s="89">
        <f t="shared" si="225"/>
        <v>0</v>
      </c>
      <c r="V227" s="89">
        <f t="shared" si="225"/>
        <v>0</v>
      </c>
      <c r="W227" s="89">
        <f t="shared" si="225"/>
        <v>0</v>
      </c>
    </row>
    <row r="228">
      <c r="A228" s="79" t="str">
        <f t="shared" si="1"/>
        <v> ()</v>
      </c>
      <c r="B228" s="94"/>
      <c r="C228" s="94"/>
      <c r="D228" s="84"/>
      <c r="E228" s="84"/>
      <c r="F228" s="92"/>
      <c r="G228" s="84"/>
      <c r="H228" s="94"/>
      <c r="I228" s="84"/>
      <c r="J228" s="85" t="str">
        <f t="shared" si="3"/>
        <v>no</v>
      </c>
      <c r="K228" s="86" t="str">
        <f>IFERROR(__xludf.DUMMYFUNCTION("IFERROR(JOIN("", "",FILTER(L228:Q228,LEN(L228:Q228))))"),"")</f>
        <v/>
      </c>
      <c r="L228" s="87" t="str">
        <f>IFERROR(__xludf.DUMMYFUNCTION("IF(ISBLANK($D228),"""",IFERROR(JOIN("", "",QUERY(INDIRECT(""'(OCDS) "" &amp; L$3 &amp; ""'!$C:$F""),""SELECT C WHERE F = '"" &amp; $A228 &amp; ""'""))))"),"")</f>
        <v/>
      </c>
      <c r="M228" s="88" t="str">
        <f>IFERROR(__xludf.DUMMYFUNCTION("IF(ISBLANK($D228),"""",IFERROR(JOIN("", "",QUERY(INDIRECT(""'(OCDS) "" &amp; M$3 &amp; ""'!$C:$F""),""SELECT C WHERE F = '"" &amp; $A228 &amp; ""'""))))"),"")</f>
        <v/>
      </c>
      <c r="N228" s="88" t="str">
        <f>IFERROR(__xludf.DUMMYFUNCTION("IF(ISBLANK($D228),"""",IFERROR(JOIN("", "",QUERY(INDIRECT(""'(OCDS) "" &amp; N$3 &amp; ""'!$C:$F""),""SELECT C WHERE F = '"" &amp; $A228 &amp; ""'""))))"),"")</f>
        <v/>
      </c>
      <c r="O228" s="88" t="str">
        <f>IFERROR(__xludf.DUMMYFUNCTION("IF(ISBLANK($D228),"""",IFERROR(JOIN("", "",QUERY(INDIRECT(""'(OCDS) "" &amp; O$3 &amp; ""'!$C:$F""),""SELECT C WHERE F = '"" &amp; $A228 &amp; ""'""))))"),"")</f>
        <v/>
      </c>
      <c r="P228" s="88" t="str">
        <f>IFERROR(__xludf.DUMMYFUNCTION("IF(ISBLANK($D228),"""",IFERROR(JOIN("", "",QUERY(INDIRECT(""'(OCDS) "" &amp; P$3 &amp; ""'!$C:$F""),""SELECT C WHERE F = '"" &amp; $A228 &amp; ""'""))))"),"")</f>
        <v/>
      </c>
      <c r="Q228" s="88" t="str">
        <f>IFERROR(__xludf.DUMMYFUNCTION("IF(ISBLANK($D228),"""",IFERROR(JOIN("", "",QUERY(INDIRECT(""'(OCDS) "" &amp; Q$3 &amp; ""'!$C:$F""),""SELECT C WHERE F = '"" &amp; $A228 &amp; ""'""))))"),"")</f>
        <v/>
      </c>
      <c r="R228" s="89">
        <f t="shared" ref="R228:W228" si="226">IF(ISBLANK(IFERROR(VLOOKUP($A228,INDIRECT("'(OCDS) " &amp; R$3 &amp; "'!$F:$F"),1,FALSE))),0,1)</f>
        <v>0</v>
      </c>
      <c r="S228" s="89">
        <f t="shared" si="226"/>
        <v>0</v>
      </c>
      <c r="T228" s="89">
        <f t="shared" si="226"/>
        <v>0</v>
      </c>
      <c r="U228" s="89">
        <f t="shared" si="226"/>
        <v>0</v>
      </c>
      <c r="V228" s="89">
        <f t="shared" si="226"/>
        <v>0</v>
      </c>
      <c r="W228" s="89">
        <f t="shared" si="226"/>
        <v>0</v>
      </c>
    </row>
    <row r="229">
      <c r="A229" s="79" t="str">
        <f t="shared" si="1"/>
        <v> ()</v>
      </c>
      <c r="B229" s="94"/>
      <c r="C229" s="94"/>
      <c r="D229" s="84"/>
      <c r="E229" s="84"/>
      <c r="F229" s="92"/>
      <c r="G229" s="84"/>
      <c r="H229" s="94"/>
      <c r="I229" s="84"/>
      <c r="J229" s="85" t="str">
        <f t="shared" si="3"/>
        <v>no</v>
      </c>
      <c r="K229" s="86" t="str">
        <f>IFERROR(__xludf.DUMMYFUNCTION("IFERROR(JOIN("", "",FILTER(L229:Q229,LEN(L229:Q229))))"),"")</f>
        <v/>
      </c>
      <c r="L229" s="87" t="str">
        <f>IFERROR(__xludf.DUMMYFUNCTION("IF(ISBLANK($D229),"""",IFERROR(JOIN("", "",QUERY(INDIRECT(""'(OCDS) "" &amp; L$3 &amp; ""'!$C:$F""),""SELECT C WHERE F = '"" &amp; $A229 &amp; ""'""))))"),"")</f>
        <v/>
      </c>
      <c r="M229" s="88" t="str">
        <f>IFERROR(__xludf.DUMMYFUNCTION("IF(ISBLANK($D229),"""",IFERROR(JOIN("", "",QUERY(INDIRECT(""'(OCDS) "" &amp; M$3 &amp; ""'!$C:$F""),""SELECT C WHERE F = '"" &amp; $A229 &amp; ""'""))))"),"")</f>
        <v/>
      </c>
      <c r="N229" s="88" t="str">
        <f>IFERROR(__xludf.DUMMYFUNCTION("IF(ISBLANK($D229),"""",IFERROR(JOIN("", "",QUERY(INDIRECT(""'(OCDS) "" &amp; N$3 &amp; ""'!$C:$F""),""SELECT C WHERE F = '"" &amp; $A229 &amp; ""'""))))"),"")</f>
        <v/>
      </c>
      <c r="O229" s="88" t="str">
        <f>IFERROR(__xludf.DUMMYFUNCTION("IF(ISBLANK($D229),"""",IFERROR(JOIN("", "",QUERY(INDIRECT(""'(OCDS) "" &amp; O$3 &amp; ""'!$C:$F""),""SELECT C WHERE F = '"" &amp; $A229 &amp; ""'""))))"),"")</f>
        <v/>
      </c>
      <c r="P229" s="88" t="str">
        <f>IFERROR(__xludf.DUMMYFUNCTION("IF(ISBLANK($D229),"""",IFERROR(JOIN("", "",QUERY(INDIRECT(""'(OCDS) "" &amp; P$3 &amp; ""'!$C:$F""),""SELECT C WHERE F = '"" &amp; $A229 &amp; ""'""))))"),"")</f>
        <v/>
      </c>
      <c r="Q229" s="88" t="str">
        <f>IFERROR(__xludf.DUMMYFUNCTION("IF(ISBLANK($D229),"""",IFERROR(JOIN("", "",QUERY(INDIRECT(""'(OCDS) "" &amp; Q$3 &amp; ""'!$C:$F""),""SELECT C WHERE F = '"" &amp; $A229 &amp; ""'""))))"),"")</f>
        <v/>
      </c>
      <c r="R229" s="89">
        <f t="shared" ref="R229:W229" si="227">IF(ISBLANK(IFERROR(VLOOKUP($A229,INDIRECT("'(OCDS) " &amp; R$3 &amp; "'!$F:$F"),1,FALSE))),0,1)</f>
        <v>0</v>
      </c>
      <c r="S229" s="89">
        <f t="shared" si="227"/>
        <v>0</v>
      </c>
      <c r="T229" s="89">
        <f t="shared" si="227"/>
        <v>0</v>
      </c>
      <c r="U229" s="89">
        <f t="shared" si="227"/>
        <v>0</v>
      </c>
      <c r="V229" s="89">
        <f t="shared" si="227"/>
        <v>0</v>
      </c>
      <c r="W229" s="89">
        <f t="shared" si="227"/>
        <v>0</v>
      </c>
    </row>
    <row r="230">
      <c r="A230" s="79" t="str">
        <f t="shared" si="1"/>
        <v> ()</v>
      </c>
      <c r="B230" s="94"/>
      <c r="C230" s="94"/>
      <c r="D230" s="84"/>
      <c r="E230" s="84"/>
      <c r="F230" s="92"/>
      <c r="G230" s="84"/>
      <c r="H230" s="94"/>
      <c r="I230" s="84"/>
      <c r="J230" s="85" t="str">
        <f t="shared" si="3"/>
        <v>no</v>
      </c>
      <c r="K230" s="86" t="str">
        <f>IFERROR(__xludf.DUMMYFUNCTION("IFERROR(JOIN("", "",FILTER(L230:Q230,LEN(L230:Q230))))"),"")</f>
        <v/>
      </c>
      <c r="L230" s="87" t="str">
        <f>IFERROR(__xludf.DUMMYFUNCTION("IF(ISBLANK($D230),"""",IFERROR(JOIN("", "",QUERY(INDIRECT(""'(OCDS) "" &amp; L$3 &amp; ""'!$C:$F""),""SELECT C WHERE F = '"" &amp; $A230 &amp; ""'""))))"),"")</f>
        <v/>
      </c>
      <c r="M230" s="88" t="str">
        <f>IFERROR(__xludf.DUMMYFUNCTION("IF(ISBLANK($D230),"""",IFERROR(JOIN("", "",QUERY(INDIRECT(""'(OCDS) "" &amp; M$3 &amp; ""'!$C:$F""),""SELECT C WHERE F = '"" &amp; $A230 &amp; ""'""))))"),"")</f>
        <v/>
      </c>
      <c r="N230" s="88" t="str">
        <f>IFERROR(__xludf.DUMMYFUNCTION("IF(ISBLANK($D230),"""",IFERROR(JOIN("", "",QUERY(INDIRECT(""'(OCDS) "" &amp; N$3 &amp; ""'!$C:$F""),""SELECT C WHERE F = '"" &amp; $A230 &amp; ""'""))))"),"")</f>
        <v/>
      </c>
      <c r="O230" s="88" t="str">
        <f>IFERROR(__xludf.DUMMYFUNCTION("IF(ISBLANK($D230),"""",IFERROR(JOIN("", "",QUERY(INDIRECT(""'(OCDS) "" &amp; O$3 &amp; ""'!$C:$F""),""SELECT C WHERE F = '"" &amp; $A230 &amp; ""'""))))"),"")</f>
        <v/>
      </c>
      <c r="P230" s="88" t="str">
        <f>IFERROR(__xludf.DUMMYFUNCTION("IF(ISBLANK($D230),"""",IFERROR(JOIN("", "",QUERY(INDIRECT(""'(OCDS) "" &amp; P$3 &amp; ""'!$C:$F""),""SELECT C WHERE F = '"" &amp; $A230 &amp; ""'""))))"),"")</f>
        <v/>
      </c>
      <c r="Q230" s="88" t="str">
        <f>IFERROR(__xludf.DUMMYFUNCTION("IF(ISBLANK($D230),"""",IFERROR(JOIN("", "",QUERY(INDIRECT(""'(OCDS) "" &amp; Q$3 &amp; ""'!$C:$F""),""SELECT C WHERE F = '"" &amp; $A230 &amp; ""'""))))"),"")</f>
        <v/>
      </c>
      <c r="R230" s="89">
        <f t="shared" ref="R230:W230" si="228">IF(ISBLANK(IFERROR(VLOOKUP($A230,INDIRECT("'(OCDS) " &amp; R$3 &amp; "'!$F:$F"),1,FALSE))),0,1)</f>
        <v>0</v>
      </c>
      <c r="S230" s="89">
        <f t="shared" si="228"/>
        <v>0</v>
      </c>
      <c r="T230" s="89">
        <f t="shared" si="228"/>
        <v>0</v>
      </c>
      <c r="U230" s="89">
        <f t="shared" si="228"/>
        <v>0</v>
      </c>
      <c r="V230" s="89">
        <f t="shared" si="228"/>
        <v>0</v>
      </c>
      <c r="W230" s="89">
        <f t="shared" si="228"/>
        <v>0</v>
      </c>
    </row>
    <row r="231">
      <c r="A231" s="79" t="str">
        <f t="shared" si="1"/>
        <v> ()</v>
      </c>
      <c r="B231" s="94"/>
      <c r="C231" s="94"/>
      <c r="D231" s="84"/>
      <c r="E231" s="84"/>
      <c r="F231" s="92"/>
      <c r="G231" s="84"/>
      <c r="H231" s="94"/>
      <c r="I231" s="84"/>
      <c r="J231" s="85" t="str">
        <f t="shared" si="3"/>
        <v>no</v>
      </c>
      <c r="K231" s="86" t="str">
        <f>IFERROR(__xludf.DUMMYFUNCTION("IFERROR(JOIN("", "",FILTER(L231:Q231,LEN(L231:Q231))))"),"")</f>
        <v/>
      </c>
      <c r="L231" s="87" t="str">
        <f>IFERROR(__xludf.DUMMYFUNCTION("IF(ISBLANK($D231),"""",IFERROR(JOIN("", "",QUERY(INDIRECT(""'(OCDS) "" &amp; L$3 &amp; ""'!$C:$F""),""SELECT C WHERE F = '"" &amp; $A231 &amp; ""'""))))"),"")</f>
        <v/>
      </c>
      <c r="M231" s="88" t="str">
        <f>IFERROR(__xludf.DUMMYFUNCTION("IF(ISBLANK($D231),"""",IFERROR(JOIN("", "",QUERY(INDIRECT(""'(OCDS) "" &amp; M$3 &amp; ""'!$C:$F""),""SELECT C WHERE F = '"" &amp; $A231 &amp; ""'""))))"),"")</f>
        <v/>
      </c>
      <c r="N231" s="88" t="str">
        <f>IFERROR(__xludf.DUMMYFUNCTION("IF(ISBLANK($D231),"""",IFERROR(JOIN("", "",QUERY(INDIRECT(""'(OCDS) "" &amp; N$3 &amp; ""'!$C:$F""),""SELECT C WHERE F = '"" &amp; $A231 &amp; ""'""))))"),"")</f>
        <v/>
      </c>
      <c r="O231" s="88" t="str">
        <f>IFERROR(__xludf.DUMMYFUNCTION("IF(ISBLANK($D231),"""",IFERROR(JOIN("", "",QUERY(INDIRECT(""'(OCDS) "" &amp; O$3 &amp; ""'!$C:$F""),""SELECT C WHERE F = '"" &amp; $A231 &amp; ""'""))))"),"")</f>
        <v/>
      </c>
      <c r="P231" s="88" t="str">
        <f>IFERROR(__xludf.DUMMYFUNCTION("IF(ISBLANK($D231),"""",IFERROR(JOIN("", "",QUERY(INDIRECT(""'(OCDS) "" &amp; P$3 &amp; ""'!$C:$F""),""SELECT C WHERE F = '"" &amp; $A231 &amp; ""'""))))"),"")</f>
        <v/>
      </c>
      <c r="Q231" s="88" t="str">
        <f>IFERROR(__xludf.DUMMYFUNCTION("IF(ISBLANK($D231),"""",IFERROR(JOIN("", "",QUERY(INDIRECT(""'(OCDS) "" &amp; Q$3 &amp; ""'!$C:$F""),""SELECT C WHERE F = '"" &amp; $A231 &amp; ""'""))))"),"")</f>
        <v/>
      </c>
      <c r="R231" s="89">
        <f t="shared" ref="R231:W231" si="229">IF(ISBLANK(IFERROR(VLOOKUP($A231,INDIRECT("'(OCDS) " &amp; R$3 &amp; "'!$F:$F"),1,FALSE))),0,1)</f>
        <v>0</v>
      </c>
      <c r="S231" s="89">
        <f t="shared" si="229"/>
        <v>0</v>
      </c>
      <c r="T231" s="89">
        <f t="shared" si="229"/>
        <v>0</v>
      </c>
      <c r="U231" s="89">
        <f t="shared" si="229"/>
        <v>0</v>
      </c>
      <c r="V231" s="89">
        <f t="shared" si="229"/>
        <v>0</v>
      </c>
      <c r="W231" s="89">
        <f t="shared" si="229"/>
        <v>0</v>
      </c>
    </row>
    <row r="232">
      <c r="A232" s="79" t="str">
        <f t="shared" si="1"/>
        <v> ()</v>
      </c>
      <c r="B232" s="94"/>
      <c r="C232" s="94"/>
      <c r="D232" s="84"/>
      <c r="E232" s="84"/>
      <c r="F232" s="92"/>
      <c r="G232" s="84"/>
      <c r="H232" s="94"/>
      <c r="I232" s="84"/>
      <c r="J232" s="85" t="str">
        <f t="shared" si="3"/>
        <v>no</v>
      </c>
      <c r="K232" s="86" t="str">
        <f>IFERROR(__xludf.DUMMYFUNCTION("IFERROR(JOIN("", "",FILTER(L232:Q232,LEN(L232:Q232))))"),"")</f>
        <v/>
      </c>
      <c r="L232" s="87" t="str">
        <f>IFERROR(__xludf.DUMMYFUNCTION("IF(ISBLANK($D232),"""",IFERROR(JOIN("", "",QUERY(INDIRECT(""'(OCDS) "" &amp; L$3 &amp; ""'!$C:$F""),""SELECT C WHERE F = '"" &amp; $A232 &amp; ""'""))))"),"")</f>
        <v/>
      </c>
      <c r="M232" s="88" t="str">
        <f>IFERROR(__xludf.DUMMYFUNCTION("IF(ISBLANK($D232),"""",IFERROR(JOIN("", "",QUERY(INDIRECT(""'(OCDS) "" &amp; M$3 &amp; ""'!$C:$F""),""SELECT C WHERE F = '"" &amp; $A232 &amp; ""'""))))"),"")</f>
        <v/>
      </c>
      <c r="N232" s="88" t="str">
        <f>IFERROR(__xludf.DUMMYFUNCTION("IF(ISBLANK($D232),"""",IFERROR(JOIN("", "",QUERY(INDIRECT(""'(OCDS) "" &amp; N$3 &amp; ""'!$C:$F""),""SELECT C WHERE F = '"" &amp; $A232 &amp; ""'""))))"),"")</f>
        <v/>
      </c>
      <c r="O232" s="88" t="str">
        <f>IFERROR(__xludf.DUMMYFUNCTION("IF(ISBLANK($D232),"""",IFERROR(JOIN("", "",QUERY(INDIRECT(""'(OCDS) "" &amp; O$3 &amp; ""'!$C:$F""),""SELECT C WHERE F = '"" &amp; $A232 &amp; ""'""))))"),"")</f>
        <v/>
      </c>
      <c r="P232" s="88" t="str">
        <f>IFERROR(__xludf.DUMMYFUNCTION("IF(ISBLANK($D232),"""",IFERROR(JOIN("", "",QUERY(INDIRECT(""'(OCDS) "" &amp; P$3 &amp; ""'!$C:$F""),""SELECT C WHERE F = '"" &amp; $A232 &amp; ""'""))))"),"")</f>
        <v/>
      </c>
      <c r="Q232" s="88" t="str">
        <f>IFERROR(__xludf.DUMMYFUNCTION("IF(ISBLANK($D232),"""",IFERROR(JOIN("", "",QUERY(INDIRECT(""'(OCDS) "" &amp; Q$3 &amp; ""'!$C:$F""),""SELECT C WHERE F = '"" &amp; $A232 &amp; ""'""))))"),"")</f>
        <v/>
      </c>
      <c r="R232" s="89">
        <f t="shared" ref="R232:W232" si="230">IF(ISBLANK(IFERROR(VLOOKUP($A232,INDIRECT("'(OCDS) " &amp; R$3 &amp; "'!$F:$F"),1,FALSE))),0,1)</f>
        <v>0</v>
      </c>
      <c r="S232" s="89">
        <f t="shared" si="230"/>
        <v>0</v>
      </c>
      <c r="T232" s="89">
        <f t="shared" si="230"/>
        <v>0</v>
      </c>
      <c r="U232" s="89">
        <f t="shared" si="230"/>
        <v>0</v>
      </c>
      <c r="V232" s="89">
        <f t="shared" si="230"/>
        <v>0</v>
      </c>
      <c r="W232" s="89">
        <f t="shared" si="230"/>
        <v>0</v>
      </c>
    </row>
    <row r="233">
      <c r="A233" s="79" t="str">
        <f t="shared" si="1"/>
        <v> ()</v>
      </c>
      <c r="B233" s="94"/>
      <c r="C233" s="94"/>
      <c r="D233" s="84"/>
      <c r="E233" s="84"/>
      <c r="F233" s="92"/>
      <c r="G233" s="84"/>
      <c r="H233" s="94"/>
      <c r="I233" s="84"/>
      <c r="J233" s="85" t="str">
        <f t="shared" si="3"/>
        <v>no</v>
      </c>
      <c r="K233" s="86" t="str">
        <f>IFERROR(__xludf.DUMMYFUNCTION("IFERROR(JOIN("", "",FILTER(L233:Q233,LEN(L233:Q233))))"),"")</f>
        <v/>
      </c>
      <c r="L233" s="87" t="str">
        <f>IFERROR(__xludf.DUMMYFUNCTION("IF(ISBLANK($D233),"""",IFERROR(JOIN("", "",QUERY(INDIRECT(""'(OCDS) "" &amp; L$3 &amp; ""'!$C:$F""),""SELECT C WHERE F = '"" &amp; $A233 &amp; ""'""))))"),"")</f>
        <v/>
      </c>
      <c r="M233" s="88" t="str">
        <f>IFERROR(__xludf.DUMMYFUNCTION("IF(ISBLANK($D233),"""",IFERROR(JOIN("", "",QUERY(INDIRECT(""'(OCDS) "" &amp; M$3 &amp; ""'!$C:$F""),""SELECT C WHERE F = '"" &amp; $A233 &amp; ""'""))))"),"")</f>
        <v/>
      </c>
      <c r="N233" s="88" t="str">
        <f>IFERROR(__xludf.DUMMYFUNCTION("IF(ISBLANK($D233),"""",IFERROR(JOIN("", "",QUERY(INDIRECT(""'(OCDS) "" &amp; N$3 &amp; ""'!$C:$F""),""SELECT C WHERE F = '"" &amp; $A233 &amp; ""'""))))"),"")</f>
        <v/>
      </c>
      <c r="O233" s="88" t="str">
        <f>IFERROR(__xludf.DUMMYFUNCTION("IF(ISBLANK($D233),"""",IFERROR(JOIN("", "",QUERY(INDIRECT(""'(OCDS) "" &amp; O$3 &amp; ""'!$C:$F""),""SELECT C WHERE F = '"" &amp; $A233 &amp; ""'""))))"),"")</f>
        <v/>
      </c>
      <c r="P233" s="88" t="str">
        <f>IFERROR(__xludf.DUMMYFUNCTION("IF(ISBLANK($D233),"""",IFERROR(JOIN("", "",QUERY(INDIRECT(""'(OCDS) "" &amp; P$3 &amp; ""'!$C:$F""),""SELECT C WHERE F = '"" &amp; $A233 &amp; ""'""))))"),"")</f>
        <v/>
      </c>
      <c r="Q233" s="88" t="str">
        <f>IFERROR(__xludf.DUMMYFUNCTION("IF(ISBLANK($D233),"""",IFERROR(JOIN("", "",QUERY(INDIRECT(""'(OCDS) "" &amp; Q$3 &amp; ""'!$C:$F""),""SELECT C WHERE F = '"" &amp; $A233 &amp; ""'""))))"),"")</f>
        <v/>
      </c>
      <c r="R233" s="89">
        <f t="shared" ref="R233:W233" si="231">IF(ISBLANK(IFERROR(VLOOKUP($A233,INDIRECT("'(OCDS) " &amp; R$3 &amp; "'!$F:$F"),1,FALSE))),0,1)</f>
        <v>0</v>
      </c>
      <c r="S233" s="89">
        <f t="shared" si="231"/>
        <v>0</v>
      </c>
      <c r="T233" s="89">
        <f t="shared" si="231"/>
        <v>0</v>
      </c>
      <c r="U233" s="89">
        <f t="shared" si="231"/>
        <v>0</v>
      </c>
      <c r="V233" s="89">
        <f t="shared" si="231"/>
        <v>0</v>
      </c>
      <c r="W233" s="89">
        <f t="shared" si="231"/>
        <v>0</v>
      </c>
    </row>
    <row r="234">
      <c r="A234" s="79" t="str">
        <f t="shared" si="1"/>
        <v> ()</v>
      </c>
      <c r="B234" s="94"/>
      <c r="C234" s="94"/>
      <c r="D234" s="84"/>
      <c r="E234" s="84"/>
      <c r="F234" s="92"/>
      <c r="G234" s="84"/>
      <c r="H234" s="94"/>
      <c r="I234" s="84"/>
      <c r="J234" s="85" t="str">
        <f t="shared" si="3"/>
        <v>no</v>
      </c>
      <c r="K234" s="86" t="str">
        <f>IFERROR(__xludf.DUMMYFUNCTION("IFERROR(JOIN("", "",FILTER(L234:Q234,LEN(L234:Q234))))"),"")</f>
        <v/>
      </c>
      <c r="L234" s="87" t="str">
        <f>IFERROR(__xludf.DUMMYFUNCTION("IF(ISBLANK($D234),"""",IFERROR(JOIN("", "",QUERY(INDIRECT(""'(OCDS) "" &amp; L$3 &amp; ""'!$C:$F""),""SELECT C WHERE F = '"" &amp; $A234 &amp; ""'""))))"),"")</f>
        <v/>
      </c>
      <c r="M234" s="88" t="str">
        <f>IFERROR(__xludf.DUMMYFUNCTION("IF(ISBLANK($D234),"""",IFERROR(JOIN("", "",QUERY(INDIRECT(""'(OCDS) "" &amp; M$3 &amp; ""'!$C:$F""),""SELECT C WHERE F = '"" &amp; $A234 &amp; ""'""))))"),"")</f>
        <v/>
      </c>
      <c r="N234" s="88" t="str">
        <f>IFERROR(__xludf.DUMMYFUNCTION("IF(ISBLANK($D234),"""",IFERROR(JOIN("", "",QUERY(INDIRECT(""'(OCDS) "" &amp; N$3 &amp; ""'!$C:$F""),""SELECT C WHERE F = '"" &amp; $A234 &amp; ""'""))))"),"")</f>
        <v/>
      </c>
      <c r="O234" s="88" t="str">
        <f>IFERROR(__xludf.DUMMYFUNCTION("IF(ISBLANK($D234),"""",IFERROR(JOIN("", "",QUERY(INDIRECT(""'(OCDS) "" &amp; O$3 &amp; ""'!$C:$F""),""SELECT C WHERE F = '"" &amp; $A234 &amp; ""'""))))"),"")</f>
        <v/>
      </c>
      <c r="P234" s="88" t="str">
        <f>IFERROR(__xludf.DUMMYFUNCTION("IF(ISBLANK($D234),"""",IFERROR(JOIN("", "",QUERY(INDIRECT(""'(OCDS) "" &amp; P$3 &amp; ""'!$C:$F""),""SELECT C WHERE F = '"" &amp; $A234 &amp; ""'""))))"),"")</f>
        <v/>
      </c>
      <c r="Q234" s="88" t="str">
        <f>IFERROR(__xludf.DUMMYFUNCTION("IF(ISBLANK($D234),"""",IFERROR(JOIN("", "",QUERY(INDIRECT(""'(OCDS) "" &amp; Q$3 &amp; ""'!$C:$F""),""SELECT C WHERE F = '"" &amp; $A234 &amp; ""'""))))"),"")</f>
        <v/>
      </c>
      <c r="R234" s="89">
        <f t="shared" ref="R234:W234" si="232">IF(ISBLANK(IFERROR(VLOOKUP($A234,INDIRECT("'(OCDS) " &amp; R$3 &amp; "'!$F:$F"),1,FALSE))),0,1)</f>
        <v>0</v>
      </c>
      <c r="S234" s="89">
        <f t="shared" si="232"/>
        <v>0</v>
      </c>
      <c r="T234" s="89">
        <f t="shared" si="232"/>
        <v>0</v>
      </c>
      <c r="U234" s="89">
        <f t="shared" si="232"/>
        <v>0</v>
      </c>
      <c r="V234" s="89">
        <f t="shared" si="232"/>
        <v>0</v>
      </c>
      <c r="W234" s="89">
        <f t="shared" si="232"/>
        <v>0</v>
      </c>
    </row>
    <row r="235">
      <c r="A235" s="79" t="str">
        <f t="shared" si="1"/>
        <v> ()</v>
      </c>
      <c r="B235" s="94"/>
      <c r="C235" s="94"/>
      <c r="D235" s="84"/>
      <c r="E235" s="84"/>
      <c r="F235" s="92"/>
      <c r="G235" s="84"/>
      <c r="H235" s="94"/>
      <c r="I235" s="84"/>
      <c r="J235" s="85" t="str">
        <f t="shared" si="3"/>
        <v>no</v>
      </c>
      <c r="K235" s="86" t="str">
        <f>IFERROR(__xludf.DUMMYFUNCTION("IFERROR(JOIN("", "",FILTER(L235:Q235,LEN(L235:Q235))))"),"")</f>
        <v/>
      </c>
      <c r="L235" s="87" t="str">
        <f>IFERROR(__xludf.DUMMYFUNCTION("IF(ISBLANK($D235),"""",IFERROR(JOIN("", "",QUERY(INDIRECT(""'(OCDS) "" &amp; L$3 &amp; ""'!$C:$F""),""SELECT C WHERE F = '"" &amp; $A235 &amp; ""'""))))"),"")</f>
        <v/>
      </c>
      <c r="M235" s="88" t="str">
        <f>IFERROR(__xludf.DUMMYFUNCTION("IF(ISBLANK($D235),"""",IFERROR(JOIN("", "",QUERY(INDIRECT(""'(OCDS) "" &amp; M$3 &amp; ""'!$C:$F""),""SELECT C WHERE F = '"" &amp; $A235 &amp; ""'""))))"),"")</f>
        <v/>
      </c>
      <c r="N235" s="88" t="str">
        <f>IFERROR(__xludf.DUMMYFUNCTION("IF(ISBLANK($D235),"""",IFERROR(JOIN("", "",QUERY(INDIRECT(""'(OCDS) "" &amp; N$3 &amp; ""'!$C:$F""),""SELECT C WHERE F = '"" &amp; $A235 &amp; ""'""))))"),"")</f>
        <v/>
      </c>
      <c r="O235" s="88" t="str">
        <f>IFERROR(__xludf.DUMMYFUNCTION("IF(ISBLANK($D235),"""",IFERROR(JOIN("", "",QUERY(INDIRECT(""'(OCDS) "" &amp; O$3 &amp; ""'!$C:$F""),""SELECT C WHERE F = '"" &amp; $A235 &amp; ""'""))))"),"")</f>
        <v/>
      </c>
      <c r="P235" s="88" t="str">
        <f>IFERROR(__xludf.DUMMYFUNCTION("IF(ISBLANK($D235),"""",IFERROR(JOIN("", "",QUERY(INDIRECT(""'(OCDS) "" &amp; P$3 &amp; ""'!$C:$F""),""SELECT C WHERE F = '"" &amp; $A235 &amp; ""'""))))"),"")</f>
        <v/>
      </c>
      <c r="Q235" s="88" t="str">
        <f>IFERROR(__xludf.DUMMYFUNCTION("IF(ISBLANK($D235),"""",IFERROR(JOIN("", "",QUERY(INDIRECT(""'(OCDS) "" &amp; Q$3 &amp; ""'!$C:$F""),""SELECT C WHERE F = '"" &amp; $A235 &amp; ""'""))))"),"")</f>
        <v/>
      </c>
      <c r="R235" s="89">
        <f t="shared" ref="R235:W235" si="233">IF(ISBLANK(IFERROR(VLOOKUP($A235,INDIRECT("'(OCDS) " &amp; R$3 &amp; "'!$F:$F"),1,FALSE))),0,1)</f>
        <v>0</v>
      </c>
      <c r="S235" s="89">
        <f t="shared" si="233"/>
        <v>0</v>
      </c>
      <c r="T235" s="89">
        <f t="shared" si="233"/>
        <v>0</v>
      </c>
      <c r="U235" s="89">
        <f t="shared" si="233"/>
        <v>0</v>
      </c>
      <c r="V235" s="89">
        <f t="shared" si="233"/>
        <v>0</v>
      </c>
      <c r="W235" s="89">
        <f t="shared" si="233"/>
        <v>0</v>
      </c>
    </row>
    <row r="236">
      <c r="A236" s="79" t="str">
        <f t="shared" si="1"/>
        <v> ()</v>
      </c>
      <c r="B236" s="94"/>
      <c r="C236" s="94"/>
      <c r="D236" s="84"/>
      <c r="E236" s="84"/>
      <c r="F236" s="92"/>
      <c r="G236" s="84"/>
      <c r="H236" s="94"/>
      <c r="I236" s="84"/>
      <c r="J236" s="85" t="str">
        <f t="shared" si="3"/>
        <v>no</v>
      </c>
      <c r="K236" s="86" t="str">
        <f>IFERROR(__xludf.DUMMYFUNCTION("IFERROR(JOIN("", "",FILTER(L236:Q236,LEN(L236:Q236))))"),"")</f>
        <v/>
      </c>
      <c r="L236" s="87" t="str">
        <f>IFERROR(__xludf.DUMMYFUNCTION("IF(ISBLANK($D236),"""",IFERROR(JOIN("", "",QUERY(INDIRECT(""'(OCDS) "" &amp; L$3 &amp; ""'!$C:$F""),""SELECT C WHERE F = '"" &amp; $A236 &amp; ""'""))))"),"")</f>
        <v/>
      </c>
      <c r="M236" s="88" t="str">
        <f>IFERROR(__xludf.DUMMYFUNCTION("IF(ISBLANK($D236),"""",IFERROR(JOIN("", "",QUERY(INDIRECT(""'(OCDS) "" &amp; M$3 &amp; ""'!$C:$F""),""SELECT C WHERE F = '"" &amp; $A236 &amp; ""'""))))"),"")</f>
        <v/>
      </c>
      <c r="N236" s="88" t="str">
        <f>IFERROR(__xludf.DUMMYFUNCTION("IF(ISBLANK($D236),"""",IFERROR(JOIN("", "",QUERY(INDIRECT(""'(OCDS) "" &amp; N$3 &amp; ""'!$C:$F""),""SELECT C WHERE F = '"" &amp; $A236 &amp; ""'""))))"),"")</f>
        <v/>
      </c>
      <c r="O236" s="88" t="str">
        <f>IFERROR(__xludf.DUMMYFUNCTION("IF(ISBLANK($D236),"""",IFERROR(JOIN("", "",QUERY(INDIRECT(""'(OCDS) "" &amp; O$3 &amp; ""'!$C:$F""),""SELECT C WHERE F = '"" &amp; $A236 &amp; ""'""))))"),"")</f>
        <v/>
      </c>
      <c r="P236" s="88" t="str">
        <f>IFERROR(__xludf.DUMMYFUNCTION("IF(ISBLANK($D236),"""",IFERROR(JOIN("", "",QUERY(INDIRECT(""'(OCDS) "" &amp; P$3 &amp; ""'!$C:$F""),""SELECT C WHERE F = '"" &amp; $A236 &amp; ""'""))))"),"")</f>
        <v/>
      </c>
      <c r="Q236" s="88" t="str">
        <f>IFERROR(__xludf.DUMMYFUNCTION("IF(ISBLANK($D236),"""",IFERROR(JOIN("", "",QUERY(INDIRECT(""'(OCDS) "" &amp; Q$3 &amp; ""'!$C:$F""),""SELECT C WHERE F = '"" &amp; $A236 &amp; ""'""))))"),"")</f>
        <v/>
      </c>
      <c r="R236" s="89">
        <f t="shared" ref="R236:W236" si="234">IF(ISBLANK(IFERROR(VLOOKUP($A236,INDIRECT("'(OCDS) " &amp; R$3 &amp; "'!$F:$F"),1,FALSE))),0,1)</f>
        <v>0</v>
      </c>
      <c r="S236" s="89">
        <f t="shared" si="234"/>
        <v>0</v>
      </c>
      <c r="T236" s="89">
        <f t="shared" si="234"/>
        <v>0</v>
      </c>
      <c r="U236" s="89">
        <f t="shared" si="234"/>
        <v>0</v>
      </c>
      <c r="V236" s="89">
        <f t="shared" si="234"/>
        <v>0</v>
      </c>
      <c r="W236" s="89">
        <f t="shared" si="234"/>
        <v>0</v>
      </c>
    </row>
    <row r="237">
      <c r="A237" s="79" t="str">
        <f t="shared" si="1"/>
        <v> ()</v>
      </c>
      <c r="B237" s="94"/>
      <c r="C237" s="94"/>
      <c r="D237" s="84"/>
      <c r="E237" s="84"/>
      <c r="F237" s="92"/>
      <c r="G237" s="84"/>
      <c r="H237" s="94"/>
      <c r="I237" s="84"/>
      <c r="J237" s="85" t="str">
        <f t="shared" si="3"/>
        <v>no</v>
      </c>
      <c r="K237" s="86" t="str">
        <f>IFERROR(__xludf.DUMMYFUNCTION("IFERROR(JOIN("", "",FILTER(L237:Q237,LEN(L237:Q237))))"),"")</f>
        <v/>
      </c>
      <c r="L237" s="87" t="str">
        <f>IFERROR(__xludf.DUMMYFUNCTION("IF(ISBLANK($D237),"""",IFERROR(JOIN("", "",QUERY(INDIRECT(""'(OCDS) "" &amp; L$3 &amp; ""'!$C:$F""),""SELECT C WHERE F = '"" &amp; $A237 &amp; ""'""))))"),"")</f>
        <v/>
      </c>
      <c r="M237" s="88" t="str">
        <f>IFERROR(__xludf.DUMMYFUNCTION("IF(ISBLANK($D237),"""",IFERROR(JOIN("", "",QUERY(INDIRECT(""'(OCDS) "" &amp; M$3 &amp; ""'!$C:$F""),""SELECT C WHERE F = '"" &amp; $A237 &amp; ""'""))))"),"")</f>
        <v/>
      </c>
      <c r="N237" s="88" t="str">
        <f>IFERROR(__xludf.DUMMYFUNCTION("IF(ISBLANK($D237),"""",IFERROR(JOIN("", "",QUERY(INDIRECT(""'(OCDS) "" &amp; N$3 &amp; ""'!$C:$F""),""SELECT C WHERE F = '"" &amp; $A237 &amp; ""'""))))"),"")</f>
        <v/>
      </c>
      <c r="O237" s="88" t="str">
        <f>IFERROR(__xludf.DUMMYFUNCTION("IF(ISBLANK($D237),"""",IFERROR(JOIN("", "",QUERY(INDIRECT(""'(OCDS) "" &amp; O$3 &amp; ""'!$C:$F""),""SELECT C WHERE F = '"" &amp; $A237 &amp; ""'""))))"),"")</f>
        <v/>
      </c>
      <c r="P237" s="88" t="str">
        <f>IFERROR(__xludf.DUMMYFUNCTION("IF(ISBLANK($D237),"""",IFERROR(JOIN("", "",QUERY(INDIRECT(""'(OCDS) "" &amp; P$3 &amp; ""'!$C:$F""),""SELECT C WHERE F = '"" &amp; $A237 &amp; ""'""))))"),"")</f>
        <v/>
      </c>
      <c r="Q237" s="88" t="str">
        <f>IFERROR(__xludf.DUMMYFUNCTION("IF(ISBLANK($D237),"""",IFERROR(JOIN("", "",QUERY(INDIRECT(""'(OCDS) "" &amp; Q$3 &amp; ""'!$C:$F""),""SELECT C WHERE F = '"" &amp; $A237 &amp; ""'""))))"),"")</f>
        <v/>
      </c>
      <c r="R237" s="89">
        <f t="shared" ref="R237:W237" si="235">IF(ISBLANK(IFERROR(VLOOKUP($A237,INDIRECT("'(OCDS) " &amp; R$3 &amp; "'!$F:$F"),1,FALSE))),0,1)</f>
        <v>0</v>
      </c>
      <c r="S237" s="89">
        <f t="shared" si="235"/>
        <v>0</v>
      </c>
      <c r="T237" s="89">
        <f t="shared" si="235"/>
        <v>0</v>
      </c>
      <c r="U237" s="89">
        <f t="shared" si="235"/>
        <v>0</v>
      </c>
      <c r="V237" s="89">
        <f t="shared" si="235"/>
        <v>0</v>
      </c>
      <c r="W237" s="89">
        <f t="shared" si="235"/>
        <v>0</v>
      </c>
    </row>
    <row r="238">
      <c r="A238" s="79" t="str">
        <f t="shared" si="1"/>
        <v> ()</v>
      </c>
      <c r="B238" s="94"/>
      <c r="C238" s="94"/>
      <c r="D238" s="84"/>
      <c r="E238" s="84"/>
      <c r="F238" s="92"/>
      <c r="G238" s="84"/>
      <c r="H238" s="94"/>
      <c r="I238" s="84"/>
      <c r="J238" s="85" t="str">
        <f t="shared" si="3"/>
        <v>no</v>
      </c>
      <c r="K238" s="86" t="str">
        <f>IFERROR(__xludf.DUMMYFUNCTION("IFERROR(JOIN("", "",FILTER(L238:Q238,LEN(L238:Q238))))"),"")</f>
        <v/>
      </c>
      <c r="L238" s="87" t="str">
        <f>IFERROR(__xludf.DUMMYFUNCTION("IF(ISBLANK($D238),"""",IFERROR(JOIN("", "",QUERY(INDIRECT(""'(OCDS) "" &amp; L$3 &amp; ""'!$C:$F""),""SELECT C WHERE F = '"" &amp; $A238 &amp; ""'""))))"),"")</f>
        <v/>
      </c>
      <c r="M238" s="88" t="str">
        <f>IFERROR(__xludf.DUMMYFUNCTION("IF(ISBLANK($D238),"""",IFERROR(JOIN("", "",QUERY(INDIRECT(""'(OCDS) "" &amp; M$3 &amp; ""'!$C:$F""),""SELECT C WHERE F = '"" &amp; $A238 &amp; ""'""))))"),"")</f>
        <v/>
      </c>
      <c r="N238" s="88" t="str">
        <f>IFERROR(__xludf.DUMMYFUNCTION("IF(ISBLANK($D238),"""",IFERROR(JOIN("", "",QUERY(INDIRECT(""'(OCDS) "" &amp; N$3 &amp; ""'!$C:$F""),""SELECT C WHERE F = '"" &amp; $A238 &amp; ""'""))))"),"")</f>
        <v/>
      </c>
      <c r="O238" s="88" t="str">
        <f>IFERROR(__xludf.DUMMYFUNCTION("IF(ISBLANK($D238),"""",IFERROR(JOIN("", "",QUERY(INDIRECT(""'(OCDS) "" &amp; O$3 &amp; ""'!$C:$F""),""SELECT C WHERE F = '"" &amp; $A238 &amp; ""'""))))"),"")</f>
        <v/>
      </c>
      <c r="P238" s="88" t="str">
        <f>IFERROR(__xludf.DUMMYFUNCTION("IF(ISBLANK($D238),"""",IFERROR(JOIN("", "",QUERY(INDIRECT(""'(OCDS) "" &amp; P$3 &amp; ""'!$C:$F""),""SELECT C WHERE F = '"" &amp; $A238 &amp; ""'""))))"),"")</f>
        <v/>
      </c>
      <c r="Q238" s="88" t="str">
        <f>IFERROR(__xludf.DUMMYFUNCTION("IF(ISBLANK($D238),"""",IFERROR(JOIN("", "",QUERY(INDIRECT(""'(OCDS) "" &amp; Q$3 &amp; ""'!$C:$F""),""SELECT C WHERE F = '"" &amp; $A238 &amp; ""'""))))"),"")</f>
        <v/>
      </c>
      <c r="R238" s="89">
        <f t="shared" ref="R238:W238" si="236">IF(ISBLANK(IFERROR(VLOOKUP($A238,INDIRECT("'(OCDS) " &amp; R$3 &amp; "'!$F:$F"),1,FALSE))),0,1)</f>
        <v>0</v>
      </c>
      <c r="S238" s="89">
        <f t="shared" si="236"/>
        <v>0</v>
      </c>
      <c r="T238" s="89">
        <f t="shared" si="236"/>
        <v>0</v>
      </c>
      <c r="U238" s="89">
        <f t="shared" si="236"/>
        <v>0</v>
      </c>
      <c r="V238" s="89">
        <f t="shared" si="236"/>
        <v>0</v>
      </c>
      <c r="W238" s="89">
        <f t="shared" si="236"/>
        <v>0</v>
      </c>
    </row>
    <row r="239">
      <c r="A239" s="79" t="str">
        <f t="shared" si="1"/>
        <v> ()</v>
      </c>
      <c r="B239" s="94"/>
      <c r="C239" s="94"/>
      <c r="D239" s="84"/>
      <c r="E239" s="84"/>
      <c r="F239" s="92"/>
      <c r="G239" s="84"/>
      <c r="H239" s="94"/>
      <c r="I239" s="84"/>
      <c r="J239" s="85" t="str">
        <f t="shared" si="3"/>
        <v>no</v>
      </c>
      <c r="K239" s="86" t="str">
        <f>IFERROR(__xludf.DUMMYFUNCTION("IFERROR(JOIN("", "",FILTER(L239:Q239,LEN(L239:Q239))))"),"")</f>
        <v/>
      </c>
      <c r="L239" s="87" t="str">
        <f>IFERROR(__xludf.DUMMYFUNCTION("IF(ISBLANK($D239),"""",IFERROR(JOIN("", "",QUERY(INDIRECT(""'(OCDS) "" &amp; L$3 &amp; ""'!$C:$F""),""SELECT C WHERE F = '"" &amp; $A239 &amp; ""'""))))"),"")</f>
        <v/>
      </c>
      <c r="M239" s="88" t="str">
        <f>IFERROR(__xludf.DUMMYFUNCTION("IF(ISBLANK($D239),"""",IFERROR(JOIN("", "",QUERY(INDIRECT(""'(OCDS) "" &amp; M$3 &amp; ""'!$C:$F""),""SELECT C WHERE F = '"" &amp; $A239 &amp; ""'""))))"),"")</f>
        <v/>
      </c>
      <c r="N239" s="88" t="str">
        <f>IFERROR(__xludf.DUMMYFUNCTION("IF(ISBLANK($D239),"""",IFERROR(JOIN("", "",QUERY(INDIRECT(""'(OCDS) "" &amp; N$3 &amp; ""'!$C:$F""),""SELECT C WHERE F = '"" &amp; $A239 &amp; ""'""))))"),"")</f>
        <v/>
      </c>
      <c r="O239" s="88" t="str">
        <f>IFERROR(__xludf.DUMMYFUNCTION("IF(ISBLANK($D239),"""",IFERROR(JOIN("", "",QUERY(INDIRECT(""'(OCDS) "" &amp; O$3 &amp; ""'!$C:$F""),""SELECT C WHERE F = '"" &amp; $A239 &amp; ""'""))))"),"")</f>
        <v/>
      </c>
      <c r="P239" s="88" t="str">
        <f>IFERROR(__xludf.DUMMYFUNCTION("IF(ISBLANK($D239),"""",IFERROR(JOIN("", "",QUERY(INDIRECT(""'(OCDS) "" &amp; P$3 &amp; ""'!$C:$F""),""SELECT C WHERE F = '"" &amp; $A239 &amp; ""'""))))"),"")</f>
        <v/>
      </c>
      <c r="Q239" s="88" t="str">
        <f>IFERROR(__xludf.DUMMYFUNCTION("IF(ISBLANK($D239),"""",IFERROR(JOIN("", "",QUERY(INDIRECT(""'(OCDS) "" &amp; Q$3 &amp; ""'!$C:$F""),""SELECT C WHERE F = '"" &amp; $A239 &amp; ""'""))))"),"")</f>
        <v/>
      </c>
      <c r="R239" s="89">
        <f t="shared" ref="R239:W239" si="237">IF(ISBLANK(IFERROR(VLOOKUP($A239,INDIRECT("'(OCDS) " &amp; R$3 &amp; "'!$F:$F"),1,FALSE))),0,1)</f>
        <v>0</v>
      </c>
      <c r="S239" s="89">
        <f t="shared" si="237"/>
        <v>0</v>
      </c>
      <c r="T239" s="89">
        <f t="shared" si="237"/>
        <v>0</v>
      </c>
      <c r="U239" s="89">
        <f t="shared" si="237"/>
        <v>0</v>
      </c>
      <c r="V239" s="89">
        <f t="shared" si="237"/>
        <v>0</v>
      </c>
      <c r="W239" s="89">
        <f t="shared" si="237"/>
        <v>0</v>
      </c>
    </row>
    <row r="240">
      <c r="A240" s="79" t="str">
        <f t="shared" si="1"/>
        <v> ()</v>
      </c>
      <c r="B240" s="94"/>
      <c r="C240" s="94"/>
      <c r="D240" s="84"/>
      <c r="E240" s="84"/>
      <c r="F240" s="92"/>
      <c r="G240" s="84"/>
      <c r="H240" s="94"/>
      <c r="I240" s="84"/>
      <c r="J240" s="85" t="str">
        <f t="shared" si="3"/>
        <v>no</v>
      </c>
      <c r="K240" s="86" t="str">
        <f>IFERROR(__xludf.DUMMYFUNCTION("IFERROR(JOIN("", "",FILTER(L240:Q240,LEN(L240:Q240))))"),"")</f>
        <v/>
      </c>
      <c r="L240" s="87" t="str">
        <f>IFERROR(__xludf.DUMMYFUNCTION("IF(ISBLANK($D240),"""",IFERROR(JOIN("", "",QUERY(INDIRECT(""'(OCDS) "" &amp; L$3 &amp; ""'!$C:$F""),""SELECT C WHERE F = '"" &amp; $A240 &amp; ""'""))))"),"")</f>
        <v/>
      </c>
      <c r="M240" s="88" t="str">
        <f>IFERROR(__xludf.DUMMYFUNCTION("IF(ISBLANK($D240),"""",IFERROR(JOIN("", "",QUERY(INDIRECT(""'(OCDS) "" &amp; M$3 &amp; ""'!$C:$F""),""SELECT C WHERE F = '"" &amp; $A240 &amp; ""'""))))"),"")</f>
        <v/>
      </c>
      <c r="N240" s="88" t="str">
        <f>IFERROR(__xludf.DUMMYFUNCTION("IF(ISBLANK($D240),"""",IFERROR(JOIN("", "",QUERY(INDIRECT(""'(OCDS) "" &amp; N$3 &amp; ""'!$C:$F""),""SELECT C WHERE F = '"" &amp; $A240 &amp; ""'""))))"),"")</f>
        <v/>
      </c>
      <c r="O240" s="88" t="str">
        <f>IFERROR(__xludf.DUMMYFUNCTION("IF(ISBLANK($D240),"""",IFERROR(JOIN("", "",QUERY(INDIRECT(""'(OCDS) "" &amp; O$3 &amp; ""'!$C:$F""),""SELECT C WHERE F = '"" &amp; $A240 &amp; ""'""))))"),"")</f>
        <v/>
      </c>
      <c r="P240" s="88" t="str">
        <f>IFERROR(__xludf.DUMMYFUNCTION("IF(ISBLANK($D240),"""",IFERROR(JOIN("", "",QUERY(INDIRECT(""'(OCDS) "" &amp; P$3 &amp; ""'!$C:$F""),""SELECT C WHERE F = '"" &amp; $A240 &amp; ""'""))))"),"")</f>
        <v/>
      </c>
      <c r="Q240" s="88" t="str">
        <f>IFERROR(__xludf.DUMMYFUNCTION("IF(ISBLANK($D240),"""",IFERROR(JOIN("", "",QUERY(INDIRECT(""'(OCDS) "" &amp; Q$3 &amp; ""'!$C:$F""),""SELECT C WHERE F = '"" &amp; $A240 &amp; ""'""))))"),"")</f>
        <v/>
      </c>
      <c r="R240" s="89">
        <f t="shared" ref="R240:W240" si="238">IF(ISBLANK(IFERROR(VLOOKUP($A240,INDIRECT("'(OCDS) " &amp; R$3 &amp; "'!$F:$F"),1,FALSE))),0,1)</f>
        <v>0</v>
      </c>
      <c r="S240" s="89">
        <f t="shared" si="238"/>
        <v>0</v>
      </c>
      <c r="T240" s="89">
        <f t="shared" si="238"/>
        <v>0</v>
      </c>
      <c r="U240" s="89">
        <f t="shared" si="238"/>
        <v>0</v>
      </c>
      <c r="V240" s="89">
        <f t="shared" si="238"/>
        <v>0</v>
      </c>
      <c r="W240" s="89">
        <f t="shared" si="238"/>
        <v>0</v>
      </c>
    </row>
    <row r="241">
      <c r="A241" s="79" t="str">
        <f t="shared" si="1"/>
        <v> ()</v>
      </c>
      <c r="B241" s="94"/>
      <c r="C241" s="94"/>
      <c r="D241" s="84"/>
      <c r="E241" s="84"/>
      <c r="F241" s="92"/>
      <c r="G241" s="84"/>
      <c r="H241" s="94"/>
      <c r="I241" s="84"/>
      <c r="J241" s="85" t="str">
        <f t="shared" si="3"/>
        <v>no</v>
      </c>
      <c r="K241" s="86" t="str">
        <f>IFERROR(__xludf.DUMMYFUNCTION("IFERROR(JOIN("", "",FILTER(L241:Q241,LEN(L241:Q241))))"),"")</f>
        <v/>
      </c>
      <c r="L241" s="87" t="str">
        <f>IFERROR(__xludf.DUMMYFUNCTION("IF(ISBLANK($D241),"""",IFERROR(JOIN("", "",QUERY(INDIRECT(""'(OCDS) "" &amp; L$3 &amp; ""'!$C:$F""),""SELECT C WHERE F = '"" &amp; $A241 &amp; ""'""))))"),"")</f>
        <v/>
      </c>
      <c r="M241" s="88" t="str">
        <f>IFERROR(__xludf.DUMMYFUNCTION("IF(ISBLANK($D241),"""",IFERROR(JOIN("", "",QUERY(INDIRECT(""'(OCDS) "" &amp; M$3 &amp; ""'!$C:$F""),""SELECT C WHERE F = '"" &amp; $A241 &amp; ""'""))))"),"")</f>
        <v/>
      </c>
      <c r="N241" s="88" t="str">
        <f>IFERROR(__xludf.DUMMYFUNCTION("IF(ISBLANK($D241),"""",IFERROR(JOIN("", "",QUERY(INDIRECT(""'(OCDS) "" &amp; N$3 &amp; ""'!$C:$F""),""SELECT C WHERE F = '"" &amp; $A241 &amp; ""'""))))"),"")</f>
        <v/>
      </c>
      <c r="O241" s="88" t="str">
        <f>IFERROR(__xludf.DUMMYFUNCTION("IF(ISBLANK($D241),"""",IFERROR(JOIN("", "",QUERY(INDIRECT(""'(OCDS) "" &amp; O$3 &amp; ""'!$C:$F""),""SELECT C WHERE F = '"" &amp; $A241 &amp; ""'""))))"),"")</f>
        <v/>
      </c>
      <c r="P241" s="88" t="str">
        <f>IFERROR(__xludf.DUMMYFUNCTION("IF(ISBLANK($D241),"""",IFERROR(JOIN("", "",QUERY(INDIRECT(""'(OCDS) "" &amp; P$3 &amp; ""'!$C:$F""),""SELECT C WHERE F = '"" &amp; $A241 &amp; ""'""))))"),"")</f>
        <v/>
      </c>
      <c r="Q241" s="88" t="str">
        <f>IFERROR(__xludf.DUMMYFUNCTION("IF(ISBLANK($D241),"""",IFERROR(JOIN("", "",QUERY(INDIRECT(""'(OCDS) "" &amp; Q$3 &amp; ""'!$C:$F""),""SELECT C WHERE F = '"" &amp; $A241 &amp; ""'""))))"),"")</f>
        <v/>
      </c>
      <c r="R241" s="89">
        <f t="shared" ref="R241:W241" si="239">IF(ISBLANK(IFERROR(VLOOKUP($A241,INDIRECT("'(OCDS) " &amp; R$3 &amp; "'!$F:$F"),1,FALSE))),0,1)</f>
        <v>0</v>
      </c>
      <c r="S241" s="89">
        <f t="shared" si="239"/>
        <v>0</v>
      </c>
      <c r="T241" s="89">
        <f t="shared" si="239"/>
        <v>0</v>
      </c>
      <c r="U241" s="89">
        <f t="shared" si="239"/>
        <v>0</v>
      </c>
      <c r="V241" s="89">
        <f t="shared" si="239"/>
        <v>0</v>
      </c>
      <c r="W241" s="89">
        <f t="shared" si="239"/>
        <v>0</v>
      </c>
    </row>
    <row r="242">
      <c r="A242" s="79" t="str">
        <f t="shared" si="1"/>
        <v> ()</v>
      </c>
      <c r="B242" s="94"/>
      <c r="C242" s="94"/>
      <c r="D242" s="84"/>
      <c r="E242" s="84"/>
      <c r="F242" s="92"/>
      <c r="G242" s="84"/>
      <c r="H242" s="94"/>
      <c r="I242" s="84"/>
      <c r="J242" s="85" t="str">
        <f t="shared" si="3"/>
        <v>no</v>
      </c>
      <c r="K242" s="86" t="str">
        <f>IFERROR(__xludf.DUMMYFUNCTION("IFERROR(JOIN("", "",FILTER(L242:Q242,LEN(L242:Q242))))"),"")</f>
        <v/>
      </c>
      <c r="L242" s="87" t="str">
        <f>IFERROR(__xludf.DUMMYFUNCTION("IF(ISBLANK($D242),"""",IFERROR(JOIN("", "",QUERY(INDIRECT(""'(OCDS) "" &amp; L$3 &amp; ""'!$C:$F""),""SELECT C WHERE F = '"" &amp; $A242 &amp; ""'""))))"),"")</f>
        <v/>
      </c>
      <c r="M242" s="88" t="str">
        <f>IFERROR(__xludf.DUMMYFUNCTION("IF(ISBLANK($D242),"""",IFERROR(JOIN("", "",QUERY(INDIRECT(""'(OCDS) "" &amp; M$3 &amp; ""'!$C:$F""),""SELECT C WHERE F = '"" &amp; $A242 &amp; ""'""))))"),"")</f>
        <v/>
      </c>
      <c r="N242" s="88" t="str">
        <f>IFERROR(__xludf.DUMMYFUNCTION("IF(ISBLANK($D242),"""",IFERROR(JOIN("", "",QUERY(INDIRECT(""'(OCDS) "" &amp; N$3 &amp; ""'!$C:$F""),""SELECT C WHERE F = '"" &amp; $A242 &amp; ""'""))))"),"")</f>
        <v/>
      </c>
      <c r="O242" s="88" t="str">
        <f>IFERROR(__xludf.DUMMYFUNCTION("IF(ISBLANK($D242),"""",IFERROR(JOIN("", "",QUERY(INDIRECT(""'(OCDS) "" &amp; O$3 &amp; ""'!$C:$F""),""SELECT C WHERE F = '"" &amp; $A242 &amp; ""'""))))"),"")</f>
        <v/>
      </c>
      <c r="P242" s="88" t="str">
        <f>IFERROR(__xludf.DUMMYFUNCTION("IF(ISBLANK($D242),"""",IFERROR(JOIN("", "",QUERY(INDIRECT(""'(OCDS) "" &amp; P$3 &amp; ""'!$C:$F""),""SELECT C WHERE F = '"" &amp; $A242 &amp; ""'""))))"),"")</f>
        <v/>
      </c>
      <c r="Q242" s="88" t="str">
        <f>IFERROR(__xludf.DUMMYFUNCTION("IF(ISBLANK($D242),"""",IFERROR(JOIN("", "",QUERY(INDIRECT(""'(OCDS) "" &amp; Q$3 &amp; ""'!$C:$F""),""SELECT C WHERE F = '"" &amp; $A242 &amp; ""'""))))"),"")</f>
        <v/>
      </c>
      <c r="R242" s="89">
        <f t="shared" ref="R242:W242" si="240">IF(ISBLANK(IFERROR(VLOOKUP($A242,INDIRECT("'(OCDS) " &amp; R$3 &amp; "'!$F:$F"),1,FALSE))),0,1)</f>
        <v>0</v>
      </c>
      <c r="S242" s="89">
        <f t="shared" si="240"/>
        <v>0</v>
      </c>
      <c r="T242" s="89">
        <f t="shared" si="240"/>
        <v>0</v>
      </c>
      <c r="U242" s="89">
        <f t="shared" si="240"/>
        <v>0</v>
      </c>
      <c r="V242" s="89">
        <f t="shared" si="240"/>
        <v>0</v>
      </c>
      <c r="W242" s="89">
        <f t="shared" si="240"/>
        <v>0</v>
      </c>
    </row>
    <row r="243">
      <c r="A243" s="79" t="str">
        <f t="shared" si="1"/>
        <v> ()</v>
      </c>
      <c r="B243" s="94"/>
      <c r="C243" s="94"/>
      <c r="D243" s="84"/>
      <c r="E243" s="84"/>
      <c r="F243" s="92"/>
      <c r="G243" s="84"/>
      <c r="H243" s="94"/>
      <c r="I243" s="84"/>
      <c r="J243" s="85" t="str">
        <f t="shared" si="3"/>
        <v>no</v>
      </c>
      <c r="K243" s="86" t="str">
        <f>IFERROR(__xludf.DUMMYFUNCTION("IFERROR(JOIN("", "",FILTER(L243:Q243,LEN(L243:Q243))))"),"")</f>
        <v/>
      </c>
      <c r="L243" s="87" t="str">
        <f>IFERROR(__xludf.DUMMYFUNCTION("IF(ISBLANK($D243),"""",IFERROR(JOIN("", "",QUERY(INDIRECT(""'(OCDS) "" &amp; L$3 &amp; ""'!$C:$F""),""SELECT C WHERE F = '"" &amp; $A243 &amp; ""'""))))"),"")</f>
        <v/>
      </c>
      <c r="M243" s="88" t="str">
        <f>IFERROR(__xludf.DUMMYFUNCTION("IF(ISBLANK($D243),"""",IFERROR(JOIN("", "",QUERY(INDIRECT(""'(OCDS) "" &amp; M$3 &amp; ""'!$C:$F""),""SELECT C WHERE F = '"" &amp; $A243 &amp; ""'""))))"),"")</f>
        <v/>
      </c>
      <c r="N243" s="88" t="str">
        <f>IFERROR(__xludf.DUMMYFUNCTION("IF(ISBLANK($D243),"""",IFERROR(JOIN("", "",QUERY(INDIRECT(""'(OCDS) "" &amp; N$3 &amp; ""'!$C:$F""),""SELECT C WHERE F = '"" &amp; $A243 &amp; ""'""))))"),"")</f>
        <v/>
      </c>
      <c r="O243" s="88" t="str">
        <f>IFERROR(__xludf.DUMMYFUNCTION("IF(ISBLANK($D243),"""",IFERROR(JOIN("", "",QUERY(INDIRECT(""'(OCDS) "" &amp; O$3 &amp; ""'!$C:$F""),""SELECT C WHERE F = '"" &amp; $A243 &amp; ""'""))))"),"")</f>
        <v/>
      </c>
      <c r="P243" s="88" t="str">
        <f>IFERROR(__xludf.DUMMYFUNCTION("IF(ISBLANK($D243),"""",IFERROR(JOIN("", "",QUERY(INDIRECT(""'(OCDS) "" &amp; P$3 &amp; ""'!$C:$F""),""SELECT C WHERE F = '"" &amp; $A243 &amp; ""'""))))"),"")</f>
        <v/>
      </c>
      <c r="Q243" s="88" t="str">
        <f>IFERROR(__xludf.DUMMYFUNCTION("IF(ISBLANK($D243),"""",IFERROR(JOIN("", "",QUERY(INDIRECT(""'(OCDS) "" &amp; Q$3 &amp; ""'!$C:$F""),""SELECT C WHERE F = '"" &amp; $A243 &amp; ""'""))))"),"")</f>
        <v/>
      </c>
      <c r="R243" s="89">
        <f t="shared" ref="R243:W243" si="241">IF(ISBLANK(IFERROR(VLOOKUP($A243,INDIRECT("'(OCDS) " &amp; R$3 &amp; "'!$F:$F"),1,FALSE))),0,1)</f>
        <v>0</v>
      </c>
      <c r="S243" s="89">
        <f t="shared" si="241"/>
        <v>0</v>
      </c>
      <c r="T243" s="89">
        <f t="shared" si="241"/>
        <v>0</v>
      </c>
      <c r="U243" s="89">
        <f t="shared" si="241"/>
        <v>0</v>
      </c>
      <c r="V243" s="89">
        <f t="shared" si="241"/>
        <v>0</v>
      </c>
      <c r="W243" s="89">
        <f t="shared" si="241"/>
        <v>0</v>
      </c>
    </row>
    <row r="244">
      <c r="A244" s="79" t="str">
        <f t="shared" si="1"/>
        <v> ()</v>
      </c>
      <c r="B244" s="94"/>
      <c r="C244" s="94"/>
      <c r="D244" s="84"/>
      <c r="E244" s="84"/>
      <c r="F244" s="92"/>
      <c r="G244" s="84"/>
      <c r="H244" s="94"/>
      <c r="I244" s="84"/>
      <c r="J244" s="85" t="str">
        <f t="shared" si="3"/>
        <v>no</v>
      </c>
      <c r="K244" s="86" t="str">
        <f>IFERROR(__xludf.DUMMYFUNCTION("IFERROR(JOIN("", "",FILTER(L244:Q244,LEN(L244:Q244))))"),"")</f>
        <v/>
      </c>
      <c r="L244" s="87" t="str">
        <f>IFERROR(__xludf.DUMMYFUNCTION("IF(ISBLANK($D244),"""",IFERROR(JOIN("", "",QUERY(INDIRECT(""'(OCDS) "" &amp; L$3 &amp; ""'!$C:$F""),""SELECT C WHERE F = '"" &amp; $A244 &amp; ""'""))))"),"")</f>
        <v/>
      </c>
      <c r="M244" s="88" t="str">
        <f>IFERROR(__xludf.DUMMYFUNCTION("IF(ISBLANK($D244),"""",IFERROR(JOIN("", "",QUERY(INDIRECT(""'(OCDS) "" &amp; M$3 &amp; ""'!$C:$F""),""SELECT C WHERE F = '"" &amp; $A244 &amp; ""'""))))"),"")</f>
        <v/>
      </c>
      <c r="N244" s="88" t="str">
        <f>IFERROR(__xludf.DUMMYFUNCTION("IF(ISBLANK($D244),"""",IFERROR(JOIN("", "",QUERY(INDIRECT(""'(OCDS) "" &amp; N$3 &amp; ""'!$C:$F""),""SELECT C WHERE F = '"" &amp; $A244 &amp; ""'""))))"),"")</f>
        <v/>
      </c>
      <c r="O244" s="88" t="str">
        <f>IFERROR(__xludf.DUMMYFUNCTION("IF(ISBLANK($D244),"""",IFERROR(JOIN("", "",QUERY(INDIRECT(""'(OCDS) "" &amp; O$3 &amp; ""'!$C:$F""),""SELECT C WHERE F = '"" &amp; $A244 &amp; ""'""))))"),"")</f>
        <v/>
      </c>
      <c r="P244" s="88" t="str">
        <f>IFERROR(__xludf.DUMMYFUNCTION("IF(ISBLANK($D244),"""",IFERROR(JOIN("", "",QUERY(INDIRECT(""'(OCDS) "" &amp; P$3 &amp; ""'!$C:$F""),""SELECT C WHERE F = '"" &amp; $A244 &amp; ""'""))))"),"")</f>
        <v/>
      </c>
      <c r="Q244" s="88" t="str">
        <f>IFERROR(__xludf.DUMMYFUNCTION("IF(ISBLANK($D244),"""",IFERROR(JOIN("", "",QUERY(INDIRECT(""'(OCDS) "" &amp; Q$3 &amp; ""'!$C:$F""),""SELECT C WHERE F = '"" &amp; $A244 &amp; ""'""))))"),"")</f>
        <v/>
      </c>
      <c r="R244" s="89">
        <f t="shared" ref="R244:W244" si="242">IF(ISBLANK(IFERROR(VLOOKUP($A244,INDIRECT("'(OCDS) " &amp; R$3 &amp; "'!$F:$F"),1,FALSE))),0,1)</f>
        <v>0</v>
      </c>
      <c r="S244" s="89">
        <f t="shared" si="242"/>
        <v>0</v>
      </c>
      <c r="T244" s="89">
        <f t="shared" si="242"/>
        <v>0</v>
      </c>
      <c r="U244" s="89">
        <f t="shared" si="242"/>
        <v>0</v>
      </c>
      <c r="V244" s="89">
        <f t="shared" si="242"/>
        <v>0</v>
      </c>
      <c r="W244" s="89">
        <f t="shared" si="242"/>
        <v>0</v>
      </c>
    </row>
    <row r="245">
      <c r="A245" s="79" t="str">
        <f t="shared" si="1"/>
        <v> ()</v>
      </c>
      <c r="B245" s="94"/>
      <c r="C245" s="94"/>
      <c r="D245" s="84"/>
      <c r="E245" s="84"/>
      <c r="F245" s="92"/>
      <c r="G245" s="84"/>
      <c r="H245" s="94"/>
      <c r="I245" s="84"/>
      <c r="J245" s="85" t="str">
        <f t="shared" si="3"/>
        <v>no</v>
      </c>
      <c r="K245" s="86" t="str">
        <f>IFERROR(__xludf.DUMMYFUNCTION("IFERROR(JOIN("", "",FILTER(L245:Q245,LEN(L245:Q245))))"),"")</f>
        <v/>
      </c>
      <c r="L245" s="87" t="str">
        <f>IFERROR(__xludf.DUMMYFUNCTION("IF(ISBLANK($D245),"""",IFERROR(JOIN("", "",QUERY(INDIRECT(""'(OCDS) "" &amp; L$3 &amp; ""'!$C:$F""),""SELECT C WHERE F = '"" &amp; $A245 &amp; ""'""))))"),"")</f>
        <v/>
      </c>
      <c r="M245" s="88" t="str">
        <f>IFERROR(__xludf.DUMMYFUNCTION("IF(ISBLANK($D245),"""",IFERROR(JOIN("", "",QUERY(INDIRECT(""'(OCDS) "" &amp; M$3 &amp; ""'!$C:$F""),""SELECT C WHERE F = '"" &amp; $A245 &amp; ""'""))))"),"")</f>
        <v/>
      </c>
      <c r="N245" s="88" t="str">
        <f>IFERROR(__xludf.DUMMYFUNCTION("IF(ISBLANK($D245),"""",IFERROR(JOIN("", "",QUERY(INDIRECT(""'(OCDS) "" &amp; N$3 &amp; ""'!$C:$F""),""SELECT C WHERE F = '"" &amp; $A245 &amp; ""'""))))"),"")</f>
        <v/>
      </c>
      <c r="O245" s="88" t="str">
        <f>IFERROR(__xludf.DUMMYFUNCTION("IF(ISBLANK($D245),"""",IFERROR(JOIN("", "",QUERY(INDIRECT(""'(OCDS) "" &amp; O$3 &amp; ""'!$C:$F""),""SELECT C WHERE F = '"" &amp; $A245 &amp; ""'""))))"),"")</f>
        <v/>
      </c>
      <c r="P245" s="88" t="str">
        <f>IFERROR(__xludf.DUMMYFUNCTION("IF(ISBLANK($D245),"""",IFERROR(JOIN("", "",QUERY(INDIRECT(""'(OCDS) "" &amp; P$3 &amp; ""'!$C:$F""),""SELECT C WHERE F = '"" &amp; $A245 &amp; ""'""))))"),"")</f>
        <v/>
      </c>
      <c r="Q245" s="88" t="str">
        <f>IFERROR(__xludf.DUMMYFUNCTION("IF(ISBLANK($D245),"""",IFERROR(JOIN("", "",QUERY(INDIRECT(""'(OCDS) "" &amp; Q$3 &amp; ""'!$C:$F""),""SELECT C WHERE F = '"" &amp; $A245 &amp; ""'""))))"),"")</f>
        <v/>
      </c>
      <c r="R245" s="89">
        <f t="shared" ref="R245:W245" si="243">IF(ISBLANK(IFERROR(VLOOKUP($A245,INDIRECT("'(OCDS) " &amp; R$3 &amp; "'!$F:$F"),1,FALSE))),0,1)</f>
        <v>0</v>
      </c>
      <c r="S245" s="89">
        <f t="shared" si="243"/>
        <v>0</v>
      </c>
      <c r="T245" s="89">
        <f t="shared" si="243"/>
        <v>0</v>
      </c>
      <c r="U245" s="89">
        <f t="shared" si="243"/>
        <v>0</v>
      </c>
      <c r="V245" s="89">
        <f t="shared" si="243"/>
        <v>0</v>
      </c>
      <c r="W245" s="89">
        <f t="shared" si="243"/>
        <v>0</v>
      </c>
    </row>
    <row r="246">
      <c r="A246" s="79" t="str">
        <f t="shared" si="1"/>
        <v> ()</v>
      </c>
      <c r="B246" s="94"/>
      <c r="C246" s="94"/>
      <c r="D246" s="84"/>
      <c r="E246" s="84"/>
      <c r="F246" s="92"/>
      <c r="G246" s="84"/>
      <c r="H246" s="94"/>
      <c r="I246" s="84"/>
      <c r="J246" s="85" t="str">
        <f t="shared" si="3"/>
        <v>no</v>
      </c>
      <c r="K246" s="86" t="str">
        <f>IFERROR(__xludf.DUMMYFUNCTION("IFERROR(JOIN("", "",FILTER(L246:Q246,LEN(L246:Q246))))"),"")</f>
        <v/>
      </c>
      <c r="L246" s="87" t="str">
        <f>IFERROR(__xludf.DUMMYFUNCTION("IF(ISBLANK($D246),"""",IFERROR(JOIN("", "",QUERY(INDIRECT(""'(OCDS) "" &amp; L$3 &amp; ""'!$C:$F""),""SELECT C WHERE F = '"" &amp; $A246 &amp; ""'""))))"),"")</f>
        <v/>
      </c>
      <c r="M246" s="88" t="str">
        <f>IFERROR(__xludf.DUMMYFUNCTION("IF(ISBLANK($D246),"""",IFERROR(JOIN("", "",QUERY(INDIRECT(""'(OCDS) "" &amp; M$3 &amp; ""'!$C:$F""),""SELECT C WHERE F = '"" &amp; $A246 &amp; ""'""))))"),"")</f>
        <v/>
      </c>
      <c r="N246" s="88" t="str">
        <f>IFERROR(__xludf.DUMMYFUNCTION("IF(ISBLANK($D246),"""",IFERROR(JOIN("", "",QUERY(INDIRECT(""'(OCDS) "" &amp; N$3 &amp; ""'!$C:$F""),""SELECT C WHERE F = '"" &amp; $A246 &amp; ""'""))))"),"")</f>
        <v/>
      </c>
      <c r="O246" s="88" t="str">
        <f>IFERROR(__xludf.DUMMYFUNCTION("IF(ISBLANK($D246),"""",IFERROR(JOIN("", "",QUERY(INDIRECT(""'(OCDS) "" &amp; O$3 &amp; ""'!$C:$F""),""SELECT C WHERE F = '"" &amp; $A246 &amp; ""'""))))"),"")</f>
        <v/>
      </c>
      <c r="P246" s="88" t="str">
        <f>IFERROR(__xludf.DUMMYFUNCTION("IF(ISBLANK($D246),"""",IFERROR(JOIN("", "",QUERY(INDIRECT(""'(OCDS) "" &amp; P$3 &amp; ""'!$C:$F""),""SELECT C WHERE F = '"" &amp; $A246 &amp; ""'""))))"),"")</f>
        <v/>
      </c>
      <c r="Q246" s="88" t="str">
        <f>IFERROR(__xludf.DUMMYFUNCTION("IF(ISBLANK($D246),"""",IFERROR(JOIN("", "",QUERY(INDIRECT(""'(OCDS) "" &amp; Q$3 &amp; ""'!$C:$F""),""SELECT C WHERE F = '"" &amp; $A246 &amp; ""'""))))"),"")</f>
        <v/>
      </c>
      <c r="R246" s="89">
        <f t="shared" ref="R246:W246" si="244">IF(ISBLANK(IFERROR(VLOOKUP($A246,INDIRECT("'(OCDS) " &amp; R$3 &amp; "'!$F:$F"),1,FALSE))),0,1)</f>
        <v>0</v>
      </c>
      <c r="S246" s="89">
        <f t="shared" si="244"/>
        <v>0</v>
      </c>
      <c r="T246" s="89">
        <f t="shared" si="244"/>
        <v>0</v>
      </c>
      <c r="U246" s="89">
        <f t="shared" si="244"/>
        <v>0</v>
      </c>
      <c r="V246" s="89">
        <f t="shared" si="244"/>
        <v>0</v>
      </c>
      <c r="W246" s="89">
        <f t="shared" si="244"/>
        <v>0</v>
      </c>
    </row>
    <row r="247">
      <c r="A247" s="79" t="str">
        <f t="shared" si="1"/>
        <v> ()</v>
      </c>
      <c r="B247" s="94"/>
      <c r="C247" s="94"/>
      <c r="D247" s="84"/>
      <c r="E247" s="84"/>
      <c r="F247" s="92"/>
      <c r="G247" s="84"/>
      <c r="H247" s="94"/>
      <c r="I247" s="84"/>
      <c r="J247" s="85" t="str">
        <f t="shared" si="3"/>
        <v>no</v>
      </c>
      <c r="K247" s="86" t="str">
        <f>IFERROR(__xludf.DUMMYFUNCTION("IFERROR(JOIN("", "",FILTER(L247:Q247,LEN(L247:Q247))))"),"")</f>
        <v/>
      </c>
      <c r="L247" s="87" t="str">
        <f>IFERROR(__xludf.DUMMYFUNCTION("IF(ISBLANK($D247),"""",IFERROR(JOIN("", "",QUERY(INDIRECT(""'(OCDS) "" &amp; L$3 &amp; ""'!$C:$F""),""SELECT C WHERE F = '"" &amp; $A247 &amp; ""'""))))"),"")</f>
        <v/>
      </c>
      <c r="M247" s="88" t="str">
        <f>IFERROR(__xludf.DUMMYFUNCTION("IF(ISBLANK($D247),"""",IFERROR(JOIN("", "",QUERY(INDIRECT(""'(OCDS) "" &amp; M$3 &amp; ""'!$C:$F""),""SELECT C WHERE F = '"" &amp; $A247 &amp; ""'""))))"),"")</f>
        <v/>
      </c>
      <c r="N247" s="88" t="str">
        <f>IFERROR(__xludf.DUMMYFUNCTION("IF(ISBLANK($D247),"""",IFERROR(JOIN("", "",QUERY(INDIRECT(""'(OCDS) "" &amp; N$3 &amp; ""'!$C:$F""),""SELECT C WHERE F = '"" &amp; $A247 &amp; ""'""))))"),"")</f>
        <v/>
      </c>
      <c r="O247" s="88" t="str">
        <f>IFERROR(__xludf.DUMMYFUNCTION("IF(ISBLANK($D247),"""",IFERROR(JOIN("", "",QUERY(INDIRECT(""'(OCDS) "" &amp; O$3 &amp; ""'!$C:$F""),""SELECT C WHERE F = '"" &amp; $A247 &amp; ""'""))))"),"")</f>
        <v/>
      </c>
      <c r="P247" s="88" t="str">
        <f>IFERROR(__xludf.DUMMYFUNCTION("IF(ISBLANK($D247),"""",IFERROR(JOIN("", "",QUERY(INDIRECT(""'(OCDS) "" &amp; P$3 &amp; ""'!$C:$F""),""SELECT C WHERE F = '"" &amp; $A247 &amp; ""'""))))"),"")</f>
        <v/>
      </c>
      <c r="Q247" s="88" t="str">
        <f>IFERROR(__xludf.DUMMYFUNCTION("IF(ISBLANK($D247),"""",IFERROR(JOIN("", "",QUERY(INDIRECT(""'(OCDS) "" &amp; Q$3 &amp; ""'!$C:$F""),""SELECT C WHERE F = '"" &amp; $A247 &amp; ""'""))))"),"")</f>
        <v/>
      </c>
      <c r="R247" s="89">
        <f t="shared" ref="R247:W247" si="245">IF(ISBLANK(IFERROR(VLOOKUP($A247,INDIRECT("'(OCDS) " &amp; R$3 &amp; "'!$F:$F"),1,FALSE))),0,1)</f>
        <v>0</v>
      </c>
      <c r="S247" s="89">
        <f t="shared" si="245"/>
        <v>0</v>
      </c>
      <c r="T247" s="89">
        <f t="shared" si="245"/>
        <v>0</v>
      </c>
      <c r="U247" s="89">
        <f t="shared" si="245"/>
        <v>0</v>
      </c>
      <c r="V247" s="89">
        <f t="shared" si="245"/>
        <v>0</v>
      </c>
      <c r="W247" s="89">
        <f t="shared" si="245"/>
        <v>0</v>
      </c>
    </row>
    <row r="248">
      <c r="A248" s="79" t="str">
        <f t="shared" si="1"/>
        <v> ()</v>
      </c>
      <c r="B248" s="94"/>
      <c r="C248" s="94"/>
      <c r="D248" s="84"/>
      <c r="E248" s="84"/>
      <c r="F248" s="92"/>
      <c r="G248" s="84"/>
      <c r="H248" s="94"/>
      <c r="I248" s="84"/>
      <c r="J248" s="85" t="str">
        <f t="shared" si="3"/>
        <v>no</v>
      </c>
      <c r="K248" s="86" t="str">
        <f>IFERROR(__xludf.DUMMYFUNCTION("IFERROR(JOIN("", "",FILTER(L248:Q248,LEN(L248:Q248))))"),"")</f>
        <v/>
      </c>
      <c r="L248" s="87" t="str">
        <f>IFERROR(__xludf.DUMMYFUNCTION("IF(ISBLANK($D248),"""",IFERROR(JOIN("", "",QUERY(INDIRECT(""'(OCDS) "" &amp; L$3 &amp; ""'!$C:$F""),""SELECT C WHERE F = '"" &amp; $A248 &amp; ""'""))))"),"")</f>
        <v/>
      </c>
      <c r="M248" s="88" t="str">
        <f>IFERROR(__xludf.DUMMYFUNCTION("IF(ISBLANK($D248),"""",IFERROR(JOIN("", "",QUERY(INDIRECT(""'(OCDS) "" &amp; M$3 &amp; ""'!$C:$F""),""SELECT C WHERE F = '"" &amp; $A248 &amp; ""'""))))"),"")</f>
        <v/>
      </c>
      <c r="N248" s="88" t="str">
        <f>IFERROR(__xludf.DUMMYFUNCTION("IF(ISBLANK($D248),"""",IFERROR(JOIN("", "",QUERY(INDIRECT(""'(OCDS) "" &amp; N$3 &amp; ""'!$C:$F""),""SELECT C WHERE F = '"" &amp; $A248 &amp; ""'""))))"),"")</f>
        <v/>
      </c>
      <c r="O248" s="88" t="str">
        <f>IFERROR(__xludf.DUMMYFUNCTION("IF(ISBLANK($D248),"""",IFERROR(JOIN("", "",QUERY(INDIRECT(""'(OCDS) "" &amp; O$3 &amp; ""'!$C:$F""),""SELECT C WHERE F = '"" &amp; $A248 &amp; ""'""))))"),"")</f>
        <v/>
      </c>
      <c r="P248" s="88" t="str">
        <f>IFERROR(__xludf.DUMMYFUNCTION("IF(ISBLANK($D248),"""",IFERROR(JOIN("", "",QUERY(INDIRECT(""'(OCDS) "" &amp; P$3 &amp; ""'!$C:$F""),""SELECT C WHERE F = '"" &amp; $A248 &amp; ""'""))))"),"")</f>
        <v/>
      </c>
      <c r="Q248" s="88" t="str">
        <f>IFERROR(__xludf.DUMMYFUNCTION("IF(ISBLANK($D248),"""",IFERROR(JOIN("", "",QUERY(INDIRECT(""'(OCDS) "" &amp; Q$3 &amp; ""'!$C:$F""),""SELECT C WHERE F = '"" &amp; $A248 &amp; ""'""))))"),"")</f>
        <v/>
      </c>
      <c r="R248" s="89">
        <f t="shared" ref="R248:W248" si="246">IF(ISBLANK(IFERROR(VLOOKUP($A248,INDIRECT("'(OCDS) " &amp; R$3 &amp; "'!$F:$F"),1,FALSE))),0,1)</f>
        <v>0</v>
      </c>
      <c r="S248" s="89">
        <f t="shared" si="246"/>
        <v>0</v>
      </c>
      <c r="T248" s="89">
        <f t="shared" si="246"/>
        <v>0</v>
      </c>
      <c r="U248" s="89">
        <f t="shared" si="246"/>
        <v>0</v>
      </c>
      <c r="V248" s="89">
        <f t="shared" si="246"/>
        <v>0</v>
      </c>
      <c r="W248" s="89">
        <f t="shared" si="246"/>
        <v>0</v>
      </c>
    </row>
    <row r="249">
      <c r="A249" s="79" t="str">
        <f t="shared" si="1"/>
        <v> ()</v>
      </c>
      <c r="B249" s="94"/>
      <c r="C249" s="94"/>
      <c r="D249" s="84"/>
      <c r="E249" s="84"/>
      <c r="F249" s="92"/>
      <c r="G249" s="84"/>
      <c r="H249" s="94"/>
      <c r="I249" s="84"/>
      <c r="J249" s="85" t="str">
        <f t="shared" si="3"/>
        <v>no</v>
      </c>
      <c r="K249" s="86" t="str">
        <f>IFERROR(__xludf.DUMMYFUNCTION("IFERROR(JOIN("", "",FILTER(L249:Q249,LEN(L249:Q249))))"),"")</f>
        <v/>
      </c>
      <c r="L249" s="87" t="str">
        <f>IFERROR(__xludf.DUMMYFUNCTION("IF(ISBLANK($D249),"""",IFERROR(JOIN("", "",QUERY(INDIRECT(""'(OCDS) "" &amp; L$3 &amp; ""'!$C:$F""),""SELECT C WHERE F = '"" &amp; $A249 &amp; ""'""))))"),"")</f>
        <v/>
      </c>
      <c r="M249" s="88" t="str">
        <f>IFERROR(__xludf.DUMMYFUNCTION("IF(ISBLANK($D249),"""",IFERROR(JOIN("", "",QUERY(INDIRECT(""'(OCDS) "" &amp; M$3 &amp; ""'!$C:$F""),""SELECT C WHERE F = '"" &amp; $A249 &amp; ""'""))))"),"")</f>
        <v/>
      </c>
      <c r="N249" s="88" t="str">
        <f>IFERROR(__xludf.DUMMYFUNCTION("IF(ISBLANK($D249),"""",IFERROR(JOIN("", "",QUERY(INDIRECT(""'(OCDS) "" &amp; N$3 &amp; ""'!$C:$F""),""SELECT C WHERE F = '"" &amp; $A249 &amp; ""'""))))"),"")</f>
        <v/>
      </c>
      <c r="O249" s="88" t="str">
        <f>IFERROR(__xludf.DUMMYFUNCTION("IF(ISBLANK($D249),"""",IFERROR(JOIN("", "",QUERY(INDIRECT(""'(OCDS) "" &amp; O$3 &amp; ""'!$C:$F""),""SELECT C WHERE F = '"" &amp; $A249 &amp; ""'""))))"),"")</f>
        <v/>
      </c>
      <c r="P249" s="88" t="str">
        <f>IFERROR(__xludf.DUMMYFUNCTION("IF(ISBLANK($D249),"""",IFERROR(JOIN("", "",QUERY(INDIRECT(""'(OCDS) "" &amp; P$3 &amp; ""'!$C:$F""),""SELECT C WHERE F = '"" &amp; $A249 &amp; ""'""))))"),"")</f>
        <v/>
      </c>
      <c r="Q249" s="88" t="str">
        <f>IFERROR(__xludf.DUMMYFUNCTION("IF(ISBLANK($D249),"""",IFERROR(JOIN("", "",QUERY(INDIRECT(""'(OCDS) "" &amp; Q$3 &amp; ""'!$C:$F""),""SELECT C WHERE F = '"" &amp; $A249 &amp; ""'""))))"),"")</f>
        <v/>
      </c>
      <c r="R249" s="89">
        <f t="shared" ref="R249:W249" si="247">IF(ISBLANK(IFERROR(VLOOKUP($A249,INDIRECT("'(OCDS) " &amp; R$3 &amp; "'!$F:$F"),1,FALSE))),0,1)</f>
        <v>0</v>
      </c>
      <c r="S249" s="89">
        <f t="shared" si="247"/>
        <v>0</v>
      </c>
      <c r="T249" s="89">
        <f t="shared" si="247"/>
        <v>0</v>
      </c>
      <c r="U249" s="89">
        <f t="shared" si="247"/>
        <v>0</v>
      </c>
      <c r="V249" s="89">
        <f t="shared" si="247"/>
        <v>0</v>
      </c>
      <c r="W249" s="89">
        <f t="shared" si="247"/>
        <v>0</v>
      </c>
    </row>
    <row r="250">
      <c r="A250" s="79" t="str">
        <f t="shared" si="1"/>
        <v> ()</v>
      </c>
      <c r="B250" s="94"/>
      <c r="C250" s="94"/>
      <c r="D250" s="84"/>
      <c r="E250" s="84"/>
      <c r="F250" s="92"/>
      <c r="G250" s="84"/>
      <c r="H250" s="94"/>
      <c r="I250" s="84"/>
      <c r="J250" s="85" t="str">
        <f t="shared" si="3"/>
        <v>no</v>
      </c>
      <c r="K250" s="86" t="str">
        <f>IFERROR(__xludf.DUMMYFUNCTION("IFERROR(JOIN("", "",FILTER(L250:Q250,LEN(L250:Q250))))"),"")</f>
        <v/>
      </c>
      <c r="L250" s="87" t="str">
        <f>IFERROR(__xludf.DUMMYFUNCTION("IF(ISBLANK($D250),"""",IFERROR(JOIN("", "",QUERY(INDIRECT(""'(OCDS) "" &amp; L$3 &amp; ""'!$C:$F""),""SELECT C WHERE F = '"" &amp; $A250 &amp; ""'""))))"),"")</f>
        <v/>
      </c>
      <c r="M250" s="88" t="str">
        <f>IFERROR(__xludf.DUMMYFUNCTION("IF(ISBLANK($D250),"""",IFERROR(JOIN("", "",QUERY(INDIRECT(""'(OCDS) "" &amp; M$3 &amp; ""'!$C:$F""),""SELECT C WHERE F = '"" &amp; $A250 &amp; ""'""))))"),"")</f>
        <v/>
      </c>
      <c r="N250" s="88" t="str">
        <f>IFERROR(__xludf.DUMMYFUNCTION("IF(ISBLANK($D250),"""",IFERROR(JOIN("", "",QUERY(INDIRECT(""'(OCDS) "" &amp; N$3 &amp; ""'!$C:$F""),""SELECT C WHERE F = '"" &amp; $A250 &amp; ""'""))))"),"")</f>
        <v/>
      </c>
      <c r="O250" s="88" t="str">
        <f>IFERROR(__xludf.DUMMYFUNCTION("IF(ISBLANK($D250),"""",IFERROR(JOIN("", "",QUERY(INDIRECT(""'(OCDS) "" &amp; O$3 &amp; ""'!$C:$F""),""SELECT C WHERE F = '"" &amp; $A250 &amp; ""'""))))"),"")</f>
        <v/>
      </c>
      <c r="P250" s="88" t="str">
        <f>IFERROR(__xludf.DUMMYFUNCTION("IF(ISBLANK($D250),"""",IFERROR(JOIN("", "",QUERY(INDIRECT(""'(OCDS) "" &amp; P$3 &amp; ""'!$C:$F""),""SELECT C WHERE F = '"" &amp; $A250 &amp; ""'""))))"),"")</f>
        <v/>
      </c>
      <c r="Q250" s="88" t="str">
        <f>IFERROR(__xludf.DUMMYFUNCTION("IF(ISBLANK($D250),"""",IFERROR(JOIN("", "",QUERY(INDIRECT(""'(OCDS) "" &amp; Q$3 &amp; ""'!$C:$F""),""SELECT C WHERE F = '"" &amp; $A250 &amp; ""'""))))"),"")</f>
        <v/>
      </c>
      <c r="R250" s="89">
        <f t="shared" ref="R250:W250" si="248">IF(ISBLANK(IFERROR(VLOOKUP($A250,INDIRECT("'(OCDS) " &amp; R$3 &amp; "'!$F:$F"),1,FALSE))),0,1)</f>
        <v>0</v>
      </c>
      <c r="S250" s="89">
        <f t="shared" si="248"/>
        <v>0</v>
      </c>
      <c r="T250" s="89">
        <f t="shared" si="248"/>
        <v>0</v>
      </c>
      <c r="U250" s="89">
        <f t="shared" si="248"/>
        <v>0</v>
      </c>
      <c r="V250" s="89">
        <f t="shared" si="248"/>
        <v>0</v>
      </c>
      <c r="W250" s="89">
        <f t="shared" si="248"/>
        <v>0</v>
      </c>
    </row>
    <row r="251">
      <c r="A251" s="79" t="str">
        <f t="shared" si="1"/>
        <v> ()</v>
      </c>
      <c r="B251" s="94"/>
      <c r="C251" s="94"/>
      <c r="D251" s="84"/>
      <c r="E251" s="84"/>
      <c r="F251" s="92"/>
      <c r="G251" s="84"/>
      <c r="H251" s="94"/>
      <c r="I251" s="84"/>
      <c r="J251" s="85" t="str">
        <f t="shared" si="3"/>
        <v>no</v>
      </c>
      <c r="K251" s="86" t="str">
        <f>IFERROR(__xludf.DUMMYFUNCTION("IFERROR(JOIN("", "",FILTER(L251:Q251,LEN(L251:Q251))))"),"")</f>
        <v/>
      </c>
      <c r="L251" s="87" t="str">
        <f>IFERROR(__xludf.DUMMYFUNCTION("IF(ISBLANK($D251),"""",IFERROR(JOIN("", "",QUERY(INDIRECT(""'(OCDS) "" &amp; L$3 &amp; ""'!$C:$F""),""SELECT C WHERE F = '"" &amp; $A251 &amp; ""'""))))"),"")</f>
        <v/>
      </c>
      <c r="M251" s="88" t="str">
        <f>IFERROR(__xludf.DUMMYFUNCTION("IF(ISBLANK($D251),"""",IFERROR(JOIN("", "",QUERY(INDIRECT(""'(OCDS) "" &amp; M$3 &amp; ""'!$C:$F""),""SELECT C WHERE F = '"" &amp; $A251 &amp; ""'""))))"),"")</f>
        <v/>
      </c>
      <c r="N251" s="88" t="str">
        <f>IFERROR(__xludf.DUMMYFUNCTION("IF(ISBLANK($D251),"""",IFERROR(JOIN("", "",QUERY(INDIRECT(""'(OCDS) "" &amp; N$3 &amp; ""'!$C:$F""),""SELECT C WHERE F = '"" &amp; $A251 &amp; ""'""))))"),"")</f>
        <v/>
      </c>
      <c r="O251" s="88" t="str">
        <f>IFERROR(__xludf.DUMMYFUNCTION("IF(ISBLANK($D251),"""",IFERROR(JOIN("", "",QUERY(INDIRECT(""'(OCDS) "" &amp; O$3 &amp; ""'!$C:$F""),""SELECT C WHERE F = '"" &amp; $A251 &amp; ""'""))))"),"")</f>
        <v/>
      </c>
      <c r="P251" s="88" t="str">
        <f>IFERROR(__xludf.DUMMYFUNCTION("IF(ISBLANK($D251),"""",IFERROR(JOIN("", "",QUERY(INDIRECT(""'(OCDS) "" &amp; P$3 &amp; ""'!$C:$F""),""SELECT C WHERE F = '"" &amp; $A251 &amp; ""'""))))"),"")</f>
        <v/>
      </c>
      <c r="Q251" s="88" t="str">
        <f>IFERROR(__xludf.DUMMYFUNCTION("IF(ISBLANK($D251),"""",IFERROR(JOIN("", "",QUERY(INDIRECT(""'(OCDS) "" &amp; Q$3 &amp; ""'!$C:$F""),""SELECT C WHERE F = '"" &amp; $A251 &amp; ""'""))))"),"")</f>
        <v/>
      </c>
      <c r="R251" s="89">
        <f t="shared" ref="R251:W251" si="249">IF(ISBLANK(IFERROR(VLOOKUP($A251,INDIRECT("'(OCDS) " &amp; R$3 &amp; "'!$F:$F"),1,FALSE))),0,1)</f>
        <v>0</v>
      </c>
      <c r="S251" s="89">
        <f t="shared" si="249"/>
        <v>0</v>
      </c>
      <c r="T251" s="89">
        <f t="shared" si="249"/>
        <v>0</v>
      </c>
      <c r="U251" s="89">
        <f t="shared" si="249"/>
        <v>0</v>
      </c>
      <c r="V251" s="89">
        <f t="shared" si="249"/>
        <v>0</v>
      </c>
      <c r="W251" s="89">
        <f t="shared" si="249"/>
        <v>0</v>
      </c>
    </row>
    <row r="252">
      <c r="A252" s="79" t="str">
        <f t="shared" si="1"/>
        <v> ()</v>
      </c>
      <c r="B252" s="94"/>
      <c r="C252" s="94"/>
      <c r="D252" s="84"/>
      <c r="E252" s="84"/>
      <c r="F252" s="92"/>
      <c r="G252" s="84"/>
      <c r="H252" s="94"/>
      <c r="I252" s="84"/>
      <c r="J252" s="85" t="str">
        <f t="shared" si="3"/>
        <v>no</v>
      </c>
      <c r="K252" s="86" t="str">
        <f>IFERROR(__xludf.DUMMYFUNCTION("IFERROR(JOIN("", "",FILTER(L252:Q252,LEN(L252:Q252))))"),"")</f>
        <v/>
      </c>
      <c r="L252" s="87" t="str">
        <f>IFERROR(__xludf.DUMMYFUNCTION("IF(ISBLANK($D252),"""",IFERROR(JOIN("", "",QUERY(INDIRECT(""'(OCDS) "" &amp; L$3 &amp; ""'!$C:$F""),""SELECT C WHERE F = '"" &amp; $A252 &amp; ""'""))))"),"")</f>
        <v/>
      </c>
      <c r="M252" s="88" t="str">
        <f>IFERROR(__xludf.DUMMYFUNCTION("IF(ISBLANK($D252),"""",IFERROR(JOIN("", "",QUERY(INDIRECT(""'(OCDS) "" &amp; M$3 &amp; ""'!$C:$F""),""SELECT C WHERE F = '"" &amp; $A252 &amp; ""'""))))"),"")</f>
        <v/>
      </c>
      <c r="N252" s="88" t="str">
        <f>IFERROR(__xludf.DUMMYFUNCTION("IF(ISBLANK($D252),"""",IFERROR(JOIN("", "",QUERY(INDIRECT(""'(OCDS) "" &amp; N$3 &amp; ""'!$C:$F""),""SELECT C WHERE F = '"" &amp; $A252 &amp; ""'""))))"),"")</f>
        <v/>
      </c>
      <c r="O252" s="88" t="str">
        <f>IFERROR(__xludf.DUMMYFUNCTION("IF(ISBLANK($D252),"""",IFERROR(JOIN("", "",QUERY(INDIRECT(""'(OCDS) "" &amp; O$3 &amp; ""'!$C:$F""),""SELECT C WHERE F = '"" &amp; $A252 &amp; ""'""))))"),"")</f>
        <v/>
      </c>
      <c r="P252" s="88" t="str">
        <f>IFERROR(__xludf.DUMMYFUNCTION("IF(ISBLANK($D252),"""",IFERROR(JOIN("", "",QUERY(INDIRECT(""'(OCDS) "" &amp; P$3 &amp; ""'!$C:$F""),""SELECT C WHERE F = '"" &amp; $A252 &amp; ""'""))))"),"")</f>
        <v/>
      </c>
      <c r="Q252" s="88" t="str">
        <f>IFERROR(__xludf.DUMMYFUNCTION("IF(ISBLANK($D252),"""",IFERROR(JOIN("", "",QUERY(INDIRECT(""'(OCDS) "" &amp; Q$3 &amp; ""'!$C:$F""),""SELECT C WHERE F = '"" &amp; $A252 &amp; ""'""))))"),"")</f>
        <v/>
      </c>
      <c r="R252" s="89">
        <f t="shared" ref="R252:W252" si="250">IF(ISBLANK(IFERROR(VLOOKUP($A252,INDIRECT("'(OCDS) " &amp; R$3 &amp; "'!$F:$F"),1,FALSE))),0,1)</f>
        <v>0</v>
      </c>
      <c r="S252" s="89">
        <f t="shared" si="250"/>
        <v>0</v>
      </c>
      <c r="T252" s="89">
        <f t="shared" si="250"/>
        <v>0</v>
      </c>
      <c r="U252" s="89">
        <f t="shared" si="250"/>
        <v>0</v>
      </c>
      <c r="V252" s="89">
        <f t="shared" si="250"/>
        <v>0</v>
      </c>
      <c r="W252" s="89">
        <f t="shared" si="250"/>
        <v>0</v>
      </c>
    </row>
    <row r="253">
      <c r="A253" s="79" t="str">
        <f t="shared" si="1"/>
        <v> ()</v>
      </c>
      <c r="B253" s="94"/>
      <c r="C253" s="94"/>
      <c r="D253" s="84"/>
      <c r="E253" s="84"/>
      <c r="F253" s="92"/>
      <c r="G253" s="84"/>
      <c r="H253" s="94"/>
      <c r="I253" s="84"/>
      <c r="J253" s="85" t="str">
        <f t="shared" si="3"/>
        <v>no</v>
      </c>
      <c r="K253" s="86" t="str">
        <f>IFERROR(__xludf.DUMMYFUNCTION("IFERROR(JOIN("", "",FILTER(L253:Q253,LEN(L253:Q253))))"),"")</f>
        <v/>
      </c>
      <c r="L253" s="87" t="str">
        <f>IFERROR(__xludf.DUMMYFUNCTION("IF(ISBLANK($D253),"""",IFERROR(JOIN("", "",QUERY(INDIRECT(""'(OCDS) "" &amp; L$3 &amp; ""'!$C:$F""),""SELECT C WHERE F = '"" &amp; $A253 &amp; ""'""))))"),"")</f>
        <v/>
      </c>
      <c r="M253" s="88" t="str">
        <f>IFERROR(__xludf.DUMMYFUNCTION("IF(ISBLANK($D253),"""",IFERROR(JOIN("", "",QUERY(INDIRECT(""'(OCDS) "" &amp; M$3 &amp; ""'!$C:$F""),""SELECT C WHERE F = '"" &amp; $A253 &amp; ""'""))))"),"")</f>
        <v/>
      </c>
      <c r="N253" s="88" t="str">
        <f>IFERROR(__xludf.DUMMYFUNCTION("IF(ISBLANK($D253),"""",IFERROR(JOIN("", "",QUERY(INDIRECT(""'(OCDS) "" &amp; N$3 &amp; ""'!$C:$F""),""SELECT C WHERE F = '"" &amp; $A253 &amp; ""'""))))"),"")</f>
        <v/>
      </c>
      <c r="O253" s="88" t="str">
        <f>IFERROR(__xludf.DUMMYFUNCTION("IF(ISBLANK($D253),"""",IFERROR(JOIN("", "",QUERY(INDIRECT(""'(OCDS) "" &amp; O$3 &amp; ""'!$C:$F""),""SELECT C WHERE F = '"" &amp; $A253 &amp; ""'""))))"),"")</f>
        <v/>
      </c>
      <c r="P253" s="88" t="str">
        <f>IFERROR(__xludf.DUMMYFUNCTION("IF(ISBLANK($D253),"""",IFERROR(JOIN("", "",QUERY(INDIRECT(""'(OCDS) "" &amp; P$3 &amp; ""'!$C:$F""),""SELECT C WHERE F = '"" &amp; $A253 &amp; ""'""))))"),"")</f>
        <v/>
      </c>
      <c r="Q253" s="88" t="str">
        <f>IFERROR(__xludf.DUMMYFUNCTION("IF(ISBLANK($D253),"""",IFERROR(JOIN("", "",QUERY(INDIRECT(""'(OCDS) "" &amp; Q$3 &amp; ""'!$C:$F""),""SELECT C WHERE F = '"" &amp; $A253 &amp; ""'""))))"),"")</f>
        <v/>
      </c>
      <c r="R253" s="89">
        <f t="shared" ref="R253:W253" si="251">IF(ISBLANK(IFERROR(VLOOKUP($A253,INDIRECT("'(OCDS) " &amp; R$3 &amp; "'!$F:$F"),1,FALSE))),0,1)</f>
        <v>0</v>
      </c>
      <c r="S253" s="89">
        <f t="shared" si="251"/>
        <v>0</v>
      </c>
      <c r="T253" s="89">
        <f t="shared" si="251"/>
        <v>0</v>
      </c>
      <c r="U253" s="89">
        <f t="shared" si="251"/>
        <v>0</v>
      </c>
      <c r="V253" s="89">
        <f t="shared" si="251"/>
        <v>0</v>
      </c>
      <c r="W253" s="89">
        <f t="shared" si="251"/>
        <v>0</v>
      </c>
    </row>
    <row r="254">
      <c r="A254" s="79" t="str">
        <f t="shared" si="1"/>
        <v> ()</v>
      </c>
      <c r="B254" s="94"/>
      <c r="C254" s="94"/>
      <c r="D254" s="84"/>
      <c r="E254" s="84"/>
      <c r="F254" s="92"/>
      <c r="G254" s="84"/>
      <c r="H254" s="94"/>
      <c r="I254" s="84"/>
      <c r="J254" s="85" t="str">
        <f t="shared" si="3"/>
        <v>no</v>
      </c>
      <c r="K254" s="86" t="str">
        <f>IFERROR(__xludf.DUMMYFUNCTION("IFERROR(JOIN("", "",FILTER(L254:Q254,LEN(L254:Q254))))"),"")</f>
        <v/>
      </c>
      <c r="L254" s="87" t="str">
        <f>IFERROR(__xludf.DUMMYFUNCTION("IF(ISBLANK($D254),"""",IFERROR(JOIN("", "",QUERY(INDIRECT(""'(OCDS) "" &amp; L$3 &amp; ""'!$C:$F""),""SELECT C WHERE F = '"" &amp; $A254 &amp; ""'""))))"),"")</f>
        <v/>
      </c>
      <c r="M254" s="88" t="str">
        <f>IFERROR(__xludf.DUMMYFUNCTION("IF(ISBLANK($D254),"""",IFERROR(JOIN("", "",QUERY(INDIRECT(""'(OCDS) "" &amp; M$3 &amp; ""'!$C:$F""),""SELECT C WHERE F = '"" &amp; $A254 &amp; ""'""))))"),"")</f>
        <v/>
      </c>
      <c r="N254" s="88" t="str">
        <f>IFERROR(__xludf.DUMMYFUNCTION("IF(ISBLANK($D254),"""",IFERROR(JOIN("", "",QUERY(INDIRECT(""'(OCDS) "" &amp; N$3 &amp; ""'!$C:$F""),""SELECT C WHERE F = '"" &amp; $A254 &amp; ""'""))))"),"")</f>
        <v/>
      </c>
      <c r="O254" s="88" t="str">
        <f>IFERROR(__xludf.DUMMYFUNCTION("IF(ISBLANK($D254),"""",IFERROR(JOIN("", "",QUERY(INDIRECT(""'(OCDS) "" &amp; O$3 &amp; ""'!$C:$F""),""SELECT C WHERE F = '"" &amp; $A254 &amp; ""'""))))"),"")</f>
        <v/>
      </c>
      <c r="P254" s="88" t="str">
        <f>IFERROR(__xludf.DUMMYFUNCTION("IF(ISBLANK($D254),"""",IFERROR(JOIN("", "",QUERY(INDIRECT(""'(OCDS) "" &amp; P$3 &amp; ""'!$C:$F""),""SELECT C WHERE F = '"" &amp; $A254 &amp; ""'""))))"),"")</f>
        <v/>
      </c>
      <c r="Q254" s="88" t="str">
        <f>IFERROR(__xludf.DUMMYFUNCTION("IF(ISBLANK($D254),"""",IFERROR(JOIN("", "",QUERY(INDIRECT(""'(OCDS) "" &amp; Q$3 &amp; ""'!$C:$F""),""SELECT C WHERE F = '"" &amp; $A254 &amp; ""'""))))"),"")</f>
        <v/>
      </c>
      <c r="R254" s="89">
        <f t="shared" ref="R254:W254" si="252">IF(ISBLANK(IFERROR(VLOOKUP($A254,INDIRECT("'(OCDS) " &amp; R$3 &amp; "'!$F:$F"),1,FALSE))),0,1)</f>
        <v>0</v>
      </c>
      <c r="S254" s="89">
        <f t="shared" si="252"/>
        <v>0</v>
      </c>
      <c r="T254" s="89">
        <f t="shared" si="252"/>
        <v>0</v>
      </c>
      <c r="U254" s="89">
        <f t="shared" si="252"/>
        <v>0</v>
      </c>
      <c r="V254" s="89">
        <f t="shared" si="252"/>
        <v>0</v>
      </c>
      <c r="W254" s="89">
        <f t="shared" si="252"/>
        <v>0</v>
      </c>
    </row>
    <row r="255">
      <c r="A255" s="79" t="str">
        <f t="shared" si="1"/>
        <v> ()</v>
      </c>
      <c r="B255" s="94"/>
      <c r="C255" s="94"/>
      <c r="D255" s="84"/>
      <c r="E255" s="84"/>
      <c r="F255" s="92"/>
      <c r="G255" s="84"/>
      <c r="H255" s="94"/>
      <c r="I255" s="84"/>
      <c r="J255" s="85" t="str">
        <f t="shared" si="3"/>
        <v>no</v>
      </c>
      <c r="K255" s="86" t="str">
        <f>IFERROR(__xludf.DUMMYFUNCTION("IFERROR(JOIN("", "",FILTER(L255:Q255,LEN(L255:Q255))))"),"")</f>
        <v/>
      </c>
      <c r="L255" s="87" t="str">
        <f>IFERROR(__xludf.DUMMYFUNCTION("IF(ISBLANK($D255),"""",IFERROR(JOIN("", "",QUERY(INDIRECT(""'(OCDS) "" &amp; L$3 &amp; ""'!$C:$F""),""SELECT C WHERE F = '"" &amp; $A255 &amp; ""'""))))"),"")</f>
        <v/>
      </c>
      <c r="M255" s="88" t="str">
        <f>IFERROR(__xludf.DUMMYFUNCTION("IF(ISBLANK($D255),"""",IFERROR(JOIN("", "",QUERY(INDIRECT(""'(OCDS) "" &amp; M$3 &amp; ""'!$C:$F""),""SELECT C WHERE F = '"" &amp; $A255 &amp; ""'""))))"),"")</f>
        <v/>
      </c>
      <c r="N255" s="88" t="str">
        <f>IFERROR(__xludf.DUMMYFUNCTION("IF(ISBLANK($D255),"""",IFERROR(JOIN("", "",QUERY(INDIRECT(""'(OCDS) "" &amp; N$3 &amp; ""'!$C:$F""),""SELECT C WHERE F = '"" &amp; $A255 &amp; ""'""))))"),"")</f>
        <v/>
      </c>
      <c r="O255" s="88" t="str">
        <f>IFERROR(__xludf.DUMMYFUNCTION("IF(ISBLANK($D255),"""",IFERROR(JOIN("", "",QUERY(INDIRECT(""'(OCDS) "" &amp; O$3 &amp; ""'!$C:$F""),""SELECT C WHERE F = '"" &amp; $A255 &amp; ""'""))))"),"")</f>
        <v/>
      </c>
      <c r="P255" s="88" t="str">
        <f>IFERROR(__xludf.DUMMYFUNCTION("IF(ISBLANK($D255),"""",IFERROR(JOIN("", "",QUERY(INDIRECT(""'(OCDS) "" &amp; P$3 &amp; ""'!$C:$F""),""SELECT C WHERE F = '"" &amp; $A255 &amp; ""'""))))"),"")</f>
        <v/>
      </c>
      <c r="Q255" s="88" t="str">
        <f>IFERROR(__xludf.DUMMYFUNCTION("IF(ISBLANK($D255),"""",IFERROR(JOIN("", "",QUERY(INDIRECT(""'(OCDS) "" &amp; Q$3 &amp; ""'!$C:$F""),""SELECT C WHERE F = '"" &amp; $A255 &amp; ""'""))))"),"")</f>
        <v/>
      </c>
      <c r="R255" s="89">
        <f t="shared" ref="R255:W255" si="253">IF(ISBLANK(IFERROR(VLOOKUP($A255,INDIRECT("'(OCDS) " &amp; R$3 &amp; "'!$F:$F"),1,FALSE))),0,1)</f>
        <v>0</v>
      </c>
      <c r="S255" s="89">
        <f t="shared" si="253"/>
        <v>0</v>
      </c>
      <c r="T255" s="89">
        <f t="shared" si="253"/>
        <v>0</v>
      </c>
      <c r="U255" s="89">
        <f t="shared" si="253"/>
        <v>0</v>
      </c>
      <c r="V255" s="89">
        <f t="shared" si="253"/>
        <v>0</v>
      </c>
      <c r="W255" s="89">
        <f t="shared" si="253"/>
        <v>0</v>
      </c>
    </row>
    <row r="256">
      <c r="A256" s="79" t="str">
        <f t="shared" si="1"/>
        <v> ()</v>
      </c>
      <c r="B256" s="94"/>
      <c r="C256" s="94"/>
      <c r="D256" s="84"/>
      <c r="E256" s="84"/>
      <c r="F256" s="92"/>
      <c r="G256" s="84"/>
      <c r="H256" s="94"/>
      <c r="I256" s="84"/>
      <c r="J256" s="85" t="str">
        <f t="shared" si="3"/>
        <v>no</v>
      </c>
      <c r="K256" s="86" t="str">
        <f>IFERROR(__xludf.DUMMYFUNCTION("IFERROR(JOIN("", "",FILTER(L256:Q256,LEN(L256:Q256))))"),"")</f>
        <v/>
      </c>
      <c r="L256" s="87" t="str">
        <f>IFERROR(__xludf.DUMMYFUNCTION("IF(ISBLANK($D256),"""",IFERROR(JOIN("", "",QUERY(INDIRECT(""'(OCDS) "" &amp; L$3 &amp; ""'!$C:$F""),""SELECT C WHERE F = '"" &amp; $A256 &amp; ""'""))))"),"")</f>
        <v/>
      </c>
      <c r="M256" s="88" t="str">
        <f>IFERROR(__xludf.DUMMYFUNCTION("IF(ISBLANK($D256),"""",IFERROR(JOIN("", "",QUERY(INDIRECT(""'(OCDS) "" &amp; M$3 &amp; ""'!$C:$F""),""SELECT C WHERE F = '"" &amp; $A256 &amp; ""'""))))"),"")</f>
        <v/>
      </c>
      <c r="N256" s="88" t="str">
        <f>IFERROR(__xludf.DUMMYFUNCTION("IF(ISBLANK($D256),"""",IFERROR(JOIN("", "",QUERY(INDIRECT(""'(OCDS) "" &amp; N$3 &amp; ""'!$C:$F""),""SELECT C WHERE F = '"" &amp; $A256 &amp; ""'""))))"),"")</f>
        <v/>
      </c>
      <c r="O256" s="88" t="str">
        <f>IFERROR(__xludf.DUMMYFUNCTION("IF(ISBLANK($D256),"""",IFERROR(JOIN("", "",QUERY(INDIRECT(""'(OCDS) "" &amp; O$3 &amp; ""'!$C:$F""),""SELECT C WHERE F = '"" &amp; $A256 &amp; ""'""))))"),"")</f>
        <v/>
      </c>
      <c r="P256" s="88" t="str">
        <f>IFERROR(__xludf.DUMMYFUNCTION("IF(ISBLANK($D256),"""",IFERROR(JOIN("", "",QUERY(INDIRECT(""'(OCDS) "" &amp; P$3 &amp; ""'!$C:$F""),""SELECT C WHERE F = '"" &amp; $A256 &amp; ""'""))))"),"")</f>
        <v/>
      </c>
      <c r="Q256" s="88" t="str">
        <f>IFERROR(__xludf.DUMMYFUNCTION("IF(ISBLANK($D256),"""",IFERROR(JOIN("", "",QUERY(INDIRECT(""'(OCDS) "" &amp; Q$3 &amp; ""'!$C:$F""),""SELECT C WHERE F = '"" &amp; $A256 &amp; ""'""))))"),"")</f>
        <v/>
      </c>
      <c r="R256" s="89">
        <f t="shared" ref="R256:W256" si="254">IF(ISBLANK(IFERROR(VLOOKUP($A256,INDIRECT("'(OCDS) " &amp; R$3 &amp; "'!$F:$F"),1,FALSE))),0,1)</f>
        <v>0</v>
      </c>
      <c r="S256" s="89">
        <f t="shared" si="254"/>
        <v>0</v>
      </c>
      <c r="T256" s="89">
        <f t="shared" si="254"/>
        <v>0</v>
      </c>
      <c r="U256" s="89">
        <f t="shared" si="254"/>
        <v>0</v>
      </c>
      <c r="V256" s="89">
        <f t="shared" si="254"/>
        <v>0</v>
      </c>
      <c r="W256" s="89">
        <f t="shared" si="254"/>
        <v>0</v>
      </c>
    </row>
    <row r="257">
      <c r="A257" s="79" t="str">
        <f t="shared" si="1"/>
        <v> ()</v>
      </c>
      <c r="B257" s="94"/>
      <c r="C257" s="94"/>
      <c r="D257" s="84"/>
      <c r="E257" s="84"/>
      <c r="F257" s="92"/>
      <c r="G257" s="84"/>
      <c r="H257" s="94"/>
      <c r="I257" s="84"/>
      <c r="J257" s="85" t="str">
        <f t="shared" si="3"/>
        <v>no</v>
      </c>
      <c r="K257" s="86" t="str">
        <f>IFERROR(__xludf.DUMMYFUNCTION("IFERROR(JOIN("", "",FILTER(L257:Q257,LEN(L257:Q257))))"),"")</f>
        <v/>
      </c>
      <c r="L257" s="87" t="str">
        <f>IFERROR(__xludf.DUMMYFUNCTION("IF(ISBLANK($D257),"""",IFERROR(JOIN("", "",QUERY(INDIRECT(""'(OCDS) "" &amp; L$3 &amp; ""'!$C:$F""),""SELECT C WHERE F = '"" &amp; $A257 &amp; ""'""))))"),"")</f>
        <v/>
      </c>
      <c r="M257" s="88" t="str">
        <f>IFERROR(__xludf.DUMMYFUNCTION("IF(ISBLANK($D257),"""",IFERROR(JOIN("", "",QUERY(INDIRECT(""'(OCDS) "" &amp; M$3 &amp; ""'!$C:$F""),""SELECT C WHERE F = '"" &amp; $A257 &amp; ""'""))))"),"")</f>
        <v/>
      </c>
      <c r="N257" s="88" t="str">
        <f>IFERROR(__xludf.DUMMYFUNCTION("IF(ISBLANK($D257),"""",IFERROR(JOIN("", "",QUERY(INDIRECT(""'(OCDS) "" &amp; N$3 &amp; ""'!$C:$F""),""SELECT C WHERE F = '"" &amp; $A257 &amp; ""'""))))"),"")</f>
        <v/>
      </c>
      <c r="O257" s="88" t="str">
        <f>IFERROR(__xludf.DUMMYFUNCTION("IF(ISBLANK($D257),"""",IFERROR(JOIN("", "",QUERY(INDIRECT(""'(OCDS) "" &amp; O$3 &amp; ""'!$C:$F""),""SELECT C WHERE F = '"" &amp; $A257 &amp; ""'""))))"),"")</f>
        <v/>
      </c>
      <c r="P257" s="88" t="str">
        <f>IFERROR(__xludf.DUMMYFUNCTION("IF(ISBLANK($D257),"""",IFERROR(JOIN("", "",QUERY(INDIRECT(""'(OCDS) "" &amp; P$3 &amp; ""'!$C:$F""),""SELECT C WHERE F = '"" &amp; $A257 &amp; ""'""))))"),"")</f>
        <v/>
      </c>
      <c r="Q257" s="88" t="str">
        <f>IFERROR(__xludf.DUMMYFUNCTION("IF(ISBLANK($D257),"""",IFERROR(JOIN("", "",QUERY(INDIRECT(""'(OCDS) "" &amp; Q$3 &amp; ""'!$C:$F""),""SELECT C WHERE F = '"" &amp; $A257 &amp; ""'""))))"),"")</f>
        <v/>
      </c>
      <c r="R257" s="89">
        <f t="shared" ref="R257:W257" si="255">IF(ISBLANK(IFERROR(VLOOKUP($A257,INDIRECT("'(OCDS) " &amp; R$3 &amp; "'!$F:$F"),1,FALSE))),0,1)</f>
        <v>0</v>
      </c>
      <c r="S257" s="89">
        <f t="shared" si="255"/>
        <v>0</v>
      </c>
      <c r="T257" s="89">
        <f t="shared" si="255"/>
        <v>0</v>
      </c>
      <c r="U257" s="89">
        <f t="shared" si="255"/>
        <v>0</v>
      </c>
      <c r="V257" s="89">
        <f t="shared" si="255"/>
        <v>0</v>
      </c>
      <c r="W257" s="89">
        <f t="shared" si="255"/>
        <v>0</v>
      </c>
    </row>
    <row r="258">
      <c r="A258" s="79" t="str">
        <f t="shared" si="1"/>
        <v> ()</v>
      </c>
      <c r="B258" s="94"/>
      <c r="C258" s="94"/>
      <c r="D258" s="84"/>
      <c r="E258" s="84"/>
      <c r="F258" s="92"/>
      <c r="G258" s="84"/>
      <c r="H258" s="94"/>
      <c r="I258" s="84"/>
      <c r="J258" s="85" t="str">
        <f t="shared" si="3"/>
        <v>no</v>
      </c>
      <c r="K258" s="86" t="str">
        <f>IFERROR(__xludf.DUMMYFUNCTION("IFERROR(JOIN("", "",FILTER(L258:Q258,LEN(L258:Q258))))"),"")</f>
        <v/>
      </c>
      <c r="L258" s="87" t="str">
        <f>IFERROR(__xludf.DUMMYFUNCTION("IF(ISBLANK($D258),"""",IFERROR(JOIN("", "",QUERY(INDIRECT(""'(OCDS) "" &amp; L$3 &amp; ""'!$C:$F""),""SELECT C WHERE F = '"" &amp; $A258 &amp; ""'""))))"),"")</f>
        <v/>
      </c>
      <c r="M258" s="88" t="str">
        <f>IFERROR(__xludf.DUMMYFUNCTION("IF(ISBLANK($D258),"""",IFERROR(JOIN("", "",QUERY(INDIRECT(""'(OCDS) "" &amp; M$3 &amp; ""'!$C:$F""),""SELECT C WHERE F = '"" &amp; $A258 &amp; ""'""))))"),"")</f>
        <v/>
      </c>
      <c r="N258" s="88" t="str">
        <f>IFERROR(__xludf.DUMMYFUNCTION("IF(ISBLANK($D258),"""",IFERROR(JOIN("", "",QUERY(INDIRECT(""'(OCDS) "" &amp; N$3 &amp; ""'!$C:$F""),""SELECT C WHERE F = '"" &amp; $A258 &amp; ""'""))))"),"")</f>
        <v/>
      </c>
      <c r="O258" s="88" t="str">
        <f>IFERROR(__xludf.DUMMYFUNCTION("IF(ISBLANK($D258),"""",IFERROR(JOIN("", "",QUERY(INDIRECT(""'(OCDS) "" &amp; O$3 &amp; ""'!$C:$F""),""SELECT C WHERE F = '"" &amp; $A258 &amp; ""'""))))"),"")</f>
        <v/>
      </c>
      <c r="P258" s="88" t="str">
        <f>IFERROR(__xludf.DUMMYFUNCTION("IF(ISBLANK($D258),"""",IFERROR(JOIN("", "",QUERY(INDIRECT(""'(OCDS) "" &amp; P$3 &amp; ""'!$C:$F""),""SELECT C WHERE F = '"" &amp; $A258 &amp; ""'""))))"),"")</f>
        <v/>
      </c>
      <c r="Q258" s="88" t="str">
        <f>IFERROR(__xludf.DUMMYFUNCTION("IF(ISBLANK($D258),"""",IFERROR(JOIN("", "",QUERY(INDIRECT(""'(OCDS) "" &amp; Q$3 &amp; ""'!$C:$F""),""SELECT C WHERE F = '"" &amp; $A258 &amp; ""'""))))"),"")</f>
        <v/>
      </c>
      <c r="R258" s="89">
        <f t="shared" ref="R258:W258" si="256">IF(ISBLANK(IFERROR(VLOOKUP($A258,INDIRECT("'(OCDS) " &amp; R$3 &amp; "'!$F:$F"),1,FALSE))),0,1)</f>
        <v>0</v>
      </c>
      <c r="S258" s="89">
        <f t="shared" si="256"/>
        <v>0</v>
      </c>
      <c r="T258" s="89">
        <f t="shared" si="256"/>
        <v>0</v>
      </c>
      <c r="U258" s="89">
        <f t="shared" si="256"/>
        <v>0</v>
      </c>
      <c r="V258" s="89">
        <f t="shared" si="256"/>
        <v>0</v>
      </c>
      <c r="W258" s="89">
        <f t="shared" si="256"/>
        <v>0</v>
      </c>
    </row>
    <row r="259">
      <c r="A259" s="79" t="str">
        <f t="shared" si="1"/>
        <v> ()</v>
      </c>
      <c r="B259" s="94"/>
      <c r="C259" s="94"/>
      <c r="D259" s="84"/>
      <c r="E259" s="84"/>
      <c r="F259" s="92"/>
      <c r="G259" s="84"/>
      <c r="H259" s="94"/>
      <c r="I259" s="84"/>
      <c r="J259" s="85" t="str">
        <f t="shared" si="3"/>
        <v>no</v>
      </c>
      <c r="K259" s="86" t="str">
        <f>IFERROR(__xludf.DUMMYFUNCTION("IFERROR(JOIN("", "",FILTER(L259:Q259,LEN(L259:Q259))))"),"")</f>
        <v/>
      </c>
      <c r="L259" s="87" t="str">
        <f>IFERROR(__xludf.DUMMYFUNCTION("IF(ISBLANK($D259),"""",IFERROR(JOIN("", "",QUERY(INDIRECT(""'(OCDS) "" &amp; L$3 &amp; ""'!$C:$F""),""SELECT C WHERE F = '"" &amp; $A259 &amp; ""'""))))"),"")</f>
        <v/>
      </c>
      <c r="M259" s="88" t="str">
        <f>IFERROR(__xludf.DUMMYFUNCTION("IF(ISBLANK($D259),"""",IFERROR(JOIN("", "",QUERY(INDIRECT(""'(OCDS) "" &amp; M$3 &amp; ""'!$C:$F""),""SELECT C WHERE F = '"" &amp; $A259 &amp; ""'""))))"),"")</f>
        <v/>
      </c>
      <c r="N259" s="88" t="str">
        <f>IFERROR(__xludf.DUMMYFUNCTION("IF(ISBLANK($D259),"""",IFERROR(JOIN("", "",QUERY(INDIRECT(""'(OCDS) "" &amp; N$3 &amp; ""'!$C:$F""),""SELECT C WHERE F = '"" &amp; $A259 &amp; ""'""))))"),"")</f>
        <v/>
      </c>
      <c r="O259" s="88" t="str">
        <f>IFERROR(__xludf.DUMMYFUNCTION("IF(ISBLANK($D259),"""",IFERROR(JOIN("", "",QUERY(INDIRECT(""'(OCDS) "" &amp; O$3 &amp; ""'!$C:$F""),""SELECT C WHERE F = '"" &amp; $A259 &amp; ""'""))))"),"")</f>
        <v/>
      </c>
      <c r="P259" s="88" t="str">
        <f>IFERROR(__xludf.DUMMYFUNCTION("IF(ISBLANK($D259),"""",IFERROR(JOIN("", "",QUERY(INDIRECT(""'(OCDS) "" &amp; P$3 &amp; ""'!$C:$F""),""SELECT C WHERE F = '"" &amp; $A259 &amp; ""'""))))"),"")</f>
        <v/>
      </c>
      <c r="Q259" s="88" t="str">
        <f>IFERROR(__xludf.DUMMYFUNCTION("IF(ISBLANK($D259),"""",IFERROR(JOIN("", "",QUERY(INDIRECT(""'(OCDS) "" &amp; Q$3 &amp; ""'!$C:$F""),""SELECT C WHERE F = '"" &amp; $A259 &amp; ""'""))))"),"")</f>
        <v/>
      </c>
      <c r="R259" s="89">
        <f t="shared" ref="R259:W259" si="257">IF(ISBLANK(IFERROR(VLOOKUP($A259,INDIRECT("'(OCDS) " &amp; R$3 &amp; "'!$F:$F"),1,FALSE))),0,1)</f>
        <v>0</v>
      </c>
      <c r="S259" s="89">
        <f t="shared" si="257"/>
        <v>0</v>
      </c>
      <c r="T259" s="89">
        <f t="shared" si="257"/>
        <v>0</v>
      </c>
      <c r="U259" s="89">
        <f t="shared" si="257"/>
        <v>0</v>
      </c>
      <c r="V259" s="89">
        <f t="shared" si="257"/>
        <v>0</v>
      </c>
      <c r="W259" s="89">
        <f t="shared" si="257"/>
        <v>0</v>
      </c>
    </row>
    <row r="260">
      <c r="A260" s="79" t="str">
        <f t="shared" si="1"/>
        <v> ()</v>
      </c>
      <c r="B260" s="94"/>
      <c r="C260" s="94"/>
      <c r="D260" s="84"/>
      <c r="E260" s="84"/>
      <c r="F260" s="92"/>
      <c r="G260" s="84"/>
      <c r="H260" s="94"/>
      <c r="I260" s="84"/>
      <c r="J260" s="85" t="str">
        <f t="shared" si="3"/>
        <v>no</v>
      </c>
      <c r="K260" s="86" t="str">
        <f>IFERROR(__xludf.DUMMYFUNCTION("IFERROR(JOIN("", "",FILTER(L260:Q260,LEN(L260:Q260))))"),"")</f>
        <v/>
      </c>
      <c r="L260" s="87" t="str">
        <f>IFERROR(__xludf.DUMMYFUNCTION("IF(ISBLANK($D260),"""",IFERROR(JOIN("", "",QUERY(INDIRECT(""'(OCDS) "" &amp; L$3 &amp; ""'!$C:$F""),""SELECT C WHERE F = '"" &amp; $A260 &amp; ""'""))))"),"")</f>
        <v/>
      </c>
      <c r="M260" s="88" t="str">
        <f>IFERROR(__xludf.DUMMYFUNCTION("IF(ISBLANK($D260),"""",IFERROR(JOIN("", "",QUERY(INDIRECT(""'(OCDS) "" &amp; M$3 &amp; ""'!$C:$F""),""SELECT C WHERE F = '"" &amp; $A260 &amp; ""'""))))"),"")</f>
        <v/>
      </c>
      <c r="N260" s="88" t="str">
        <f>IFERROR(__xludf.DUMMYFUNCTION("IF(ISBLANK($D260),"""",IFERROR(JOIN("", "",QUERY(INDIRECT(""'(OCDS) "" &amp; N$3 &amp; ""'!$C:$F""),""SELECT C WHERE F = '"" &amp; $A260 &amp; ""'""))))"),"")</f>
        <v/>
      </c>
      <c r="O260" s="88" t="str">
        <f>IFERROR(__xludf.DUMMYFUNCTION("IF(ISBLANK($D260),"""",IFERROR(JOIN("", "",QUERY(INDIRECT(""'(OCDS) "" &amp; O$3 &amp; ""'!$C:$F""),""SELECT C WHERE F = '"" &amp; $A260 &amp; ""'""))))"),"")</f>
        <v/>
      </c>
      <c r="P260" s="88" t="str">
        <f>IFERROR(__xludf.DUMMYFUNCTION("IF(ISBLANK($D260),"""",IFERROR(JOIN("", "",QUERY(INDIRECT(""'(OCDS) "" &amp; P$3 &amp; ""'!$C:$F""),""SELECT C WHERE F = '"" &amp; $A260 &amp; ""'""))))"),"")</f>
        <v/>
      </c>
      <c r="Q260" s="88" t="str">
        <f>IFERROR(__xludf.DUMMYFUNCTION("IF(ISBLANK($D260),"""",IFERROR(JOIN("", "",QUERY(INDIRECT(""'(OCDS) "" &amp; Q$3 &amp; ""'!$C:$F""),""SELECT C WHERE F = '"" &amp; $A260 &amp; ""'""))))"),"")</f>
        <v/>
      </c>
      <c r="R260" s="89">
        <f t="shared" ref="R260:W260" si="258">IF(ISBLANK(IFERROR(VLOOKUP($A260,INDIRECT("'(OCDS) " &amp; R$3 &amp; "'!$F:$F"),1,FALSE))),0,1)</f>
        <v>0</v>
      </c>
      <c r="S260" s="89">
        <f t="shared" si="258"/>
        <v>0</v>
      </c>
      <c r="T260" s="89">
        <f t="shared" si="258"/>
        <v>0</v>
      </c>
      <c r="U260" s="89">
        <f t="shared" si="258"/>
        <v>0</v>
      </c>
      <c r="V260" s="89">
        <f t="shared" si="258"/>
        <v>0</v>
      </c>
      <c r="W260" s="89">
        <f t="shared" si="258"/>
        <v>0</v>
      </c>
    </row>
    <row r="261">
      <c r="A261" s="79" t="str">
        <f t="shared" si="1"/>
        <v> ()</v>
      </c>
      <c r="B261" s="94"/>
      <c r="C261" s="94"/>
      <c r="D261" s="84"/>
      <c r="E261" s="84"/>
      <c r="F261" s="92"/>
      <c r="G261" s="84"/>
      <c r="H261" s="94"/>
      <c r="I261" s="84"/>
      <c r="J261" s="85" t="str">
        <f t="shared" si="3"/>
        <v>no</v>
      </c>
      <c r="K261" s="86" t="str">
        <f>IFERROR(__xludf.DUMMYFUNCTION("IFERROR(JOIN("", "",FILTER(L261:Q261,LEN(L261:Q261))))"),"")</f>
        <v/>
      </c>
      <c r="L261" s="87" t="str">
        <f>IFERROR(__xludf.DUMMYFUNCTION("IF(ISBLANK($D261),"""",IFERROR(JOIN("", "",QUERY(INDIRECT(""'(OCDS) "" &amp; L$3 &amp; ""'!$C:$F""),""SELECT C WHERE F = '"" &amp; $A261 &amp; ""'""))))"),"")</f>
        <v/>
      </c>
      <c r="M261" s="88" t="str">
        <f>IFERROR(__xludf.DUMMYFUNCTION("IF(ISBLANK($D261),"""",IFERROR(JOIN("", "",QUERY(INDIRECT(""'(OCDS) "" &amp; M$3 &amp; ""'!$C:$F""),""SELECT C WHERE F = '"" &amp; $A261 &amp; ""'""))))"),"")</f>
        <v/>
      </c>
      <c r="N261" s="88" t="str">
        <f>IFERROR(__xludf.DUMMYFUNCTION("IF(ISBLANK($D261),"""",IFERROR(JOIN("", "",QUERY(INDIRECT(""'(OCDS) "" &amp; N$3 &amp; ""'!$C:$F""),""SELECT C WHERE F = '"" &amp; $A261 &amp; ""'""))))"),"")</f>
        <v/>
      </c>
      <c r="O261" s="88" t="str">
        <f>IFERROR(__xludf.DUMMYFUNCTION("IF(ISBLANK($D261),"""",IFERROR(JOIN("", "",QUERY(INDIRECT(""'(OCDS) "" &amp; O$3 &amp; ""'!$C:$F""),""SELECT C WHERE F = '"" &amp; $A261 &amp; ""'""))))"),"")</f>
        <v/>
      </c>
      <c r="P261" s="88" t="str">
        <f>IFERROR(__xludf.DUMMYFUNCTION("IF(ISBLANK($D261),"""",IFERROR(JOIN("", "",QUERY(INDIRECT(""'(OCDS) "" &amp; P$3 &amp; ""'!$C:$F""),""SELECT C WHERE F = '"" &amp; $A261 &amp; ""'""))))"),"")</f>
        <v/>
      </c>
      <c r="Q261" s="88" t="str">
        <f>IFERROR(__xludf.DUMMYFUNCTION("IF(ISBLANK($D261),"""",IFERROR(JOIN("", "",QUERY(INDIRECT(""'(OCDS) "" &amp; Q$3 &amp; ""'!$C:$F""),""SELECT C WHERE F = '"" &amp; $A261 &amp; ""'""))))"),"")</f>
        <v/>
      </c>
      <c r="R261" s="89">
        <f t="shared" ref="R261:W261" si="259">IF(ISBLANK(IFERROR(VLOOKUP($A261,INDIRECT("'(OCDS) " &amp; R$3 &amp; "'!$F:$F"),1,FALSE))),0,1)</f>
        <v>0</v>
      </c>
      <c r="S261" s="89">
        <f t="shared" si="259"/>
        <v>0</v>
      </c>
      <c r="T261" s="89">
        <f t="shared" si="259"/>
        <v>0</v>
      </c>
      <c r="U261" s="89">
        <f t="shared" si="259"/>
        <v>0</v>
      </c>
      <c r="V261" s="89">
        <f t="shared" si="259"/>
        <v>0</v>
      </c>
      <c r="W261" s="89">
        <f t="shared" si="259"/>
        <v>0</v>
      </c>
    </row>
    <row r="262">
      <c r="A262" s="79" t="str">
        <f t="shared" si="1"/>
        <v> ()</v>
      </c>
      <c r="B262" s="94"/>
      <c r="C262" s="94"/>
      <c r="D262" s="84"/>
      <c r="E262" s="84"/>
      <c r="F262" s="92"/>
      <c r="G262" s="84"/>
      <c r="H262" s="94"/>
      <c r="I262" s="84"/>
      <c r="J262" s="85" t="str">
        <f t="shared" si="3"/>
        <v>no</v>
      </c>
      <c r="K262" s="86" t="str">
        <f>IFERROR(__xludf.DUMMYFUNCTION("IFERROR(JOIN("", "",FILTER(L262:Q262,LEN(L262:Q262))))"),"")</f>
        <v/>
      </c>
      <c r="L262" s="87" t="str">
        <f>IFERROR(__xludf.DUMMYFUNCTION("IF(ISBLANK($D262),"""",IFERROR(JOIN("", "",QUERY(INDIRECT(""'(OCDS) "" &amp; L$3 &amp; ""'!$C:$F""),""SELECT C WHERE F = '"" &amp; $A262 &amp; ""'""))))"),"")</f>
        <v/>
      </c>
      <c r="M262" s="88" t="str">
        <f>IFERROR(__xludf.DUMMYFUNCTION("IF(ISBLANK($D262),"""",IFERROR(JOIN("", "",QUERY(INDIRECT(""'(OCDS) "" &amp; M$3 &amp; ""'!$C:$F""),""SELECT C WHERE F = '"" &amp; $A262 &amp; ""'""))))"),"")</f>
        <v/>
      </c>
      <c r="N262" s="88" t="str">
        <f>IFERROR(__xludf.DUMMYFUNCTION("IF(ISBLANK($D262),"""",IFERROR(JOIN("", "",QUERY(INDIRECT(""'(OCDS) "" &amp; N$3 &amp; ""'!$C:$F""),""SELECT C WHERE F = '"" &amp; $A262 &amp; ""'""))))"),"")</f>
        <v/>
      </c>
      <c r="O262" s="88" t="str">
        <f>IFERROR(__xludf.DUMMYFUNCTION("IF(ISBLANK($D262),"""",IFERROR(JOIN("", "",QUERY(INDIRECT(""'(OCDS) "" &amp; O$3 &amp; ""'!$C:$F""),""SELECT C WHERE F = '"" &amp; $A262 &amp; ""'""))))"),"")</f>
        <v/>
      </c>
      <c r="P262" s="88" t="str">
        <f>IFERROR(__xludf.DUMMYFUNCTION("IF(ISBLANK($D262),"""",IFERROR(JOIN("", "",QUERY(INDIRECT(""'(OCDS) "" &amp; P$3 &amp; ""'!$C:$F""),""SELECT C WHERE F = '"" &amp; $A262 &amp; ""'""))))"),"")</f>
        <v/>
      </c>
      <c r="Q262" s="88" t="str">
        <f>IFERROR(__xludf.DUMMYFUNCTION("IF(ISBLANK($D262),"""",IFERROR(JOIN("", "",QUERY(INDIRECT(""'(OCDS) "" &amp; Q$3 &amp; ""'!$C:$F""),""SELECT C WHERE F = '"" &amp; $A262 &amp; ""'""))))"),"")</f>
        <v/>
      </c>
      <c r="R262" s="89">
        <f t="shared" ref="R262:W262" si="260">IF(ISBLANK(IFERROR(VLOOKUP($A262,INDIRECT("'(OCDS) " &amp; R$3 &amp; "'!$F:$F"),1,FALSE))),0,1)</f>
        <v>0</v>
      </c>
      <c r="S262" s="89">
        <f t="shared" si="260"/>
        <v>0</v>
      </c>
      <c r="T262" s="89">
        <f t="shared" si="260"/>
        <v>0</v>
      </c>
      <c r="U262" s="89">
        <f t="shared" si="260"/>
        <v>0</v>
      </c>
      <c r="V262" s="89">
        <f t="shared" si="260"/>
        <v>0</v>
      </c>
      <c r="W262" s="89">
        <f t="shared" si="260"/>
        <v>0</v>
      </c>
    </row>
    <row r="263">
      <c r="A263" s="79" t="str">
        <f t="shared" si="1"/>
        <v> ()</v>
      </c>
      <c r="B263" s="94"/>
      <c r="C263" s="94"/>
      <c r="D263" s="84"/>
      <c r="E263" s="84"/>
      <c r="F263" s="92"/>
      <c r="G263" s="84"/>
      <c r="H263" s="94"/>
      <c r="I263" s="84"/>
      <c r="J263" s="85" t="str">
        <f t="shared" si="3"/>
        <v>no</v>
      </c>
      <c r="K263" s="86" t="str">
        <f>IFERROR(__xludf.DUMMYFUNCTION("IFERROR(JOIN("", "",FILTER(L263:Q263,LEN(L263:Q263))))"),"")</f>
        <v/>
      </c>
      <c r="L263" s="87" t="str">
        <f>IFERROR(__xludf.DUMMYFUNCTION("IF(ISBLANK($D263),"""",IFERROR(JOIN("", "",QUERY(INDIRECT(""'(OCDS) "" &amp; L$3 &amp; ""'!$C:$F""),""SELECT C WHERE F = '"" &amp; $A263 &amp; ""'""))))"),"")</f>
        <v/>
      </c>
      <c r="M263" s="88" t="str">
        <f>IFERROR(__xludf.DUMMYFUNCTION("IF(ISBLANK($D263),"""",IFERROR(JOIN("", "",QUERY(INDIRECT(""'(OCDS) "" &amp; M$3 &amp; ""'!$C:$F""),""SELECT C WHERE F = '"" &amp; $A263 &amp; ""'""))))"),"")</f>
        <v/>
      </c>
      <c r="N263" s="88" t="str">
        <f>IFERROR(__xludf.DUMMYFUNCTION("IF(ISBLANK($D263),"""",IFERROR(JOIN("", "",QUERY(INDIRECT(""'(OCDS) "" &amp; N$3 &amp; ""'!$C:$F""),""SELECT C WHERE F = '"" &amp; $A263 &amp; ""'""))))"),"")</f>
        <v/>
      </c>
      <c r="O263" s="88" t="str">
        <f>IFERROR(__xludf.DUMMYFUNCTION("IF(ISBLANK($D263),"""",IFERROR(JOIN("", "",QUERY(INDIRECT(""'(OCDS) "" &amp; O$3 &amp; ""'!$C:$F""),""SELECT C WHERE F = '"" &amp; $A263 &amp; ""'""))))"),"")</f>
        <v/>
      </c>
      <c r="P263" s="88" t="str">
        <f>IFERROR(__xludf.DUMMYFUNCTION("IF(ISBLANK($D263),"""",IFERROR(JOIN("", "",QUERY(INDIRECT(""'(OCDS) "" &amp; P$3 &amp; ""'!$C:$F""),""SELECT C WHERE F = '"" &amp; $A263 &amp; ""'""))))"),"")</f>
        <v/>
      </c>
      <c r="Q263" s="88" t="str">
        <f>IFERROR(__xludf.DUMMYFUNCTION("IF(ISBLANK($D263),"""",IFERROR(JOIN("", "",QUERY(INDIRECT(""'(OCDS) "" &amp; Q$3 &amp; ""'!$C:$F""),""SELECT C WHERE F = '"" &amp; $A263 &amp; ""'""))))"),"")</f>
        <v/>
      </c>
      <c r="R263" s="89">
        <f t="shared" ref="R263:W263" si="261">IF(ISBLANK(IFERROR(VLOOKUP($A263,INDIRECT("'(OCDS) " &amp; R$3 &amp; "'!$F:$F"),1,FALSE))),0,1)</f>
        <v>0</v>
      </c>
      <c r="S263" s="89">
        <f t="shared" si="261"/>
        <v>0</v>
      </c>
      <c r="T263" s="89">
        <f t="shared" si="261"/>
        <v>0</v>
      </c>
      <c r="U263" s="89">
        <f t="shared" si="261"/>
        <v>0</v>
      </c>
      <c r="V263" s="89">
        <f t="shared" si="261"/>
        <v>0</v>
      </c>
      <c r="W263" s="89">
        <f t="shared" si="261"/>
        <v>0</v>
      </c>
    </row>
    <row r="264">
      <c r="A264" s="79" t="str">
        <f t="shared" si="1"/>
        <v> ()</v>
      </c>
      <c r="B264" s="94"/>
      <c r="C264" s="94"/>
      <c r="D264" s="84"/>
      <c r="E264" s="84"/>
      <c r="F264" s="92"/>
      <c r="G264" s="84"/>
      <c r="H264" s="94"/>
      <c r="I264" s="84"/>
      <c r="J264" s="85" t="str">
        <f t="shared" si="3"/>
        <v>no</v>
      </c>
      <c r="K264" s="86" t="str">
        <f>IFERROR(__xludf.DUMMYFUNCTION("IFERROR(JOIN("", "",FILTER(L264:Q264,LEN(L264:Q264))))"),"")</f>
        <v/>
      </c>
      <c r="L264" s="87" t="str">
        <f>IFERROR(__xludf.DUMMYFUNCTION("IF(ISBLANK($D264),"""",IFERROR(JOIN("", "",QUERY(INDIRECT(""'(OCDS) "" &amp; L$3 &amp; ""'!$C:$F""),""SELECT C WHERE F = '"" &amp; $A264 &amp; ""'""))))"),"")</f>
        <v/>
      </c>
      <c r="M264" s="88" t="str">
        <f>IFERROR(__xludf.DUMMYFUNCTION("IF(ISBLANK($D264),"""",IFERROR(JOIN("", "",QUERY(INDIRECT(""'(OCDS) "" &amp; M$3 &amp; ""'!$C:$F""),""SELECT C WHERE F = '"" &amp; $A264 &amp; ""'""))))"),"")</f>
        <v/>
      </c>
      <c r="N264" s="88" t="str">
        <f>IFERROR(__xludf.DUMMYFUNCTION("IF(ISBLANK($D264),"""",IFERROR(JOIN("", "",QUERY(INDIRECT(""'(OCDS) "" &amp; N$3 &amp; ""'!$C:$F""),""SELECT C WHERE F = '"" &amp; $A264 &amp; ""'""))))"),"")</f>
        <v/>
      </c>
      <c r="O264" s="88" t="str">
        <f>IFERROR(__xludf.DUMMYFUNCTION("IF(ISBLANK($D264),"""",IFERROR(JOIN("", "",QUERY(INDIRECT(""'(OCDS) "" &amp; O$3 &amp; ""'!$C:$F""),""SELECT C WHERE F = '"" &amp; $A264 &amp; ""'""))))"),"")</f>
        <v/>
      </c>
      <c r="P264" s="88" t="str">
        <f>IFERROR(__xludf.DUMMYFUNCTION("IF(ISBLANK($D264),"""",IFERROR(JOIN("", "",QUERY(INDIRECT(""'(OCDS) "" &amp; P$3 &amp; ""'!$C:$F""),""SELECT C WHERE F = '"" &amp; $A264 &amp; ""'""))))"),"")</f>
        <v/>
      </c>
      <c r="Q264" s="88" t="str">
        <f>IFERROR(__xludf.DUMMYFUNCTION("IF(ISBLANK($D264),"""",IFERROR(JOIN("", "",QUERY(INDIRECT(""'(OCDS) "" &amp; Q$3 &amp; ""'!$C:$F""),""SELECT C WHERE F = '"" &amp; $A264 &amp; ""'""))))"),"")</f>
        <v/>
      </c>
      <c r="R264" s="89">
        <f t="shared" ref="R264:W264" si="262">IF(ISBLANK(IFERROR(VLOOKUP($A264,INDIRECT("'(OCDS) " &amp; R$3 &amp; "'!$F:$F"),1,FALSE))),0,1)</f>
        <v>0</v>
      </c>
      <c r="S264" s="89">
        <f t="shared" si="262"/>
        <v>0</v>
      </c>
      <c r="T264" s="89">
        <f t="shared" si="262"/>
        <v>0</v>
      </c>
      <c r="U264" s="89">
        <f t="shared" si="262"/>
        <v>0</v>
      </c>
      <c r="V264" s="89">
        <f t="shared" si="262"/>
        <v>0</v>
      </c>
      <c r="W264" s="89">
        <f t="shared" si="262"/>
        <v>0</v>
      </c>
    </row>
    <row r="265">
      <c r="A265" s="79" t="str">
        <f t="shared" si="1"/>
        <v> ()</v>
      </c>
      <c r="B265" s="94"/>
      <c r="C265" s="94"/>
      <c r="D265" s="84"/>
      <c r="E265" s="84"/>
      <c r="F265" s="92"/>
      <c r="G265" s="84"/>
      <c r="H265" s="94"/>
      <c r="I265" s="84"/>
      <c r="J265" s="85" t="str">
        <f t="shared" si="3"/>
        <v>no</v>
      </c>
      <c r="K265" s="86" t="str">
        <f>IFERROR(__xludf.DUMMYFUNCTION("IFERROR(JOIN("", "",FILTER(L265:Q265,LEN(L265:Q265))))"),"")</f>
        <v/>
      </c>
      <c r="L265" s="87" t="str">
        <f>IFERROR(__xludf.DUMMYFUNCTION("IF(ISBLANK($D265),"""",IFERROR(JOIN("", "",QUERY(INDIRECT(""'(OCDS) "" &amp; L$3 &amp; ""'!$C:$F""),""SELECT C WHERE F = '"" &amp; $A265 &amp; ""'""))))"),"")</f>
        <v/>
      </c>
      <c r="M265" s="88" t="str">
        <f>IFERROR(__xludf.DUMMYFUNCTION("IF(ISBLANK($D265),"""",IFERROR(JOIN("", "",QUERY(INDIRECT(""'(OCDS) "" &amp; M$3 &amp; ""'!$C:$F""),""SELECT C WHERE F = '"" &amp; $A265 &amp; ""'""))))"),"")</f>
        <v/>
      </c>
      <c r="N265" s="88" t="str">
        <f>IFERROR(__xludf.DUMMYFUNCTION("IF(ISBLANK($D265),"""",IFERROR(JOIN("", "",QUERY(INDIRECT(""'(OCDS) "" &amp; N$3 &amp; ""'!$C:$F""),""SELECT C WHERE F = '"" &amp; $A265 &amp; ""'""))))"),"")</f>
        <v/>
      </c>
      <c r="O265" s="88" t="str">
        <f>IFERROR(__xludf.DUMMYFUNCTION("IF(ISBLANK($D265),"""",IFERROR(JOIN("", "",QUERY(INDIRECT(""'(OCDS) "" &amp; O$3 &amp; ""'!$C:$F""),""SELECT C WHERE F = '"" &amp; $A265 &amp; ""'""))))"),"")</f>
        <v/>
      </c>
      <c r="P265" s="88" t="str">
        <f>IFERROR(__xludf.DUMMYFUNCTION("IF(ISBLANK($D265),"""",IFERROR(JOIN("", "",QUERY(INDIRECT(""'(OCDS) "" &amp; P$3 &amp; ""'!$C:$F""),""SELECT C WHERE F = '"" &amp; $A265 &amp; ""'""))))"),"")</f>
        <v/>
      </c>
      <c r="Q265" s="88" t="str">
        <f>IFERROR(__xludf.DUMMYFUNCTION("IF(ISBLANK($D265),"""",IFERROR(JOIN("", "",QUERY(INDIRECT(""'(OCDS) "" &amp; Q$3 &amp; ""'!$C:$F""),""SELECT C WHERE F = '"" &amp; $A265 &amp; ""'""))))"),"")</f>
        <v/>
      </c>
      <c r="R265" s="89">
        <f t="shared" ref="R265:W265" si="263">IF(ISBLANK(IFERROR(VLOOKUP($A265,INDIRECT("'(OCDS) " &amp; R$3 &amp; "'!$F:$F"),1,FALSE))),0,1)</f>
        <v>0</v>
      </c>
      <c r="S265" s="89">
        <f t="shared" si="263"/>
        <v>0</v>
      </c>
      <c r="T265" s="89">
        <f t="shared" si="263"/>
        <v>0</v>
      </c>
      <c r="U265" s="89">
        <f t="shared" si="263"/>
        <v>0</v>
      </c>
      <c r="V265" s="89">
        <f t="shared" si="263"/>
        <v>0</v>
      </c>
      <c r="W265" s="89">
        <f t="shared" si="263"/>
        <v>0</v>
      </c>
    </row>
    <row r="266">
      <c r="A266" s="79" t="str">
        <f t="shared" si="1"/>
        <v> ()</v>
      </c>
      <c r="B266" s="94"/>
      <c r="C266" s="94"/>
      <c r="D266" s="84"/>
      <c r="E266" s="84"/>
      <c r="F266" s="92"/>
      <c r="G266" s="84"/>
      <c r="H266" s="94"/>
      <c r="I266" s="84"/>
      <c r="J266" s="85" t="str">
        <f t="shared" si="3"/>
        <v>no</v>
      </c>
      <c r="K266" s="86" t="str">
        <f>IFERROR(__xludf.DUMMYFUNCTION("IFERROR(JOIN("", "",FILTER(L266:Q266,LEN(L266:Q266))))"),"")</f>
        <v/>
      </c>
      <c r="L266" s="87" t="str">
        <f>IFERROR(__xludf.DUMMYFUNCTION("IF(ISBLANK($D266),"""",IFERROR(JOIN("", "",QUERY(INDIRECT(""'(OCDS) "" &amp; L$3 &amp; ""'!$C:$F""),""SELECT C WHERE F = '"" &amp; $A266 &amp; ""'""))))"),"")</f>
        <v/>
      </c>
      <c r="M266" s="88" t="str">
        <f>IFERROR(__xludf.DUMMYFUNCTION("IF(ISBLANK($D266),"""",IFERROR(JOIN("", "",QUERY(INDIRECT(""'(OCDS) "" &amp; M$3 &amp; ""'!$C:$F""),""SELECT C WHERE F = '"" &amp; $A266 &amp; ""'""))))"),"")</f>
        <v/>
      </c>
      <c r="N266" s="88" t="str">
        <f>IFERROR(__xludf.DUMMYFUNCTION("IF(ISBLANK($D266),"""",IFERROR(JOIN("", "",QUERY(INDIRECT(""'(OCDS) "" &amp; N$3 &amp; ""'!$C:$F""),""SELECT C WHERE F = '"" &amp; $A266 &amp; ""'""))))"),"")</f>
        <v/>
      </c>
      <c r="O266" s="88" t="str">
        <f>IFERROR(__xludf.DUMMYFUNCTION("IF(ISBLANK($D266),"""",IFERROR(JOIN("", "",QUERY(INDIRECT(""'(OCDS) "" &amp; O$3 &amp; ""'!$C:$F""),""SELECT C WHERE F = '"" &amp; $A266 &amp; ""'""))))"),"")</f>
        <v/>
      </c>
      <c r="P266" s="88" t="str">
        <f>IFERROR(__xludf.DUMMYFUNCTION("IF(ISBLANK($D266),"""",IFERROR(JOIN("", "",QUERY(INDIRECT(""'(OCDS) "" &amp; P$3 &amp; ""'!$C:$F""),""SELECT C WHERE F = '"" &amp; $A266 &amp; ""'""))))"),"")</f>
        <v/>
      </c>
      <c r="Q266" s="88" t="str">
        <f>IFERROR(__xludf.DUMMYFUNCTION("IF(ISBLANK($D266),"""",IFERROR(JOIN("", "",QUERY(INDIRECT(""'(OCDS) "" &amp; Q$3 &amp; ""'!$C:$F""),""SELECT C WHERE F = '"" &amp; $A266 &amp; ""'""))))"),"")</f>
        <v/>
      </c>
      <c r="R266" s="89">
        <f t="shared" ref="R266:W266" si="264">IF(ISBLANK(IFERROR(VLOOKUP($A266,INDIRECT("'(OCDS) " &amp; R$3 &amp; "'!$F:$F"),1,FALSE))),0,1)</f>
        <v>0</v>
      </c>
      <c r="S266" s="89">
        <f t="shared" si="264"/>
        <v>0</v>
      </c>
      <c r="T266" s="89">
        <f t="shared" si="264"/>
        <v>0</v>
      </c>
      <c r="U266" s="89">
        <f t="shared" si="264"/>
        <v>0</v>
      </c>
      <c r="V266" s="89">
        <f t="shared" si="264"/>
        <v>0</v>
      </c>
      <c r="W266" s="89">
        <f t="shared" si="264"/>
        <v>0</v>
      </c>
    </row>
    <row r="267">
      <c r="A267" s="79" t="str">
        <f t="shared" si="1"/>
        <v> ()</v>
      </c>
      <c r="B267" s="94"/>
      <c r="C267" s="94"/>
      <c r="D267" s="84"/>
      <c r="E267" s="84"/>
      <c r="F267" s="92"/>
      <c r="G267" s="84"/>
      <c r="H267" s="94"/>
      <c r="I267" s="84"/>
      <c r="J267" s="85" t="str">
        <f t="shared" si="3"/>
        <v>no</v>
      </c>
      <c r="K267" s="86" t="str">
        <f>IFERROR(__xludf.DUMMYFUNCTION("IFERROR(JOIN("", "",FILTER(L267:Q267,LEN(L267:Q267))))"),"")</f>
        <v/>
      </c>
      <c r="L267" s="87" t="str">
        <f>IFERROR(__xludf.DUMMYFUNCTION("IF(ISBLANK($D267),"""",IFERROR(JOIN("", "",QUERY(INDIRECT(""'(OCDS) "" &amp; L$3 &amp; ""'!$C:$F""),""SELECT C WHERE F = '"" &amp; $A267 &amp; ""'""))))"),"")</f>
        <v/>
      </c>
      <c r="M267" s="88" t="str">
        <f>IFERROR(__xludf.DUMMYFUNCTION("IF(ISBLANK($D267),"""",IFERROR(JOIN("", "",QUERY(INDIRECT(""'(OCDS) "" &amp; M$3 &amp; ""'!$C:$F""),""SELECT C WHERE F = '"" &amp; $A267 &amp; ""'""))))"),"")</f>
        <v/>
      </c>
      <c r="N267" s="88" t="str">
        <f>IFERROR(__xludf.DUMMYFUNCTION("IF(ISBLANK($D267),"""",IFERROR(JOIN("", "",QUERY(INDIRECT(""'(OCDS) "" &amp; N$3 &amp; ""'!$C:$F""),""SELECT C WHERE F = '"" &amp; $A267 &amp; ""'""))))"),"")</f>
        <v/>
      </c>
      <c r="O267" s="88" t="str">
        <f>IFERROR(__xludf.DUMMYFUNCTION("IF(ISBLANK($D267),"""",IFERROR(JOIN("", "",QUERY(INDIRECT(""'(OCDS) "" &amp; O$3 &amp; ""'!$C:$F""),""SELECT C WHERE F = '"" &amp; $A267 &amp; ""'""))))"),"")</f>
        <v/>
      </c>
      <c r="P267" s="88" t="str">
        <f>IFERROR(__xludf.DUMMYFUNCTION("IF(ISBLANK($D267),"""",IFERROR(JOIN("", "",QUERY(INDIRECT(""'(OCDS) "" &amp; P$3 &amp; ""'!$C:$F""),""SELECT C WHERE F = '"" &amp; $A267 &amp; ""'""))))"),"")</f>
        <v/>
      </c>
      <c r="Q267" s="88" t="str">
        <f>IFERROR(__xludf.DUMMYFUNCTION("IF(ISBLANK($D267),"""",IFERROR(JOIN("", "",QUERY(INDIRECT(""'(OCDS) "" &amp; Q$3 &amp; ""'!$C:$F""),""SELECT C WHERE F = '"" &amp; $A267 &amp; ""'""))))"),"")</f>
        <v/>
      </c>
      <c r="R267" s="89">
        <f t="shared" ref="R267:W267" si="265">IF(ISBLANK(IFERROR(VLOOKUP($A267,INDIRECT("'(OCDS) " &amp; R$3 &amp; "'!$F:$F"),1,FALSE))),0,1)</f>
        <v>0</v>
      </c>
      <c r="S267" s="89">
        <f t="shared" si="265"/>
        <v>0</v>
      </c>
      <c r="T267" s="89">
        <f t="shared" si="265"/>
        <v>0</v>
      </c>
      <c r="U267" s="89">
        <f t="shared" si="265"/>
        <v>0</v>
      </c>
      <c r="V267" s="89">
        <f t="shared" si="265"/>
        <v>0</v>
      </c>
      <c r="W267" s="89">
        <f t="shared" si="265"/>
        <v>0</v>
      </c>
    </row>
    <row r="268">
      <c r="A268" s="79" t="str">
        <f t="shared" si="1"/>
        <v> ()</v>
      </c>
      <c r="B268" s="94"/>
      <c r="C268" s="94"/>
      <c r="D268" s="84"/>
      <c r="E268" s="84"/>
      <c r="F268" s="92"/>
      <c r="G268" s="84"/>
      <c r="H268" s="94"/>
      <c r="I268" s="84"/>
      <c r="J268" s="85" t="str">
        <f t="shared" si="3"/>
        <v>no</v>
      </c>
      <c r="K268" s="86" t="str">
        <f>IFERROR(__xludf.DUMMYFUNCTION("IFERROR(JOIN("", "",FILTER(L268:Q268,LEN(L268:Q268))))"),"")</f>
        <v/>
      </c>
      <c r="L268" s="87" t="str">
        <f>IFERROR(__xludf.DUMMYFUNCTION("IF(ISBLANK($D268),"""",IFERROR(JOIN("", "",QUERY(INDIRECT(""'(OCDS) "" &amp; L$3 &amp; ""'!$C:$F""),""SELECT C WHERE F = '"" &amp; $A268 &amp; ""'""))))"),"")</f>
        <v/>
      </c>
      <c r="M268" s="88" t="str">
        <f>IFERROR(__xludf.DUMMYFUNCTION("IF(ISBLANK($D268),"""",IFERROR(JOIN("", "",QUERY(INDIRECT(""'(OCDS) "" &amp; M$3 &amp; ""'!$C:$F""),""SELECT C WHERE F = '"" &amp; $A268 &amp; ""'""))))"),"")</f>
        <v/>
      </c>
      <c r="N268" s="88" t="str">
        <f>IFERROR(__xludf.DUMMYFUNCTION("IF(ISBLANK($D268),"""",IFERROR(JOIN("", "",QUERY(INDIRECT(""'(OCDS) "" &amp; N$3 &amp; ""'!$C:$F""),""SELECT C WHERE F = '"" &amp; $A268 &amp; ""'""))))"),"")</f>
        <v/>
      </c>
      <c r="O268" s="88" t="str">
        <f>IFERROR(__xludf.DUMMYFUNCTION("IF(ISBLANK($D268),"""",IFERROR(JOIN("", "",QUERY(INDIRECT(""'(OCDS) "" &amp; O$3 &amp; ""'!$C:$F""),""SELECT C WHERE F = '"" &amp; $A268 &amp; ""'""))))"),"")</f>
        <v/>
      </c>
      <c r="P268" s="88" t="str">
        <f>IFERROR(__xludf.DUMMYFUNCTION("IF(ISBLANK($D268),"""",IFERROR(JOIN("", "",QUERY(INDIRECT(""'(OCDS) "" &amp; P$3 &amp; ""'!$C:$F""),""SELECT C WHERE F = '"" &amp; $A268 &amp; ""'""))))"),"")</f>
        <v/>
      </c>
      <c r="Q268" s="88" t="str">
        <f>IFERROR(__xludf.DUMMYFUNCTION("IF(ISBLANK($D268),"""",IFERROR(JOIN("", "",QUERY(INDIRECT(""'(OCDS) "" &amp; Q$3 &amp; ""'!$C:$F""),""SELECT C WHERE F = '"" &amp; $A268 &amp; ""'""))))"),"")</f>
        <v/>
      </c>
      <c r="R268" s="89">
        <f t="shared" ref="R268:W268" si="266">IF(ISBLANK(IFERROR(VLOOKUP($A268,INDIRECT("'(OCDS) " &amp; R$3 &amp; "'!$F:$F"),1,FALSE))),0,1)</f>
        <v>0</v>
      </c>
      <c r="S268" s="89">
        <f t="shared" si="266"/>
        <v>0</v>
      </c>
      <c r="T268" s="89">
        <f t="shared" si="266"/>
        <v>0</v>
      </c>
      <c r="U268" s="89">
        <f t="shared" si="266"/>
        <v>0</v>
      </c>
      <c r="V268" s="89">
        <f t="shared" si="266"/>
        <v>0</v>
      </c>
      <c r="W268" s="89">
        <f t="shared" si="266"/>
        <v>0</v>
      </c>
    </row>
    <row r="269">
      <c r="A269" s="79" t="str">
        <f t="shared" si="1"/>
        <v> ()</v>
      </c>
      <c r="B269" s="94"/>
      <c r="C269" s="94"/>
      <c r="D269" s="84"/>
      <c r="E269" s="84"/>
      <c r="F269" s="92"/>
      <c r="G269" s="84"/>
      <c r="H269" s="94"/>
      <c r="I269" s="84"/>
      <c r="J269" s="85" t="str">
        <f t="shared" si="3"/>
        <v>no</v>
      </c>
      <c r="K269" s="86" t="str">
        <f>IFERROR(__xludf.DUMMYFUNCTION("IFERROR(JOIN("", "",FILTER(L269:Q269,LEN(L269:Q269))))"),"")</f>
        <v/>
      </c>
      <c r="L269" s="87" t="str">
        <f>IFERROR(__xludf.DUMMYFUNCTION("IF(ISBLANK($D269),"""",IFERROR(JOIN("", "",QUERY(INDIRECT(""'(OCDS) "" &amp; L$3 &amp; ""'!$C:$F""),""SELECT C WHERE F = '"" &amp; $A269 &amp; ""'""))))"),"")</f>
        <v/>
      </c>
      <c r="M269" s="88" t="str">
        <f>IFERROR(__xludf.DUMMYFUNCTION("IF(ISBLANK($D269),"""",IFERROR(JOIN("", "",QUERY(INDIRECT(""'(OCDS) "" &amp; M$3 &amp; ""'!$C:$F""),""SELECT C WHERE F = '"" &amp; $A269 &amp; ""'""))))"),"")</f>
        <v/>
      </c>
      <c r="N269" s="88" t="str">
        <f>IFERROR(__xludf.DUMMYFUNCTION("IF(ISBLANK($D269),"""",IFERROR(JOIN("", "",QUERY(INDIRECT(""'(OCDS) "" &amp; N$3 &amp; ""'!$C:$F""),""SELECT C WHERE F = '"" &amp; $A269 &amp; ""'""))))"),"")</f>
        <v/>
      </c>
      <c r="O269" s="88" t="str">
        <f>IFERROR(__xludf.DUMMYFUNCTION("IF(ISBLANK($D269),"""",IFERROR(JOIN("", "",QUERY(INDIRECT(""'(OCDS) "" &amp; O$3 &amp; ""'!$C:$F""),""SELECT C WHERE F = '"" &amp; $A269 &amp; ""'""))))"),"")</f>
        <v/>
      </c>
      <c r="P269" s="88" t="str">
        <f>IFERROR(__xludf.DUMMYFUNCTION("IF(ISBLANK($D269),"""",IFERROR(JOIN("", "",QUERY(INDIRECT(""'(OCDS) "" &amp; P$3 &amp; ""'!$C:$F""),""SELECT C WHERE F = '"" &amp; $A269 &amp; ""'""))))"),"")</f>
        <v/>
      </c>
      <c r="Q269" s="88" t="str">
        <f>IFERROR(__xludf.DUMMYFUNCTION("IF(ISBLANK($D269),"""",IFERROR(JOIN("", "",QUERY(INDIRECT(""'(OCDS) "" &amp; Q$3 &amp; ""'!$C:$F""),""SELECT C WHERE F = '"" &amp; $A269 &amp; ""'""))))"),"")</f>
        <v/>
      </c>
      <c r="R269" s="89">
        <f t="shared" ref="R269:W269" si="267">IF(ISBLANK(IFERROR(VLOOKUP($A269,INDIRECT("'(OCDS) " &amp; R$3 &amp; "'!$F:$F"),1,FALSE))),0,1)</f>
        <v>0</v>
      </c>
      <c r="S269" s="89">
        <f t="shared" si="267"/>
        <v>0</v>
      </c>
      <c r="T269" s="89">
        <f t="shared" si="267"/>
        <v>0</v>
      </c>
      <c r="U269" s="89">
        <f t="shared" si="267"/>
        <v>0</v>
      </c>
      <c r="V269" s="89">
        <f t="shared" si="267"/>
        <v>0</v>
      </c>
      <c r="W269" s="89">
        <f t="shared" si="267"/>
        <v>0</v>
      </c>
    </row>
    <row r="270">
      <c r="A270" s="79" t="str">
        <f t="shared" si="1"/>
        <v> ()</v>
      </c>
      <c r="B270" s="94"/>
      <c r="C270" s="94"/>
      <c r="D270" s="84"/>
      <c r="E270" s="84"/>
      <c r="F270" s="92"/>
      <c r="G270" s="84"/>
      <c r="H270" s="94"/>
      <c r="I270" s="84"/>
      <c r="J270" s="85" t="str">
        <f t="shared" si="3"/>
        <v>no</v>
      </c>
      <c r="K270" s="86" t="str">
        <f>IFERROR(__xludf.DUMMYFUNCTION("IFERROR(JOIN("", "",FILTER(L270:Q270,LEN(L270:Q270))))"),"")</f>
        <v/>
      </c>
      <c r="L270" s="87" t="str">
        <f>IFERROR(__xludf.DUMMYFUNCTION("IF(ISBLANK($D270),"""",IFERROR(JOIN("", "",QUERY(INDIRECT(""'(OCDS) "" &amp; L$3 &amp; ""'!$C:$F""),""SELECT C WHERE F = '"" &amp; $A270 &amp; ""'""))))"),"")</f>
        <v/>
      </c>
      <c r="M270" s="88" t="str">
        <f>IFERROR(__xludf.DUMMYFUNCTION("IF(ISBLANK($D270),"""",IFERROR(JOIN("", "",QUERY(INDIRECT(""'(OCDS) "" &amp; M$3 &amp; ""'!$C:$F""),""SELECT C WHERE F = '"" &amp; $A270 &amp; ""'""))))"),"")</f>
        <v/>
      </c>
      <c r="N270" s="88" t="str">
        <f>IFERROR(__xludf.DUMMYFUNCTION("IF(ISBLANK($D270),"""",IFERROR(JOIN("", "",QUERY(INDIRECT(""'(OCDS) "" &amp; N$3 &amp; ""'!$C:$F""),""SELECT C WHERE F = '"" &amp; $A270 &amp; ""'""))))"),"")</f>
        <v/>
      </c>
      <c r="O270" s="88" t="str">
        <f>IFERROR(__xludf.DUMMYFUNCTION("IF(ISBLANK($D270),"""",IFERROR(JOIN("", "",QUERY(INDIRECT(""'(OCDS) "" &amp; O$3 &amp; ""'!$C:$F""),""SELECT C WHERE F = '"" &amp; $A270 &amp; ""'""))))"),"")</f>
        <v/>
      </c>
      <c r="P270" s="88" t="str">
        <f>IFERROR(__xludf.DUMMYFUNCTION("IF(ISBLANK($D270),"""",IFERROR(JOIN("", "",QUERY(INDIRECT(""'(OCDS) "" &amp; P$3 &amp; ""'!$C:$F""),""SELECT C WHERE F = '"" &amp; $A270 &amp; ""'""))))"),"")</f>
        <v/>
      </c>
      <c r="Q270" s="88" t="str">
        <f>IFERROR(__xludf.DUMMYFUNCTION("IF(ISBLANK($D270),"""",IFERROR(JOIN("", "",QUERY(INDIRECT(""'(OCDS) "" &amp; Q$3 &amp; ""'!$C:$F""),""SELECT C WHERE F = '"" &amp; $A270 &amp; ""'""))))"),"")</f>
        <v/>
      </c>
      <c r="R270" s="89">
        <f t="shared" ref="R270:W270" si="268">IF(ISBLANK(IFERROR(VLOOKUP($A270,INDIRECT("'(OCDS) " &amp; R$3 &amp; "'!$F:$F"),1,FALSE))),0,1)</f>
        <v>0</v>
      </c>
      <c r="S270" s="89">
        <f t="shared" si="268"/>
        <v>0</v>
      </c>
      <c r="T270" s="89">
        <f t="shared" si="268"/>
        <v>0</v>
      </c>
      <c r="U270" s="89">
        <f t="shared" si="268"/>
        <v>0</v>
      </c>
      <c r="V270" s="89">
        <f t="shared" si="268"/>
        <v>0</v>
      </c>
      <c r="W270" s="89">
        <f t="shared" si="268"/>
        <v>0</v>
      </c>
    </row>
    <row r="271">
      <c r="A271" s="79" t="str">
        <f t="shared" si="1"/>
        <v> ()</v>
      </c>
      <c r="B271" s="94"/>
      <c r="C271" s="94"/>
      <c r="D271" s="84"/>
      <c r="E271" s="84"/>
      <c r="F271" s="92"/>
      <c r="G271" s="84"/>
      <c r="H271" s="94"/>
      <c r="I271" s="84"/>
      <c r="J271" s="85" t="str">
        <f t="shared" si="3"/>
        <v>no</v>
      </c>
      <c r="K271" s="86" t="str">
        <f>IFERROR(__xludf.DUMMYFUNCTION("IFERROR(JOIN("", "",FILTER(L271:Q271,LEN(L271:Q271))))"),"")</f>
        <v/>
      </c>
      <c r="L271" s="87" t="str">
        <f>IFERROR(__xludf.DUMMYFUNCTION("IF(ISBLANK($D271),"""",IFERROR(JOIN("", "",QUERY(INDIRECT(""'(OCDS) "" &amp; L$3 &amp; ""'!$C:$F""),""SELECT C WHERE F = '"" &amp; $A271 &amp; ""'""))))"),"")</f>
        <v/>
      </c>
      <c r="M271" s="88" t="str">
        <f>IFERROR(__xludf.DUMMYFUNCTION("IF(ISBLANK($D271),"""",IFERROR(JOIN("", "",QUERY(INDIRECT(""'(OCDS) "" &amp; M$3 &amp; ""'!$C:$F""),""SELECT C WHERE F = '"" &amp; $A271 &amp; ""'""))))"),"")</f>
        <v/>
      </c>
      <c r="N271" s="88" t="str">
        <f>IFERROR(__xludf.DUMMYFUNCTION("IF(ISBLANK($D271),"""",IFERROR(JOIN("", "",QUERY(INDIRECT(""'(OCDS) "" &amp; N$3 &amp; ""'!$C:$F""),""SELECT C WHERE F = '"" &amp; $A271 &amp; ""'""))))"),"")</f>
        <v/>
      </c>
      <c r="O271" s="88" t="str">
        <f>IFERROR(__xludf.DUMMYFUNCTION("IF(ISBLANK($D271),"""",IFERROR(JOIN("", "",QUERY(INDIRECT(""'(OCDS) "" &amp; O$3 &amp; ""'!$C:$F""),""SELECT C WHERE F = '"" &amp; $A271 &amp; ""'""))))"),"")</f>
        <v/>
      </c>
      <c r="P271" s="88" t="str">
        <f>IFERROR(__xludf.DUMMYFUNCTION("IF(ISBLANK($D271),"""",IFERROR(JOIN("", "",QUERY(INDIRECT(""'(OCDS) "" &amp; P$3 &amp; ""'!$C:$F""),""SELECT C WHERE F = '"" &amp; $A271 &amp; ""'""))))"),"")</f>
        <v/>
      </c>
      <c r="Q271" s="88" t="str">
        <f>IFERROR(__xludf.DUMMYFUNCTION("IF(ISBLANK($D271),"""",IFERROR(JOIN("", "",QUERY(INDIRECT(""'(OCDS) "" &amp; Q$3 &amp; ""'!$C:$F""),""SELECT C WHERE F = '"" &amp; $A271 &amp; ""'""))))"),"")</f>
        <v/>
      </c>
      <c r="R271" s="89">
        <f t="shared" ref="R271:W271" si="269">IF(ISBLANK(IFERROR(VLOOKUP($A271,INDIRECT("'(OCDS) " &amp; R$3 &amp; "'!$F:$F"),1,FALSE))),0,1)</f>
        <v>0</v>
      </c>
      <c r="S271" s="89">
        <f t="shared" si="269"/>
        <v>0</v>
      </c>
      <c r="T271" s="89">
        <f t="shared" si="269"/>
        <v>0</v>
      </c>
      <c r="U271" s="89">
        <f t="shared" si="269"/>
        <v>0</v>
      </c>
      <c r="V271" s="89">
        <f t="shared" si="269"/>
        <v>0</v>
      </c>
      <c r="W271" s="89">
        <f t="shared" si="269"/>
        <v>0</v>
      </c>
    </row>
    <row r="272">
      <c r="A272" s="79" t="str">
        <f t="shared" si="1"/>
        <v> ()</v>
      </c>
      <c r="B272" s="94"/>
      <c r="C272" s="94"/>
      <c r="D272" s="84"/>
      <c r="E272" s="84"/>
      <c r="F272" s="92"/>
      <c r="G272" s="84"/>
      <c r="H272" s="94"/>
      <c r="I272" s="84"/>
      <c r="J272" s="85" t="str">
        <f t="shared" si="3"/>
        <v>no</v>
      </c>
      <c r="K272" s="86" t="str">
        <f>IFERROR(__xludf.DUMMYFUNCTION("IFERROR(JOIN("", "",FILTER(L272:Q272,LEN(L272:Q272))))"),"")</f>
        <v/>
      </c>
      <c r="L272" s="87" t="str">
        <f>IFERROR(__xludf.DUMMYFUNCTION("IF(ISBLANK($D272),"""",IFERROR(JOIN("", "",QUERY(INDIRECT(""'(OCDS) "" &amp; L$3 &amp; ""'!$C:$F""),""SELECT C WHERE F = '"" &amp; $A272 &amp; ""'""))))"),"")</f>
        <v/>
      </c>
      <c r="M272" s="88" t="str">
        <f>IFERROR(__xludf.DUMMYFUNCTION("IF(ISBLANK($D272),"""",IFERROR(JOIN("", "",QUERY(INDIRECT(""'(OCDS) "" &amp; M$3 &amp; ""'!$C:$F""),""SELECT C WHERE F = '"" &amp; $A272 &amp; ""'""))))"),"")</f>
        <v/>
      </c>
      <c r="N272" s="88" t="str">
        <f>IFERROR(__xludf.DUMMYFUNCTION("IF(ISBLANK($D272),"""",IFERROR(JOIN("", "",QUERY(INDIRECT(""'(OCDS) "" &amp; N$3 &amp; ""'!$C:$F""),""SELECT C WHERE F = '"" &amp; $A272 &amp; ""'""))))"),"")</f>
        <v/>
      </c>
      <c r="O272" s="88" t="str">
        <f>IFERROR(__xludf.DUMMYFUNCTION("IF(ISBLANK($D272),"""",IFERROR(JOIN("", "",QUERY(INDIRECT(""'(OCDS) "" &amp; O$3 &amp; ""'!$C:$F""),""SELECT C WHERE F = '"" &amp; $A272 &amp; ""'""))))"),"")</f>
        <v/>
      </c>
      <c r="P272" s="88" t="str">
        <f>IFERROR(__xludf.DUMMYFUNCTION("IF(ISBLANK($D272),"""",IFERROR(JOIN("", "",QUERY(INDIRECT(""'(OCDS) "" &amp; P$3 &amp; ""'!$C:$F""),""SELECT C WHERE F = '"" &amp; $A272 &amp; ""'""))))"),"")</f>
        <v/>
      </c>
      <c r="Q272" s="88" t="str">
        <f>IFERROR(__xludf.DUMMYFUNCTION("IF(ISBLANK($D272),"""",IFERROR(JOIN("", "",QUERY(INDIRECT(""'(OCDS) "" &amp; Q$3 &amp; ""'!$C:$F""),""SELECT C WHERE F = '"" &amp; $A272 &amp; ""'""))))"),"")</f>
        <v/>
      </c>
      <c r="R272" s="89">
        <f t="shared" ref="R272:W272" si="270">IF(ISBLANK(IFERROR(VLOOKUP($A272,INDIRECT("'(OCDS) " &amp; R$3 &amp; "'!$F:$F"),1,FALSE))),0,1)</f>
        <v>0</v>
      </c>
      <c r="S272" s="89">
        <f t="shared" si="270"/>
        <v>0</v>
      </c>
      <c r="T272" s="89">
        <f t="shared" si="270"/>
        <v>0</v>
      </c>
      <c r="U272" s="89">
        <f t="shared" si="270"/>
        <v>0</v>
      </c>
      <c r="V272" s="89">
        <f t="shared" si="270"/>
        <v>0</v>
      </c>
      <c r="W272" s="89">
        <f t="shared" si="270"/>
        <v>0</v>
      </c>
    </row>
    <row r="273">
      <c r="A273" s="79" t="str">
        <f t="shared" si="1"/>
        <v> ()</v>
      </c>
      <c r="B273" s="94"/>
      <c r="C273" s="94"/>
      <c r="D273" s="84"/>
      <c r="E273" s="84"/>
      <c r="F273" s="92"/>
      <c r="G273" s="84"/>
      <c r="H273" s="94"/>
      <c r="I273" s="84"/>
      <c r="J273" s="85" t="str">
        <f t="shared" si="3"/>
        <v>no</v>
      </c>
      <c r="K273" s="86" t="str">
        <f>IFERROR(__xludf.DUMMYFUNCTION("IFERROR(JOIN("", "",FILTER(L273:Q273,LEN(L273:Q273))))"),"")</f>
        <v/>
      </c>
      <c r="L273" s="87" t="str">
        <f>IFERROR(__xludf.DUMMYFUNCTION("IF(ISBLANK($D273),"""",IFERROR(JOIN("", "",QUERY(INDIRECT(""'(OCDS) "" &amp; L$3 &amp; ""'!$C:$F""),""SELECT C WHERE F = '"" &amp; $A273 &amp; ""'""))))"),"")</f>
        <v/>
      </c>
      <c r="M273" s="88" t="str">
        <f>IFERROR(__xludf.DUMMYFUNCTION("IF(ISBLANK($D273),"""",IFERROR(JOIN("", "",QUERY(INDIRECT(""'(OCDS) "" &amp; M$3 &amp; ""'!$C:$F""),""SELECT C WHERE F = '"" &amp; $A273 &amp; ""'""))))"),"")</f>
        <v/>
      </c>
      <c r="N273" s="88" t="str">
        <f>IFERROR(__xludf.DUMMYFUNCTION("IF(ISBLANK($D273),"""",IFERROR(JOIN("", "",QUERY(INDIRECT(""'(OCDS) "" &amp; N$3 &amp; ""'!$C:$F""),""SELECT C WHERE F = '"" &amp; $A273 &amp; ""'""))))"),"")</f>
        <v/>
      </c>
      <c r="O273" s="88" t="str">
        <f>IFERROR(__xludf.DUMMYFUNCTION("IF(ISBLANK($D273),"""",IFERROR(JOIN("", "",QUERY(INDIRECT(""'(OCDS) "" &amp; O$3 &amp; ""'!$C:$F""),""SELECT C WHERE F = '"" &amp; $A273 &amp; ""'""))))"),"")</f>
        <v/>
      </c>
      <c r="P273" s="88" t="str">
        <f>IFERROR(__xludf.DUMMYFUNCTION("IF(ISBLANK($D273),"""",IFERROR(JOIN("", "",QUERY(INDIRECT(""'(OCDS) "" &amp; P$3 &amp; ""'!$C:$F""),""SELECT C WHERE F = '"" &amp; $A273 &amp; ""'""))))"),"")</f>
        <v/>
      </c>
      <c r="Q273" s="88" t="str">
        <f>IFERROR(__xludf.DUMMYFUNCTION("IF(ISBLANK($D273),"""",IFERROR(JOIN("", "",QUERY(INDIRECT(""'(OCDS) "" &amp; Q$3 &amp; ""'!$C:$F""),""SELECT C WHERE F = '"" &amp; $A273 &amp; ""'""))))"),"")</f>
        <v/>
      </c>
      <c r="R273" s="89">
        <f t="shared" ref="R273:W273" si="271">IF(ISBLANK(IFERROR(VLOOKUP($A273,INDIRECT("'(OCDS) " &amp; R$3 &amp; "'!$F:$F"),1,FALSE))),0,1)</f>
        <v>0</v>
      </c>
      <c r="S273" s="89">
        <f t="shared" si="271"/>
        <v>0</v>
      </c>
      <c r="T273" s="89">
        <f t="shared" si="271"/>
        <v>0</v>
      </c>
      <c r="U273" s="89">
        <f t="shared" si="271"/>
        <v>0</v>
      </c>
      <c r="V273" s="89">
        <f t="shared" si="271"/>
        <v>0</v>
      </c>
      <c r="W273" s="89">
        <f t="shared" si="271"/>
        <v>0</v>
      </c>
    </row>
    <row r="274">
      <c r="A274" s="79" t="str">
        <f t="shared" si="1"/>
        <v> ()</v>
      </c>
      <c r="B274" s="94"/>
      <c r="C274" s="94"/>
      <c r="D274" s="84"/>
      <c r="E274" s="84"/>
      <c r="F274" s="92"/>
      <c r="G274" s="84"/>
      <c r="H274" s="94"/>
      <c r="I274" s="84"/>
      <c r="J274" s="85" t="str">
        <f t="shared" si="3"/>
        <v>no</v>
      </c>
      <c r="K274" s="86" t="str">
        <f>IFERROR(__xludf.DUMMYFUNCTION("IFERROR(JOIN("", "",FILTER(L274:Q274,LEN(L274:Q274))))"),"")</f>
        <v/>
      </c>
      <c r="L274" s="87" t="str">
        <f>IFERROR(__xludf.DUMMYFUNCTION("IF(ISBLANK($D274),"""",IFERROR(JOIN("", "",QUERY(INDIRECT(""'(OCDS) "" &amp; L$3 &amp; ""'!$C:$F""),""SELECT C WHERE F = '"" &amp; $A274 &amp; ""'""))))"),"")</f>
        <v/>
      </c>
      <c r="M274" s="88" t="str">
        <f>IFERROR(__xludf.DUMMYFUNCTION("IF(ISBLANK($D274),"""",IFERROR(JOIN("", "",QUERY(INDIRECT(""'(OCDS) "" &amp; M$3 &amp; ""'!$C:$F""),""SELECT C WHERE F = '"" &amp; $A274 &amp; ""'""))))"),"")</f>
        <v/>
      </c>
      <c r="N274" s="88" t="str">
        <f>IFERROR(__xludf.DUMMYFUNCTION("IF(ISBLANK($D274),"""",IFERROR(JOIN("", "",QUERY(INDIRECT(""'(OCDS) "" &amp; N$3 &amp; ""'!$C:$F""),""SELECT C WHERE F = '"" &amp; $A274 &amp; ""'""))))"),"")</f>
        <v/>
      </c>
      <c r="O274" s="88" t="str">
        <f>IFERROR(__xludf.DUMMYFUNCTION("IF(ISBLANK($D274),"""",IFERROR(JOIN("", "",QUERY(INDIRECT(""'(OCDS) "" &amp; O$3 &amp; ""'!$C:$F""),""SELECT C WHERE F = '"" &amp; $A274 &amp; ""'""))))"),"")</f>
        <v/>
      </c>
      <c r="P274" s="88" t="str">
        <f>IFERROR(__xludf.DUMMYFUNCTION("IF(ISBLANK($D274),"""",IFERROR(JOIN("", "",QUERY(INDIRECT(""'(OCDS) "" &amp; P$3 &amp; ""'!$C:$F""),""SELECT C WHERE F = '"" &amp; $A274 &amp; ""'""))))"),"")</f>
        <v/>
      </c>
      <c r="Q274" s="88" t="str">
        <f>IFERROR(__xludf.DUMMYFUNCTION("IF(ISBLANK($D274),"""",IFERROR(JOIN("", "",QUERY(INDIRECT(""'(OCDS) "" &amp; Q$3 &amp; ""'!$C:$F""),""SELECT C WHERE F = '"" &amp; $A274 &amp; ""'""))))"),"")</f>
        <v/>
      </c>
      <c r="R274" s="89">
        <f t="shared" ref="R274:W274" si="272">IF(ISBLANK(IFERROR(VLOOKUP($A274,INDIRECT("'(OCDS) " &amp; R$3 &amp; "'!$F:$F"),1,FALSE))),0,1)</f>
        <v>0</v>
      </c>
      <c r="S274" s="89">
        <f t="shared" si="272"/>
        <v>0</v>
      </c>
      <c r="T274" s="89">
        <f t="shared" si="272"/>
        <v>0</v>
      </c>
      <c r="U274" s="89">
        <f t="shared" si="272"/>
        <v>0</v>
      </c>
      <c r="V274" s="89">
        <f t="shared" si="272"/>
        <v>0</v>
      </c>
      <c r="W274" s="89">
        <f t="shared" si="272"/>
        <v>0</v>
      </c>
    </row>
    <row r="275">
      <c r="A275" s="79" t="str">
        <f t="shared" si="1"/>
        <v> ()</v>
      </c>
      <c r="B275" s="94"/>
      <c r="C275" s="94"/>
      <c r="D275" s="84"/>
      <c r="E275" s="84"/>
      <c r="F275" s="92"/>
      <c r="G275" s="84"/>
      <c r="H275" s="94"/>
      <c r="I275" s="84"/>
      <c r="J275" s="85" t="str">
        <f t="shared" si="3"/>
        <v>no</v>
      </c>
      <c r="K275" s="86" t="str">
        <f>IFERROR(__xludf.DUMMYFUNCTION("IFERROR(JOIN("", "",FILTER(L275:Q275,LEN(L275:Q275))))"),"")</f>
        <v/>
      </c>
      <c r="L275" s="87" t="str">
        <f>IFERROR(__xludf.DUMMYFUNCTION("IF(ISBLANK($D275),"""",IFERROR(JOIN("", "",QUERY(INDIRECT(""'(OCDS) "" &amp; L$3 &amp; ""'!$C:$F""),""SELECT C WHERE F = '"" &amp; $A275 &amp; ""'""))))"),"")</f>
        <v/>
      </c>
      <c r="M275" s="88" t="str">
        <f>IFERROR(__xludf.DUMMYFUNCTION("IF(ISBLANK($D275),"""",IFERROR(JOIN("", "",QUERY(INDIRECT(""'(OCDS) "" &amp; M$3 &amp; ""'!$C:$F""),""SELECT C WHERE F = '"" &amp; $A275 &amp; ""'""))))"),"")</f>
        <v/>
      </c>
      <c r="N275" s="88" t="str">
        <f>IFERROR(__xludf.DUMMYFUNCTION("IF(ISBLANK($D275),"""",IFERROR(JOIN("", "",QUERY(INDIRECT(""'(OCDS) "" &amp; N$3 &amp; ""'!$C:$F""),""SELECT C WHERE F = '"" &amp; $A275 &amp; ""'""))))"),"")</f>
        <v/>
      </c>
      <c r="O275" s="88" t="str">
        <f>IFERROR(__xludf.DUMMYFUNCTION("IF(ISBLANK($D275),"""",IFERROR(JOIN("", "",QUERY(INDIRECT(""'(OCDS) "" &amp; O$3 &amp; ""'!$C:$F""),""SELECT C WHERE F = '"" &amp; $A275 &amp; ""'""))))"),"")</f>
        <v/>
      </c>
      <c r="P275" s="88" t="str">
        <f>IFERROR(__xludf.DUMMYFUNCTION("IF(ISBLANK($D275),"""",IFERROR(JOIN("", "",QUERY(INDIRECT(""'(OCDS) "" &amp; P$3 &amp; ""'!$C:$F""),""SELECT C WHERE F = '"" &amp; $A275 &amp; ""'""))))"),"")</f>
        <v/>
      </c>
      <c r="Q275" s="88" t="str">
        <f>IFERROR(__xludf.DUMMYFUNCTION("IF(ISBLANK($D275),"""",IFERROR(JOIN("", "",QUERY(INDIRECT(""'(OCDS) "" &amp; Q$3 &amp; ""'!$C:$F""),""SELECT C WHERE F = '"" &amp; $A275 &amp; ""'""))))"),"")</f>
        <v/>
      </c>
      <c r="R275" s="89">
        <f t="shared" ref="R275:W275" si="273">IF(ISBLANK(IFERROR(VLOOKUP($A275,INDIRECT("'(OCDS) " &amp; R$3 &amp; "'!$F:$F"),1,FALSE))),0,1)</f>
        <v>0</v>
      </c>
      <c r="S275" s="89">
        <f t="shared" si="273"/>
        <v>0</v>
      </c>
      <c r="T275" s="89">
        <f t="shared" si="273"/>
        <v>0</v>
      </c>
      <c r="U275" s="89">
        <f t="shared" si="273"/>
        <v>0</v>
      </c>
      <c r="V275" s="89">
        <f t="shared" si="273"/>
        <v>0</v>
      </c>
      <c r="W275" s="89">
        <f t="shared" si="273"/>
        <v>0</v>
      </c>
    </row>
    <row r="276">
      <c r="A276" s="79" t="str">
        <f t="shared" si="1"/>
        <v> ()</v>
      </c>
      <c r="B276" s="94"/>
      <c r="C276" s="94"/>
      <c r="D276" s="84"/>
      <c r="E276" s="84"/>
      <c r="F276" s="92"/>
      <c r="G276" s="84"/>
      <c r="H276" s="94"/>
      <c r="I276" s="84"/>
      <c r="J276" s="85" t="str">
        <f t="shared" si="3"/>
        <v>no</v>
      </c>
      <c r="K276" s="86" t="str">
        <f>IFERROR(__xludf.DUMMYFUNCTION("IFERROR(JOIN("", "",FILTER(L276:Q276,LEN(L276:Q276))))"),"")</f>
        <v/>
      </c>
      <c r="L276" s="87" t="str">
        <f>IFERROR(__xludf.DUMMYFUNCTION("IF(ISBLANK($D276),"""",IFERROR(JOIN("", "",QUERY(INDIRECT(""'(OCDS) "" &amp; L$3 &amp; ""'!$C:$F""),""SELECT C WHERE F = '"" &amp; $A276 &amp; ""'""))))"),"")</f>
        <v/>
      </c>
      <c r="M276" s="88" t="str">
        <f>IFERROR(__xludf.DUMMYFUNCTION("IF(ISBLANK($D276),"""",IFERROR(JOIN("", "",QUERY(INDIRECT(""'(OCDS) "" &amp; M$3 &amp; ""'!$C:$F""),""SELECT C WHERE F = '"" &amp; $A276 &amp; ""'""))))"),"")</f>
        <v/>
      </c>
      <c r="N276" s="88" t="str">
        <f>IFERROR(__xludf.DUMMYFUNCTION("IF(ISBLANK($D276),"""",IFERROR(JOIN("", "",QUERY(INDIRECT(""'(OCDS) "" &amp; N$3 &amp; ""'!$C:$F""),""SELECT C WHERE F = '"" &amp; $A276 &amp; ""'""))))"),"")</f>
        <v/>
      </c>
      <c r="O276" s="88" t="str">
        <f>IFERROR(__xludf.DUMMYFUNCTION("IF(ISBLANK($D276),"""",IFERROR(JOIN("", "",QUERY(INDIRECT(""'(OCDS) "" &amp; O$3 &amp; ""'!$C:$F""),""SELECT C WHERE F = '"" &amp; $A276 &amp; ""'""))))"),"")</f>
        <v/>
      </c>
      <c r="P276" s="88" t="str">
        <f>IFERROR(__xludf.DUMMYFUNCTION("IF(ISBLANK($D276),"""",IFERROR(JOIN("", "",QUERY(INDIRECT(""'(OCDS) "" &amp; P$3 &amp; ""'!$C:$F""),""SELECT C WHERE F = '"" &amp; $A276 &amp; ""'""))))"),"")</f>
        <v/>
      </c>
      <c r="Q276" s="88" t="str">
        <f>IFERROR(__xludf.DUMMYFUNCTION("IF(ISBLANK($D276),"""",IFERROR(JOIN("", "",QUERY(INDIRECT(""'(OCDS) "" &amp; Q$3 &amp; ""'!$C:$F""),""SELECT C WHERE F = '"" &amp; $A276 &amp; ""'""))))"),"")</f>
        <v/>
      </c>
      <c r="R276" s="89">
        <f t="shared" ref="R276:W276" si="274">IF(ISBLANK(IFERROR(VLOOKUP($A276,INDIRECT("'(OCDS) " &amp; R$3 &amp; "'!$F:$F"),1,FALSE))),0,1)</f>
        <v>0</v>
      </c>
      <c r="S276" s="89">
        <f t="shared" si="274"/>
        <v>0</v>
      </c>
      <c r="T276" s="89">
        <f t="shared" si="274"/>
        <v>0</v>
      </c>
      <c r="U276" s="89">
        <f t="shared" si="274"/>
        <v>0</v>
      </c>
      <c r="V276" s="89">
        <f t="shared" si="274"/>
        <v>0</v>
      </c>
      <c r="W276" s="89">
        <f t="shared" si="274"/>
        <v>0</v>
      </c>
    </row>
    <row r="277">
      <c r="A277" s="79" t="str">
        <f t="shared" si="1"/>
        <v> ()</v>
      </c>
      <c r="B277" s="94"/>
      <c r="C277" s="94"/>
      <c r="D277" s="84"/>
      <c r="E277" s="84"/>
      <c r="F277" s="92"/>
      <c r="G277" s="84"/>
      <c r="H277" s="94"/>
      <c r="I277" s="84"/>
      <c r="J277" s="85" t="str">
        <f t="shared" si="3"/>
        <v>no</v>
      </c>
      <c r="K277" s="86" t="str">
        <f>IFERROR(__xludf.DUMMYFUNCTION("IFERROR(JOIN("", "",FILTER(L277:Q277,LEN(L277:Q277))))"),"")</f>
        <v/>
      </c>
      <c r="L277" s="87" t="str">
        <f>IFERROR(__xludf.DUMMYFUNCTION("IF(ISBLANK($D277),"""",IFERROR(JOIN("", "",QUERY(INDIRECT(""'(OCDS) "" &amp; L$3 &amp; ""'!$C:$F""),""SELECT C WHERE F = '"" &amp; $A277 &amp; ""'""))))"),"")</f>
        <v/>
      </c>
      <c r="M277" s="88" t="str">
        <f>IFERROR(__xludf.DUMMYFUNCTION("IF(ISBLANK($D277),"""",IFERROR(JOIN("", "",QUERY(INDIRECT(""'(OCDS) "" &amp; M$3 &amp; ""'!$C:$F""),""SELECT C WHERE F = '"" &amp; $A277 &amp; ""'""))))"),"")</f>
        <v/>
      </c>
      <c r="N277" s="88" t="str">
        <f>IFERROR(__xludf.DUMMYFUNCTION("IF(ISBLANK($D277),"""",IFERROR(JOIN("", "",QUERY(INDIRECT(""'(OCDS) "" &amp; N$3 &amp; ""'!$C:$F""),""SELECT C WHERE F = '"" &amp; $A277 &amp; ""'""))))"),"")</f>
        <v/>
      </c>
      <c r="O277" s="88" t="str">
        <f>IFERROR(__xludf.DUMMYFUNCTION("IF(ISBLANK($D277),"""",IFERROR(JOIN("", "",QUERY(INDIRECT(""'(OCDS) "" &amp; O$3 &amp; ""'!$C:$F""),""SELECT C WHERE F = '"" &amp; $A277 &amp; ""'""))))"),"")</f>
        <v/>
      </c>
      <c r="P277" s="88" t="str">
        <f>IFERROR(__xludf.DUMMYFUNCTION("IF(ISBLANK($D277),"""",IFERROR(JOIN("", "",QUERY(INDIRECT(""'(OCDS) "" &amp; P$3 &amp; ""'!$C:$F""),""SELECT C WHERE F = '"" &amp; $A277 &amp; ""'""))))"),"")</f>
        <v/>
      </c>
      <c r="Q277" s="88" t="str">
        <f>IFERROR(__xludf.DUMMYFUNCTION("IF(ISBLANK($D277),"""",IFERROR(JOIN("", "",QUERY(INDIRECT(""'(OCDS) "" &amp; Q$3 &amp; ""'!$C:$F""),""SELECT C WHERE F = '"" &amp; $A277 &amp; ""'""))))"),"")</f>
        <v/>
      </c>
      <c r="R277" s="89">
        <f t="shared" ref="R277:W277" si="275">IF(ISBLANK(IFERROR(VLOOKUP($A277,INDIRECT("'(OCDS) " &amp; R$3 &amp; "'!$F:$F"),1,FALSE))),0,1)</f>
        <v>0</v>
      </c>
      <c r="S277" s="89">
        <f t="shared" si="275"/>
        <v>0</v>
      </c>
      <c r="T277" s="89">
        <f t="shared" si="275"/>
        <v>0</v>
      </c>
      <c r="U277" s="89">
        <f t="shared" si="275"/>
        <v>0</v>
      </c>
      <c r="V277" s="89">
        <f t="shared" si="275"/>
        <v>0</v>
      </c>
      <c r="W277" s="89">
        <f t="shared" si="275"/>
        <v>0</v>
      </c>
    </row>
    <row r="278">
      <c r="A278" s="79" t="str">
        <f t="shared" si="1"/>
        <v> ()</v>
      </c>
      <c r="B278" s="94"/>
      <c r="C278" s="94"/>
      <c r="D278" s="84"/>
      <c r="E278" s="84"/>
      <c r="F278" s="92"/>
      <c r="G278" s="84"/>
      <c r="H278" s="94"/>
      <c r="I278" s="84"/>
      <c r="J278" s="85" t="str">
        <f t="shared" si="3"/>
        <v>no</v>
      </c>
      <c r="K278" s="86" t="str">
        <f>IFERROR(__xludf.DUMMYFUNCTION("IFERROR(JOIN("", "",FILTER(L278:Q278,LEN(L278:Q278))))"),"")</f>
        <v/>
      </c>
      <c r="L278" s="87" t="str">
        <f>IFERROR(__xludf.DUMMYFUNCTION("IF(ISBLANK($D278),"""",IFERROR(JOIN("", "",QUERY(INDIRECT(""'(OCDS) "" &amp; L$3 &amp; ""'!$C:$F""),""SELECT C WHERE F = '"" &amp; $A278 &amp; ""'""))))"),"")</f>
        <v/>
      </c>
      <c r="M278" s="88" t="str">
        <f>IFERROR(__xludf.DUMMYFUNCTION("IF(ISBLANK($D278),"""",IFERROR(JOIN("", "",QUERY(INDIRECT(""'(OCDS) "" &amp; M$3 &amp; ""'!$C:$F""),""SELECT C WHERE F = '"" &amp; $A278 &amp; ""'""))))"),"")</f>
        <v/>
      </c>
      <c r="N278" s="88" t="str">
        <f>IFERROR(__xludf.DUMMYFUNCTION("IF(ISBLANK($D278),"""",IFERROR(JOIN("", "",QUERY(INDIRECT(""'(OCDS) "" &amp; N$3 &amp; ""'!$C:$F""),""SELECT C WHERE F = '"" &amp; $A278 &amp; ""'""))))"),"")</f>
        <v/>
      </c>
      <c r="O278" s="88" t="str">
        <f>IFERROR(__xludf.DUMMYFUNCTION("IF(ISBLANK($D278),"""",IFERROR(JOIN("", "",QUERY(INDIRECT(""'(OCDS) "" &amp; O$3 &amp; ""'!$C:$F""),""SELECT C WHERE F = '"" &amp; $A278 &amp; ""'""))))"),"")</f>
        <v/>
      </c>
      <c r="P278" s="88" t="str">
        <f>IFERROR(__xludf.DUMMYFUNCTION("IF(ISBLANK($D278),"""",IFERROR(JOIN("", "",QUERY(INDIRECT(""'(OCDS) "" &amp; P$3 &amp; ""'!$C:$F""),""SELECT C WHERE F = '"" &amp; $A278 &amp; ""'""))))"),"")</f>
        <v/>
      </c>
      <c r="Q278" s="88" t="str">
        <f>IFERROR(__xludf.DUMMYFUNCTION("IF(ISBLANK($D278),"""",IFERROR(JOIN("", "",QUERY(INDIRECT(""'(OCDS) "" &amp; Q$3 &amp; ""'!$C:$F""),""SELECT C WHERE F = '"" &amp; $A278 &amp; ""'""))))"),"")</f>
        <v/>
      </c>
      <c r="R278" s="89">
        <f t="shared" ref="R278:W278" si="276">IF(ISBLANK(IFERROR(VLOOKUP($A278,INDIRECT("'(OCDS) " &amp; R$3 &amp; "'!$F:$F"),1,FALSE))),0,1)</f>
        <v>0</v>
      </c>
      <c r="S278" s="89">
        <f t="shared" si="276"/>
        <v>0</v>
      </c>
      <c r="T278" s="89">
        <f t="shared" si="276"/>
        <v>0</v>
      </c>
      <c r="U278" s="89">
        <f t="shared" si="276"/>
        <v>0</v>
      </c>
      <c r="V278" s="89">
        <f t="shared" si="276"/>
        <v>0</v>
      </c>
      <c r="W278" s="89">
        <f t="shared" si="276"/>
        <v>0</v>
      </c>
    </row>
    <row r="279">
      <c r="A279" s="79" t="str">
        <f t="shared" si="1"/>
        <v> ()</v>
      </c>
      <c r="B279" s="94"/>
      <c r="C279" s="94"/>
      <c r="D279" s="84"/>
      <c r="E279" s="84"/>
      <c r="F279" s="92"/>
      <c r="G279" s="84"/>
      <c r="H279" s="94"/>
      <c r="I279" s="84"/>
      <c r="J279" s="85" t="str">
        <f t="shared" si="3"/>
        <v>no</v>
      </c>
      <c r="K279" s="86" t="str">
        <f>IFERROR(__xludf.DUMMYFUNCTION("IFERROR(JOIN("", "",FILTER(L279:Q279,LEN(L279:Q279))))"),"")</f>
        <v/>
      </c>
      <c r="L279" s="87" t="str">
        <f>IFERROR(__xludf.DUMMYFUNCTION("IF(ISBLANK($D279),"""",IFERROR(JOIN("", "",QUERY(INDIRECT(""'(OCDS) "" &amp; L$3 &amp; ""'!$C:$F""),""SELECT C WHERE F = '"" &amp; $A279 &amp; ""'""))))"),"")</f>
        <v/>
      </c>
      <c r="M279" s="88" t="str">
        <f>IFERROR(__xludf.DUMMYFUNCTION("IF(ISBLANK($D279),"""",IFERROR(JOIN("", "",QUERY(INDIRECT(""'(OCDS) "" &amp; M$3 &amp; ""'!$C:$F""),""SELECT C WHERE F = '"" &amp; $A279 &amp; ""'""))))"),"")</f>
        <v/>
      </c>
      <c r="N279" s="88" t="str">
        <f>IFERROR(__xludf.DUMMYFUNCTION("IF(ISBLANK($D279),"""",IFERROR(JOIN("", "",QUERY(INDIRECT(""'(OCDS) "" &amp; N$3 &amp; ""'!$C:$F""),""SELECT C WHERE F = '"" &amp; $A279 &amp; ""'""))))"),"")</f>
        <v/>
      </c>
      <c r="O279" s="88" t="str">
        <f>IFERROR(__xludf.DUMMYFUNCTION("IF(ISBLANK($D279),"""",IFERROR(JOIN("", "",QUERY(INDIRECT(""'(OCDS) "" &amp; O$3 &amp; ""'!$C:$F""),""SELECT C WHERE F = '"" &amp; $A279 &amp; ""'""))))"),"")</f>
        <v/>
      </c>
      <c r="P279" s="88" t="str">
        <f>IFERROR(__xludf.DUMMYFUNCTION("IF(ISBLANK($D279),"""",IFERROR(JOIN("", "",QUERY(INDIRECT(""'(OCDS) "" &amp; P$3 &amp; ""'!$C:$F""),""SELECT C WHERE F = '"" &amp; $A279 &amp; ""'""))))"),"")</f>
        <v/>
      </c>
      <c r="Q279" s="88" t="str">
        <f>IFERROR(__xludf.DUMMYFUNCTION("IF(ISBLANK($D279),"""",IFERROR(JOIN("", "",QUERY(INDIRECT(""'(OCDS) "" &amp; Q$3 &amp; ""'!$C:$F""),""SELECT C WHERE F = '"" &amp; $A279 &amp; ""'""))))"),"")</f>
        <v/>
      </c>
      <c r="R279" s="89">
        <f t="shared" ref="R279:W279" si="277">IF(ISBLANK(IFERROR(VLOOKUP($A279,INDIRECT("'(OCDS) " &amp; R$3 &amp; "'!$F:$F"),1,FALSE))),0,1)</f>
        <v>0</v>
      </c>
      <c r="S279" s="89">
        <f t="shared" si="277"/>
        <v>0</v>
      </c>
      <c r="T279" s="89">
        <f t="shared" si="277"/>
        <v>0</v>
      </c>
      <c r="U279" s="89">
        <f t="shared" si="277"/>
        <v>0</v>
      </c>
      <c r="V279" s="89">
        <f t="shared" si="277"/>
        <v>0</v>
      </c>
      <c r="W279" s="89">
        <f t="shared" si="277"/>
        <v>0</v>
      </c>
    </row>
    <row r="280">
      <c r="A280" s="79" t="str">
        <f t="shared" si="1"/>
        <v> ()</v>
      </c>
      <c r="B280" s="94"/>
      <c r="C280" s="94"/>
      <c r="D280" s="84"/>
      <c r="E280" s="84"/>
      <c r="F280" s="92"/>
      <c r="G280" s="84"/>
      <c r="H280" s="94"/>
      <c r="I280" s="84"/>
      <c r="J280" s="85" t="str">
        <f t="shared" si="3"/>
        <v>no</v>
      </c>
      <c r="K280" s="86" t="str">
        <f>IFERROR(__xludf.DUMMYFUNCTION("IFERROR(JOIN("", "",FILTER(L280:Q280,LEN(L280:Q280))))"),"")</f>
        <v/>
      </c>
      <c r="L280" s="87" t="str">
        <f>IFERROR(__xludf.DUMMYFUNCTION("IF(ISBLANK($D280),"""",IFERROR(JOIN("", "",QUERY(INDIRECT(""'(OCDS) "" &amp; L$3 &amp; ""'!$C:$F""),""SELECT C WHERE F = '"" &amp; $A280 &amp; ""'""))))"),"")</f>
        <v/>
      </c>
      <c r="M280" s="88" t="str">
        <f>IFERROR(__xludf.DUMMYFUNCTION("IF(ISBLANK($D280),"""",IFERROR(JOIN("", "",QUERY(INDIRECT(""'(OCDS) "" &amp; M$3 &amp; ""'!$C:$F""),""SELECT C WHERE F = '"" &amp; $A280 &amp; ""'""))))"),"")</f>
        <v/>
      </c>
      <c r="N280" s="88" t="str">
        <f>IFERROR(__xludf.DUMMYFUNCTION("IF(ISBLANK($D280),"""",IFERROR(JOIN("", "",QUERY(INDIRECT(""'(OCDS) "" &amp; N$3 &amp; ""'!$C:$F""),""SELECT C WHERE F = '"" &amp; $A280 &amp; ""'""))))"),"")</f>
        <v/>
      </c>
      <c r="O280" s="88" t="str">
        <f>IFERROR(__xludf.DUMMYFUNCTION("IF(ISBLANK($D280),"""",IFERROR(JOIN("", "",QUERY(INDIRECT(""'(OCDS) "" &amp; O$3 &amp; ""'!$C:$F""),""SELECT C WHERE F = '"" &amp; $A280 &amp; ""'""))))"),"")</f>
        <v/>
      </c>
      <c r="P280" s="88" t="str">
        <f>IFERROR(__xludf.DUMMYFUNCTION("IF(ISBLANK($D280),"""",IFERROR(JOIN("", "",QUERY(INDIRECT(""'(OCDS) "" &amp; P$3 &amp; ""'!$C:$F""),""SELECT C WHERE F = '"" &amp; $A280 &amp; ""'""))))"),"")</f>
        <v/>
      </c>
      <c r="Q280" s="88" t="str">
        <f>IFERROR(__xludf.DUMMYFUNCTION("IF(ISBLANK($D280),"""",IFERROR(JOIN("", "",QUERY(INDIRECT(""'(OCDS) "" &amp; Q$3 &amp; ""'!$C:$F""),""SELECT C WHERE F = '"" &amp; $A280 &amp; ""'""))))"),"")</f>
        <v/>
      </c>
      <c r="R280" s="89">
        <f t="shared" ref="R280:W280" si="278">IF(ISBLANK(IFERROR(VLOOKUP($A280,INDIRECT("'(OCDS) " &amp; R$3 &amp; "'!$F:$F"),1,FALSE))),0,1)</f>
        <v>0</v>
      </c>
      <c r="S280" s="89">
        <f t="shared" si="278"/>
        <v>0</v>
      </c>
      <c r="T280" s="89">
        <f t="shared" si="278"/>
        <v>0</v>
      </c>
      <c r="U280" s="89">
        <f t="shared" si="278"/>
        <v>0</v>
      </c>
      <c r="V280" s="89">
        <f t="shared" si="278"/>
        <v>0</v>
      </c>
      <c r="W280" s="89">
        <f t="shared" si="278"/>
        <v>0</v>
      </c>
    </row>
    <row r="281">
      <c r="A281" s="79" t="str">
        <f t="shared" si="1"/>
        <v> ()</v>
      </c>
      <c r="B281" s="94"/>
      <c r="C281" s="94"/>
      <c r="D281" s="84"/>
      <c r="E281" s="84"/>
      <c r="F281" s="92"/>
      <c r="G281" s="84"/>
      <c r="H281" s="94"/>
      <c r="I281" s="84"/>
      <c r="J281" s="85" t="str">
        <f t="shared" si="3"/>
        <v>no</v>
      </c>
      <c r="K281" s="86" t="str">
        <f>IFERROR(__xludf.DUMMYFUNCTION("IFERROR(JOIN("", "",FILTER(L281:Q281,LEN(L281:Q281))))"),"")</f>
        <v/>
      </c>
      <c r="L281" s="87" t="str">
        <f>IFERROR(__xludf.DUMMYFUNCTION("IF(ISBLANK($D281),"""",IFERROR(JOIN("", "",QUERY(INDIRECT(""'(OCDS) "" &amp; L$3 &amp; ""'!$C:$F""),""SELECT C WHERE F = '"" &amp; $A281 &amp; ""'""))))"),"")</f>
        <v/>
      </c>
      <c r="M281" s="88" t="str">
        <f>IFERROR(__xludf.DUMMYFUNCTION("IF(ISBLANK($D281),"""",IFERROR(JOIN("", "",QUERY(INDIRECT(""'(OCDS) "" &amp; M$3 &amp; ""'!$C:$F""),""SELECT C WHERE F = '"" &amp; $A281 &amp; ""'""))))"),"")</f>
        <v/>
      </c>
      <c r="N281" s="88" t="str">
        <f>IFERROR(__xludf.DUMMYFUNCTION("IF(ISBLANK($D281),"""",IFERROR(JOIN("", "",QUERY(INDIRECT(""'(OCDS) "" &amp; N$3 &amp; ""'!$C:$F""),""SELECT C WHERE F = '"" &amp; $A281 &amp; ""'""))))"),"")</f>
        <v/>
      </c>
      <c r="O281" s="88" t="str">
        <f>IFERROR(__xludf.DUMMYFUNCTION("IF(ISBLANK($D281),"""",IFERROR(JOIN("", "",QUERY(INDIRECT(""'(OCDS) "" &amp; O$3 &amp; ""'!$C:$F""),""SELECT C WHERE F = '"" &amp; $A281 &amp; ""'""))))"),"")</f>
        <v/>
      </c>
      <c r="P281" s="88" t="str">
        <f>IFERROR(__xludf.DUMMYFUNCTION("IF(ISBLANK($D281),"""",IFERROR(JOIN("", "",QUERY(INDIRECT(""'(OCDS) "" &amp; P$3 &amp; ""'!$C:$F""),""SELECT C WHERE F = '"" &amp; $A281 &amp; ""'""))))"),"")</f>
        <v/>
      </c>
      <c r="Q281" s="88" t="str">
        <f>IFERROR(__xludf.DUMMYFUNCTION("IF(ISBLANK($D281),"""",IFERROR(JOIN("", "",QUERY(INDIRECT(""'(OCDS) "" &amp; Q$3 &amp; ""'!$C:$F""),""SELECT C WHERE F = '"" &amp; $A281 &amp; ""'""))))"),"")</f>
        <v/>
      </c>
      <c r="R281" s="89">
        <f t="shared" ref="R281:W281" si="279">IF(ISBLANK(IFERROR(VLOOKUP($A281,INDIRECT("'(OCDS) " &amp; R$3 &amp; "'!$F:$F"),1,FALSE))),0,1)</f>
        <v>0</v>
      </c>
      <c r="S281" s="89">
        <f t="shared" si="279"/>
        <v>0</v>
      </c>
      <c r="T281" s="89">
        <f t="shared" si="279"/>
        <v>0</v>
      </c>
      <c r="U281" s="89">
        <f t="shared" si="279"/>
        <v>0</v>
      </c>
      <c r="V281" s="89">
        <f t="shared" si="279"/>
        <v>0</v>
      </c>
      <c r="W281" s="89">
        <f t="shared" si="279"/>
        <v>0</v>
      </c>
    </row>
    <row r="282">
      <c r="A282" s="79" t="str">
        <f t="shared" si="1"/>
        <v> ()</v>
      </c>
      <c r="B282" s="94"/>
      <c r="C282" s="94"/>
      <c r="D282" s="84"/>
      <c r="E282" s="84"/>
      <c r="F282" s="92"/>
      <c r="G282" s="84"/>
      <c r="H282" s="94"/>
      <c r="I282" s="84"/>
      <c r="J282" s="85" t="str">
        <f t="shared" si="3"/>
        <v>no</v>
      </c>
      <c r="K282" s="86" t="str">
        <f>IFERROR(__xludf.DUMMYFUNCTION("IFERROR(JOIN("", "",FILTER(L282:Q282,LEN(L282:Q282))))"),"")</f>
        <v/>
      </c>
      <c r="L282" s="87" t="str">
        <f>IFERROR(__xludf.DUMMYFUNCTION("IF(ISBLANK($D282),"""",IFERROR(JOIN("", "",QUERY(INDIRECT(""'(OCDS) "" &amp; L$3 &amp; ""'!$C:$F""),""SELECT C WHERE F = '"" &amp; $A282 &amp; ""'""))))"),"")</f>
        <v/>
      </c>
      <c r="M282" s="88" t="str">
        <f>IFERROR(__xludf.DUMMYFUNCTION("IF(ISBLANK($D282),"""",IFERROR(JOIN("", "",QUERY(INDIRECT(""'(OCDS) "" &amp; M$3 &amp; ""'!$C:$F""),""SELECT C WHERE F = '"" &amp; $A282 &amp; ""'""))))"),"")</f>
        <v/>
      </c>
      <c r="N282" s="88" t="str">
        <f>IFERROR(__xludf.DUMMYFUNCTION("IF(ISBLANK($D282),"""",IFERROR(JOIN("", "",QUERY(INDIRECT(""'(OCDS) "" &amp; N$3 &amp; ""'!$C:$F""),""SELECT C WHERE F = '"" &amp; $A282 &amp; ""'""))))"),"")</f>
        <v/>
      </c>
      <c r="O282" s="88" t="str">
        <f>IFERROR(__xludf.DUMMYFUNCTION("IF(ISBLANK($D282),"""",IFERROR(JOIN("", "",QUERY(INDIRECT(""'(OCDS) "" &amp; O$3 &amp; ""'!$C:$F""),""SELECT C WHERE F = '"" &amp; $A282 &amp; ""'""))))"),"")</f>
        <v/>
      </c>
      <c r="P282" s="88" t="str">
        <f>IFERROR(__xludf.DUMMYFUNCTION("IF(ISBLANK($D282),"""",IFERROR(JOIN("", "",QUERY(INDIRECT(""'(OCDS) "" &amp; P$3 &amp; ""'!$C:$F""),""SELECT C WHERE F = '"" &amp; $A282 &amp; ""'""))))"),"")</f>
        <v/>
      </c>
      <c r="Q282" s="88" t="str">
        <f>IFERROR(__xludf.DUMMYFUNCTION("IF(ISBLANK($D282),"""",IFERROR(JOIN("", "",QUERY(INDIRECT(""'(OCDS) "" &amp; Q$3 &amp; ""'!$C:$F""),""SELECT C WHERE F = '"" &amp; $A282 &amp; ""'""))))"),"")</f>
        <v/>
      </c>
      <c r="R282" s="89">
        <f t="shared" ref="R282:W282" si="280">IF(ISBLANK(IFERROR(VLOOKUP($A282,INDIRECT("'(OCDS) " &amp; R$3 &amp; "'!$F:$F"),1,FALSE))),0,1)</f>
        <v>0</v>
      </c>
      <c r="S282" s="89">
        <f t="shared" si="280"/>
        <v>0</v>
      </c>
      <c r="T282" s="89">
        <f t="shared" si="280"/>
        <v>0</v>
      </c>
      <c r="U282" s="89">
        <f t="shared" si="280"/>
        <v>0</v>
      </c>
      <c r="V282" s="89">
        <f t="shared" si="280"/>
        <v>0</v>
      </c>
      <c r="W282" s="89">
        <f t="shared" si="280"/>
        <v>0</v>
      </c>
    </row>
    <row r="283">
      <c r="A283" s="79" t="str">
        <f t="shared" si="1"/>
        <v> ()</v>
      </c>
      <c r="B283" s="94"/>
      <c r="C283" s="94"/>
      <c r="D283" s="84"/>
      <c r="E283" s="84"/>
      <c r="F283" s="92"/>
      <c r="G283" s="84"/>
      <c r="H283" s="94"/>
      <c r="I283" s="84"/>
      <c r="J283" s="85" t="str">
        <f t="shared" si="3"/>
        <v>no</v>
      </c>
      <c r="K283" s="86" t="str">
        <f>IFERROR(__xludf.DUMMYFUNCTION("IFERROR(JOIN("", "",FILTER(L283:Q283,LEN(L283:Q283))))"),"")</f>
        <v/>
      </c>
      <c r="L283" s="87" t="str">
        <f>IFERROR(__xludf.DUMMYFUNCTION("IF(ISBLANK($D283),"""",IFERROR(JOIN("", "",QUERY(INDIRECT(""'(OCDS) "" &amp; L$3 &amp; ""'!$C:$F""),""SELECT C WHERE F = '"" &amp; $A283 &amp; ""'""))))"),"")</f>
        <v/>
      </c>
      <c r="M283" s="88" t="str">
        <f>IFERROR(__xludf.DUMMYFUNCTION("IF(ISBLANK($D283),"""",IFERROR(JOIN("", "",QUERY(INDIRECT(""'(OCDS) "" &amp; M$3 &amp; ""'!$C:$F""),""SELECT C WHERE F = '"" &amp; $A283 &amp; ""'""))))"),"")</f>
        <v/>
      </c>
      <c r="N283" s="88" t="str">
        <f>IFERROR(__xludf.DUMMYFUNCTION("IF(ISBLANK($D283),"""",IFERROR(JOIN("", "",QUERY(INDIRECT(""'(OCDS) "" &amp; N$3 &amp; ""'!$C:$F""),""SELECT C WHERE F = '"" &amp; $A283 &amp; ""'""))))"),"")</f>
        <v/>
      </c>
      <c r="O283" s="88" t="str">
        <f>IFERROR(__xludf.DUMMYFUNCTION("IF(ISBLANK($D283),"""",IFERROR(JOIN("", "",QUERY(INDIRECT(""'(OCDS) "" &amp; O$3 &amp; ""'!$C:$F""),""SELECT C WHERE F = '"" &amp; $A283 &amp; ""'""))))"),"")</f>
        <v/>
      </c>
      <c r="P283" s="88" t="str">
        <f>IFERROR(__xludf.DUMMYFUNCTION("IF(ISBLANK($D283),"""",IFERROR(JOIN("", "",QUERY(INDIRECT(""'(OCDS) "" &amp; P$3 &amp; ""'!$C:$F""),""SELECT C WHERE F = '"" &amp; $A283 &amp; ""'""))))"),"")</f>
        <v/>
      </c>
      <c r="Q283" s="88" t="str">
        <f>IFERROR(__xludf.DUMMYFUNCTION("IF(ISBLANK($D283),"""",IFERROR(JOIN("", "",QUERY(INDIRECT(""'(OCDS) "" &amp; Q$3 &amp; ""'!$C:$F""),""SELECT C WHERE F = '"" &amp; $A283 &amp; ""'""))))"),"")</f>
        <v/>
      </c>
      <c r="R283" s="89">
        <f t="shared" ref="R283:W283" si="281">IF(ISBLANK(IFERROR(VLOOKUP($A283,INDIRECT("'(OCDS) " &amp; R$3 &amp; "'!$F:$F"),1,FALSE))),0,1)</f>
        <v>0</v>
      </c>
      <c r="S283" s="89">
        <f t="shared" si="281"/>
        <v>0</v>
      </c>
      <c r="T283" s="89">
        <f t="shared" si="281"/>
        <v>0</v>
      </c>
      <c r="U283" s="89">
        <f t="shared" si="281"/>
        <v>0</v>
      </c>
      <c r="V283" s="89">
        <f t="shared" si="281"/>
        <v>0</v>
      </c>
      <c r="W283" s="89">
        <f t="shared" si="281"/>
        <v>0</v>
      </c>
    </row>
    <row r="284">
      <c r="A284" s="79" t="str">
        <f t="shared" si="1"/>
        <v> ()</v>
      </c>
      <c r="B284" s="94"/>
      <c r="C284" s="94"/>
      <c r="D284" s="84"/>
      <c r="E284" s="84"/>
      <c r="F284" s="92"/>
      <c r="G284" s="84"/>
      <c r="H284" s="94"/>
      <c r="I284" s="84"/>
      <c r="J284" s="85" t="str">
        <f t="shared" si="3"/>
        <v>no</v>
      </c>
      <c r="K284" s="86" t="str">
        <f>IFERROR(__xludf.DUMMYFUNCTION("IFERROR(JOIN("", "",FILTER(L284:Q284,LEN(L284:Q284))))"),"")</f>
        <v/>
      </c>
      <c r="L284" s="87" t="str">
        <f>IFERROR(__xludf.DUMMYFUNCTION("IF(ISBLANK($D284),"""",IFERROR(JOIN("", "",QUERY(INDIRECT(""'(OCDS) "" &amp; L$3 &amp; ""'!$C:$F""),""SELECT C WHERE F = '"" &amp; $A284 &amp; ""'""))))"),"")</f>
        <v/>
      </c>
      <c r="M284" s="88" t="str">
        <f>IFERROR(__xludf.DUMMYFUNCTION("IF(ISBLANK($D284),"""",IFERROR(JOIN("", "",QUERY(INDIRECT(""'(OCDS) "" &amp; M$3 &amp; ""'!$C:$F""),""SELECT C WHERE F = '"" &amp; $A284 &amp; ""'""))))"),"")</f>
        <v/>
      </c>
      <c r="N284" s="88" t="str">
        <f>IFERROR(__xludf.DUMMYFUNCTION("IF(ISBLANK($D284),"""",IFERROR(JOIN("", "",QUERY(INDIRECT(""'(OCDS) "" &amp; N$3 &amp; ""'!$C:$F""),""SELECT C WHERE F = '"" &amp; $A284 &amp; ""'""))))"),"")</f>
        <v/>
      </c>
      <c r="O284" s="88" t="str">
        <f>IFERROR(__xludf.DUMMYFUNCTION("IF(ISBLANK($D284),"""",IFERROR(JOIN("", "",QUERY(INDIRECT(""'(OCDS) "" &amp; O$3 &amp; ""'!$C:$F""),""SELECT C WHERE F = '"" &amp; $A284 &amp; ""'""))))"),"")</f>
        <v/>
      </c>
      <c r="P284" s="88" t="str">
        <f>IFERROR(__xludf.DUMMYFUNCTION("IF(ISBLANK($D284),"""",IFERROR(JOIN("", "",QUERY(INDIRECT(""'(OCDS) "" &amp; P$3 &amp; ""'!$C:$F""),""SELECT C WHERE F = '"" &amp; $A284 &amp; ""'""))))"),"")</f>
        <v/>
      </c>
      <c r="Q284" s="88" t="str">
        <f>IFERROR(__xludf.DUMMYFUNCTION("IF(ISBLANK($D284),"""",IFERROR(JOIN("", "",QUERY(INDIRECT(""'(OCDS) "" &amp; Q$3 &amp; ""'!$C:$F""),""SELECT C WHERE F = '"" &amp; $A284 &amp; ""'""))))"),"")</f>
        <v/>
      </c>
      <c r="R284" s="89">
        <f t="shared" ref="R284:W284" si="282">IF(ISBLANK(IFERROR(VLOOKUP($A284,INDIRECT("'(OCDS) " &amp; R$3 &amp; "'!$F:$F"),1,FALSE))),0,1)</f>
        <v>0</v>
      </c>
      <c r="S284" s="89">
        <f t="shared" si="282"/>
        <v>0</v>
      </c>
      <c r="T284" s="89">
        <f t="shared" si="282"/>
        <v>0</v>
      </c>
      <c r="U284" s="89">
        <f t="shared" si="282"/>
        <v>0</v>
      </c>
      <c r="V284" s="89">
        <f t="shared" si="282"/>
        <v>0</v>
      </c>
      <c r="W284" s="89">
        <f t="shared" si="282"/>
        <v>0</v>
      </c>
    </row>
    <row r="285">
      <c r="A285" s="79" t="str">
        <f t="shared" si="1"/>
        <v> ()</v>
      </c>
      <c r="B285" s="94"/>
      <c r="C285" s="94"/>
      <c r="D285" s="84"/>
      <c r="E285" s="84"/>
      <c r="F285" s="92"/>
      <c r="G285" s="84"/>
      <c r="H285" s="94"/>
      <c r="I285" s="84"/>
      <c r="J285" s="85" t="str">
        <f t="shared" si="3"/>
        <v>no</v>
      </c>
      <c r="K285" s="86" t="str">
        <f>IFERROR(__xludf.DUMMYFUNCTION("IFERROR(JOIN("", "",FILTER(L285:Q285,LEN(L285:Q285))))"),"")</f>
        <v/>
      </c>
      <c r="L285" s="87" t="str">
        <f>IFERROR(__xludf.DUMMYFUNCTION("IF(ISBLANK($D285),"""",IFERROR(JOIN("", "",QUERY(INDIRECT(""'(OCDS) "" &amp; L$3 &amp; ""'!$C:$F""),""SELECT C WHERE F = '"" &amp; $A285 &amp; ""'""))))"),"")</f>
        <v/>
      </c>
      <c r="M285" s="88" t="str">
        <f>IFERROR(__xludf.DUMMYFUNCTION("IF(ISBLANK($D285),"""",IFERROR(JOIN("", "",QUERY(INDIRECT(""'(OCDS) "" &amp; M$3 &amp; ""'!$C:$F""),""SELECT C WHERE F = '"" &amp; $A285 &amp; ""'""))))"),"")</f>
        <v/>
      </c>
      <c r="N285" s="88" t="str">
        <f>IFERROR(__xludf.DUMMYFUNCTION("IF(ISBLANK($D285),"""",IFERROR(JOIN("", "",QUERY(INDIRECT(""'(OCDS) "" &amp; N$3 &amp; ""'!$C:$F""),""SELECT C WHERE F = '"" &amp; $A285 &amp; ""'""))))"),"")</f>
        <v/>
      </c>
      <c r="O285" s="88" t="str">
        <f>IFERROR(__xludf.DUMMYFUNCTION("IF(ISBLANK($D285),"""",IFERROR(JOIN("", "",QUERY(INDIRECT(""'(OCDS) "" &amp; O$3 &amp; ""'!$C:$F""),""SELECT C WHERE F = '"" &amp; $A285 &amp; ""'""))))"),"")</f>
        <v/>
      </c>
      <c r="P285" s="88" t="str">
        <f>IFERROR(__xludf.DUMMYFUNCTION("IF(ISBLANK($D285),"""",IFERROR(JOIN("", "",QUERY(INDIRECT(""'(OCDS) "" &amp; P$3 &amp; ""'!$C:$F""),""SELECT C WHERE F = '"" &amp; $A285 &amp; ""'""))))"),"")</f>
        <v/>
      </c>
      <c r="Q285" s="88" t="str">
        <f>IFERROR(__xludf.DUMMYFUNCTION("IF(ISBLANK($D285),"""",IFERROR(JOIN("", "",QUERY(INDIRECT(""'(OCDS) "" &amp; Q$3 &amp; ""'!$C:$F""),""SELECT C WHERE F = '"" &amp; $A285 &amp; ""'""))))"),"")</f>
        <v/>
      </c>
      <c r="R285" s="89">
        <f t="shared" ref="R285:W285" si="283">IF(ISBLANK(IFERROR(VLOOKUP($A285,INDIRECT("'(OCDS) " &amp; R$3 &amp; "'!$F:$F"),1,FALSE))),0,1)</f>
        <v>0</v>
      </c>
      <c r="S285" s="89">
        <f t="shared" si="283"/>
        <v>0</v>
      </c>
      <c r="T285" s="89">
        <f t="shared" si="283"/>
        <v>0</v>
      </c>
      <c r="U285" s="89">
        <f t="shared" si="283"/>
        <v>0</v>
      </c>
      <c r="V285" s="89">
        <f t="shared" si="283"/>
        <v>0</v>
      </c>
      <c r="W285" s="89">
        <f t="shared" si="283"/>
        <v>0</v>
      </c>
    </row>
    <row r="286">
      <c r="A286" s="79" t="str">
        <f t="shared" si="1"/>
        <v> ()</v>
      </c>
      <c r="B286" s="94"/>
      <c r="C286" s="94"/>
      <c r="D286" s="84"/>
      <c r="E286" s="84"/>
      <c r="F286" s="92"/>
      <c r="G286" s="84"/>
      <c r="H286" s="94"/>
      <c r="I286" s="84"/>
      <c r="J286" s="85" t="str">
        <f t="shared" si="3"/>
        <v>no</v>
      </c>
      <c r="K286" s="86" t="str">
        <f>IFERROR(__xludf.DUMMYFUNCTION("IFERROR(JOIN("", "",FILTER(L286:Q286,LEN(L286:Q286))))"),"")</f>
        <v/>
      </c>
      <c r="L286" s="87" t="str">
        <f>IFERROR(__xludf.DUMMYFUNCTION("IF(ISBLANK($D286),"""",IFERROR(JOIN("", "",QUERY(INDIRECT(""'(OCDS) "" &amp; L$3 &amp; ""'!$C:$F""),""SELECT C WHERE F = '"" &amp; $A286 &amp; ""'""))))"),"")</f>
        <v/>
      </c>
      <c r="M286" s="88" t="str">
        <f>IFERROR(__xludf.DUMMYFUNCTION("IF(ISBLANK($D286),"""",IFERROR(JOIN("", "",QUERY(INDIRECT(""'(OCDS) "" &amp; M$3 &amp; ""'!$C:$F""),""SELECT C WHERE F = '"" &amp; $A286 &amp; ""'""))))"),"")</f>
        <v/>
      </c>
      <c r="N286" s="88" t="str">
        <f>IFERROR(__xludf.DUMMYFUNCTION("IF(ISBLANK($D286),"""",IFERROR(JOIN("", "",QUERY(INDIRECT(""'(OCDS) "" &amp; N$3 &amp; ""'!$C:$F""),""SELECT C WHERE F = '"" &amp; $A286 &amp; ""'""))))"),"")</f>
        <v/>
      </c>
      <c r="O286" s="88" t="str">
        <f>IFERROR(__xludf.DUMMYFUNCTION("IF(ISBLANK($D286),"""",IFERROR(JOIN("", "",QUERY(INDIRECT(""'(OCDS) "" &amp; O$3 &amp; ""'!$C:$F""),""SELECT C WHERE F = '"" &amp; $A286 &amp; ""'""))))"),"")</f>
        <v/>
      </c>
      <c r="P286" s="88" t="str">
        <f>IFERROR(__xludf.DUMMYFUNCTION("IF(ISBLANK($D286),"""",IFERROR(JOIN("", "",QUERY(INDIRECT(""'(OCDS) "" &amp; P$3 &amp; ""'!$C:$F""),""SELECT C WHERE F = '"" &amp; $A286 &amp; ""'""))))"),"")</f>
        <v/>
      </c>
      <c r="Q286" s="88" t="str">
        <f>IFERROR(__xludf.DUMMYFUNCTION("IF(ISBLANK($D286),"""",IFERROR(JOIN("", "",QUERY(INDIRECT(""'(OCDS) "" &amp; Q$3 &amp; ""'!$C:$F""),""SELECT C WHERE F = '"" &amp; $A286 &amp; ""'""))))"),"")</f>
        <v/>
      </c>
      <c r="R286" s="89">
        <f t="shared" ref="R286:W286" si="284">IF(ISBLANK(IFERROR(VLOOKUP($A286,INDIRECT("'(OCDS) " &amp; R$3 &amp; "'!$F:$F"),1,FALSE))),0,1)</f>
        <v>0</v>
      </c>
      <c r="S286" s="89">
        <f t="shared" si="284"/>
        <v>0</v>
      </c>
      <c r="T286" s="89">
        <f t="shared" si="284"/>
        <v>0</v>
      </c>
      <c r="U286" s="89">
        <f t="shared" si="284"/>
        <v>0</v>
      </c>
      <c r="V286" s="89">
        <f t="shared" si="284"/>
        <v>0</v>
      </c>
      <c r="W286" s="89">
        <f t="shared" si="284"/>
        <v>0</v>
      </c>
    </row>
    <row r="287">
      <c r="A287" s="79" t="str">
        <f t="shared" si="1"/>
        <v> ()</v>
      </c>
      <c r="B287" s="94"/>
      <c r="C287" s="94"/>
      <c r="D287" s="84"/>
      <c r="E287" s="84"/>
      <c r="F287" s="92"/>
      <c r="G287" s="84"/>
      <c r="H287" s="94"/>
      <c r="I287" s="84"/>
      <c r="J287" s="85" t="str">
        <f t="shared" si="3"/>
        <v>no</v>
      </c>
      <c r="K287" s="86" t="str">
        <f>IFERROR(__xludf.DUMMYFUNCTION("IFERROR(JOIN("", "",FILTER(L287:Q287,LEN(L287:Q287))))"),"")</f>
        <v/>
      </c>
      <c r="L287" s="87" t="str">
        <f>IFERROR(__xludf.DUMMYFUNCTION("IF(ISBLANK($D287),"""",IFERROR(JOIN("", "",QUERY(INDIRECT(""'(OCDS) "" &amp; L$3 &amp; ""'!$C:$F""),""SELECT C WHERE F = '"" &amp; $A287 &amp; ""'""))))"),"")</f>
        <v/>
      </c>
      <c r="M287" s="88" t="str">
        <f>IFERROR(__xludf.DUMMYFUNCTION("IF(ISBLANK($D287),"""",IFERROR(JOIN("", "",QUERY(INDIRECT(""'(OCDS) "" &amp; M$3 &amp; ""'!$C:$F""),""SELECT C WHERE F = '"" &amp; $A287 &amp; ""'""))))"),"")</f>
        <v/>
      </c>
      <c r="N287" s="88" t="str">
        <f>IFERROR(__xludf.DUMMYFUNCTION("IF(ISBLANK($D287),"""",IFERROR(JOIN("", "",QUERY(INDIRECT(""'(OCDS) "" &amp; N$3 &amp; ""'!$C:$F""),""SELECT C WHERE F = '"" &amp; $A287 &amp; ""'""))))"),"")</f>
        <v/>
      </c>
      <c r="O287" s="88" t="str">
        <f>IFERROR(__xludf.DUMMYFUNCTION("IF(ISBLANK($D287),"""",IFERROR(JOIN("", "",QUERY(INDIRECT(""'(OCDS) "" &amp; O$3 &amp; ""'!$C:$F""),""SELECT C WHERE F = '"" &amp; $A287 &amp; ""'""))))"),"")</f>
        <v/>
      </c>
      <c r="P287" s="88" t="str">
        <f>IFERROR(__xludf.DUMMYFUNCTION("IF(ISBLANK($D287),"""",IFERROR(JOIN("", "",QUERY(INDIRECT(""'(OCDS) "" &amp; P$3 &amp; ""'!$C:$F""),""SELECT C WHERE F = '"" &amp; $A287 &amp; ""'""))))"),"")</f>
        <v/>
      </c>
      <c r="Q287" s="88" t="str">
        <f>IFERROR(__xludf.DUMMYFUNCTION("IF(ISBLANK($D287),"""",IFERROR(JOIN("", "",QUERY(INDIRECT(""'(OCDS) "" &amp; Q$3 &amp; ""'!$C:$F""),""SELECT C WHERE F = '"" &amp; $A287 &amp; ""'""))))"),"")</f>
        <v/>
      </c>
      <c r="R287" s="89">
        <f t="shared" ref="R287:W287" si="285">IF(ISBLANK(IFERROR(VLOOKUP($A287,INDIRECT("'(OCDS) " &amp; R$3 &amp; "'!$F:$F"),1,FALSE))),0,1)</f>
        <v>0</v>
      </c>
      <c r="S287" s="89">
        <f t="shared" si="285"/>
        <v>0</v>
      </c>
      <c r="T287" s="89">
        <f t="shared" si="285"/>
        <v>0</v>
      </c>
      <c r="U287" s="89">
        <f t="shared" si="285"/>
        <v>0</v>
      </c>
      <c r="V287" s="89">
        <f t="shared" si="285"/>
        <v>0</v>
      </c>
      <c r="W287" s="89">
        <f t="shared" si="285"/>
        <v>0</v>
      </c>
    </row>
    <row r="288">
      <c r="A288" s="79" t="str">
        <f t="shared" si="1"/>
        <v> ()</v>
      </c>
      <c r="B288" s="94"/>
      <c r="C288" s="94"/>
      <c r="D288" s="84"/>
      <c r="E288" s="84"/>
      <c r="F288" s="92"/>
      <c r="G288" s="84"/>
      <c r="H288" s="94"/>
      <c r="I288" s="84"/>
      <c r="J288" s="85" t="str">
        <f t="shared" si="3"/>
        <v>no</v>
      </c>
      <c r="K288" s="86" t="str">
        <f>IFERROR(__xludf.DUMMYFUNCTION("IFERROR(JOIN("", "",FILTER(L288:Q288,LEN(L288:Q288))))"),"")</f>
        <v/>
      </c>
      <c r="L288" s="87" t="str">
        <f>IFERROR(__xludf.DUMMYFUNCTION("IF(ISBLANK($D288),"""",IFERROR(JOIN("", "",QUERY(INDIRECT(""'(OCDS) "" &amp; L$3 &amp; ""'!$C:$F""),""SELECT C WHERE F = '"" &amp; $A288 &amp; ""'""))))"),"")</f>
        <v/>
      </c>
      <c r="M288" s="88" t="str">
        <f>IFERROR(__xludf.DUMMYFUNCTION("IF(ISBLANK($D288),"""",IFERROR(JOIN("", "",QUERY(INDIRECT(""'(OCDS) "" &amp; M$3 &amp; ""'!$C:$F""),""SELECT C WHERE F = '"" &amp; $A288 &amp; ""'""))))"),"")</f>
        <v/>
      </c>
      <c r="N288" s="88" t="str">
        <f>IFERROR(__xludf.DUMMYFUNCTION("IF(ISBLANK($D288),"""",IFERROR(JOIN("", "",QUERY(INDIRECT(""'(OCDS) "" &amp; N$3 &amp; ""'!$C:$F""),""SELECT C WHERE F = '"" &amp; $A288 &amp; ""'""))))"),"")</f>
        <v/>
      </c>
      <c r="O288" s="88" t="str">
        <f>IFERROR(__xludf.DUMMYFUNCTION("IF(ISBLANK($D288),"""",IFERROR(JOIN("", "",QUERY(INDIRECT(""'(OCDS) "" &amp; O$3 &amp; ""'!$C:$F""),""SELECT C WHERE F = '"" &amp; $A288 &amp; ""'""))))"),"")</f>
        <v/>
      </c>
      <c r="P288" s="88" t="str">
        <f>IFERROR(__xludf.DUMMYFUNCTION("IF(ISBLANK($D288),"""",IFERROR(JOIN("", "",QUERY(INDIRECT(""'(OCDS) "" &amp; P$3 &amp; ""'!$C:$F""),""SELECT C WHERE F = '"" &amp; $A288 &amp; ""'""))))"),"")</f>
        <v/>
      </c>
      <c r="Q288" s="88" t="str">
        <f>IFERROR(__xludf.DUMMYFUNCTION("IF(ISBLANK($D288),"""",IFERROR(JOIN("", "",QUERY(INDIRECT(""'(OCDS) "" &amp; Q$3 &amp; ""'!$C:$F""),""SELECT C WHERE F = '"" &amp; $A288 &amp; ""'""))))"),"")</f>
        <v/>
      </c>
      <c r="R288" s="89">
        <f t="shared" ref="R288:W288" si="286">IF(ISBLANK(IFERROR(VLOOKUP($A288,INDIRECT("'(OCDS) " &amp; R$3 &amp; "'!$F:$F"),1,FALSE))),0,1)</f>
        <v>0</v>
      </c>
      <c r="S288" s="89">
        <f t="shared" si="286"/>
        <v>0</v>
      </c>
      <c r="T288" s="89">
        <f t="shared" si="286"/>
        <v>0</v>
      </c>
      <c r="U288" s="89">
        <f t="shared" si="286"/>
        <v>0</v>
      </c>
      <c r="V288" s="89">
        <f t="shared" si="286"/>
        <v>0</v>
      </c>
      <c r="W288" s="89">
        <f t="shared" si="286"/>
        <v>0</v>
      </c>
    </row>
    <row r="289">
      <c r="A289" s="79" t="str">
        <f t="shared" si="1"/>
        <v> ()</v>
      </c>
      <c r="B289" s="94"/>
      <c r="C289" s="94"/>
      <c r="D289" s="84"/>
      <c r="E289" s="84"/>
      <c r="F289" s="92"/>
      <c r="G289" s="84"/>
      <c r="H289" s="94"/>
      <c r="I289" s="84"/>
      <c r="J289" s="85" t="str">
        <f t="shared" si="3"/>
        <v>no</v>
      </c>
      <c r="K289" s="86" t="str">
        <f>IFERROR(__xludf.DUMMYFUNCTION("IFERROR(JOIN("", "",FILTER(L289:Q289,LEN(L289:Q289))))"),"")</f>
        <v/>
      </c>
      <c r="L289" s="87" t="str">
        <f>IFERROR(__xludf.DUMMYFUNCTION("IF(ISBLANK($D289),"""",IFERROR(JOIN("", "",QUERY(INDIRECT(""'(OCDS) "" &amp; L$3 &amp; ""'!$C:$F""),""SELECT C WHERE F = '"" &amp; $A289 &amp; ""'""))))"),"")</f>
        <v/>
      </c>
      <c r="M289" s="88" t="str">
        <f>IFERROR(__xludf.DUMMYFUNCTION("IF(ISBLANK($D289),"""",IFERROR(JOIN("", "",QUERY(INDIRECT(""'(OCDS) "" &amp; M$3 &amp; ""'!$C:$F""),""SELECT C WHERE F = '"" &amp; $A289 &amp; ""'""))))"),"")</f>
        <v/>
      </c>
      <c r="N289" s="88" t="str">
        <f>IFERROR(__xludf.DUMMYFUNCTION("IF(ISBLANK($D289),"""",IFERROR(JOIN("", "",QUERY(INDIRECT(""'(OCDS) "" &amp; N$3 &amp; ""'!$C:$F""),""SELECT C WHERE F = '"" &amp; $A289 &amp; ""'""))))"),"")</f>
        <v/>
      </c>
      <c r="O289" s="88" t="str">
        <f>IFERROR(__xludf.DUMMYFUNCTION("IF(ISBLANK($D289),"""",IFERROR(JOIN("", "",QUERY(INDIRECT(""'(OCDS) "" &amp; O$3 &amp; ""'!$C:$F""),""SELECT C WHERE F = '"" &amp; $A289 &amp; ""'""))))"),"")</f>
        <v/>
      </c>
      <c r="P289" s="88" t="str">
        <f>IFERROR(__xludf.DUMMYFUNCTION("IF(ISBLANK($D289),"""",IFERROR(JOIN("", "",QUERY(INDIRECT(""'(OCDS) "" &amp; P$3 &amp; ""'!$C:$F""),""SELECT C WHERE F = '"" &amp; $A289 &amp; ""'""))))"),"")</f>
        <v/>
      </c>
      <c r="Q289" s="88" t="str">
        <f>IFERROR(__xludf.DUMMYFUNCTION("IF(ISBLANK($D289),"""",IFERROR(JOIN("", "",QUERY(INDIRECT(""'(OCDS) "" &amp; Q$3 &amp; ""'!$C:$F""),""SELECT C WHERE F = '"" &amp; $A289 &amp; ""'""))))"),"")</f>
        <v/>
      </c>
      <c r="R289" s="89">
        <f t="shared" ref="R289:W289" si="287">IF(ISBLANK(IFERROR(VLOOKUP($A289,INDIRECT("'(OCDS) " &amp; R$3 &amp; "'!$F:$F"),1,FALSE))),0,1)</f>
        <v>0</v>
      </c>
      <c r="S289" s="89">
        <f t="shared" si="287"/>
        <v>0</v>
      </c>
      <c r="T289" s="89">
        <f t="shared" si="287"/>
        <v>0</v>
      </c>
      <c r="U289" s="89">
        <f t="shared" si="287"/>
        <v>0</v>
      </c>
      <c r="V289" s="89">
        <f t="shared" si="287"/>
        <v>0</v>
      </c>
      <c r="W289" s="89">
        <f t="shared" si="287"/>
        <v>0</v>
      </c>
    </row>
    <row r="290">
      <c r="A290" s="79" t="str">
        <f t="shared" si="1"/>
        <v> ()</v>
      </c>
      <c r="B290" s="94"/>
      <c r="C290" s="94"/>
      <c r="D290" s="84"/>
      <c r="E290" s="84"/>
      <c r="F290" s="92"/>
      <c r="G290" s="84"/>
      <c r="H290" s="94"/>
      <c r="I290" s="84"/>
      <c r="J290" s="85" t="str">
        <f t="shared" si="3"/>
        <v>no</v>
      </c>
      <c r="K290" s="86" t="str">
        <f>IFERROR(__xludf.DUMMYFUNCTION("IFERROR(JOIN("", "",FILTER(L290:Q290,LEN(L290:Q290))))"),"")</f>
        <v/>
      </c>
      <c r="L290" s="87" t="str">
        <f>IFERROR(__xludf.DUMMYFUNCTION("IF(ISBLANK($D290),"""",IFERROR(JOIN("", "",QUERY(INDIRECT(""'(OCDS) "" &amp; L$3 &amp; ""'!$C:$F""),""SELECT C WHERE F = '"" &amp; $A290 &amp; ""'""))))"),"")</f>
        <v/>
      </c>
      <c r="M290" s="88" t="str">
        <f>IFERROR(__xludf.DUMMYFUNCTION("IF(ISBLANK($D290),"""",IFERROR(JOIN("", "",QUERY(INDIRECT(""'(OCDS) "" &amp; M$3 &amp; ""'!$C:$F""),""SELECT C WHERE F = '"" &amp; $A290 &amp; ""'""))))"),"")</f>
        <v/>
      </c>
      <c r="N290" s="88" t="str">
        <f>IFERROR(__xludf.DUMMYFUNCTION("IF(ISBLANK($D290),"""",IFERROR(JOIN("", "",QUERY(INDIRECT(""'(OCDS) "" &amp; N$3 &amp; ""'!$C:$F""),""SELECT C WHERE F = '"" &amp; $A290 &amp; ""'""))))"),"")</f>
        <v/>
      </c>
      <c r="O290" s="88" t="str">
        <f>IFERROR(__xludf.DUMMYFUNCTION("IF(ISBLANK($D290),"""",IFERROR(JOIN("", "",QUERY(INDIRECT(""'(OCDS) "" &amp; O$3 &amp; ""'!$C:$F""),""SELECT C WHERE F = '"" &amp; $A290 &amp; ""'""))))"),"")</f>
        <v/>
      </c>
      <c r="P290" s="88" t="str">
        <f>IFERROR(__xludf.DUMMYFUNCTION("IF(ISBLANK($D290),"""",IFERROR(JOIN("", "",QUERY(INDIRECT(""'(OCDS) "" &amp; P$3 &amp; ""'!$C:$F""),""SELECT C WHERE F = '"" &amp; $A290 &amp; ""'""))))"),"")</f>
        <v/>
      </c>
      <c r="Q290" s="88" t="str">
        <f>IFERROR(__xludf.DUMMYFUNCTION("IF(ISBLANK($D290),"""",IFERROR(JOIN("", "",QUERY(INDIRECT(""'(OCDS) "" &amp; Q$3 &amp; ""'!$C:$F""),""SELECT C WHERE F = '"" &amp; $A290 &amp; ""'""))))"),"")</f>
        <v/>
      </c>
      <c r="R290" s="89">
        <f t="shared" ref="R290:W290" si="288">IF(ISBLANK(IFERROR(VLOOKUP($A290,INDIRECT("'(OCDS) " &amp; R$3 &amp; "'!$F:$F"),1,FALSE))),0,1)</f>
        <v>0</v>
      </c>
      <c r="S290" s="89">
        <f t="shared" si="288"/>
        <v>0</v>
      </c>
      <c r="T290" s="89">
        <f t="shared" si="288"/>
        <v>0</v>
      </c>
      <c r="U290" s="89">
        <f t="shared" si="288"/>
        <v>0</v>
      </c>
      <c r="V290" s="89">
        <f t="shared" si="288"/>
        <v>0</v>
      </c>
      <c r="W290" s="89">
        <f t="shared" si="288"/>
        <v>0</v>
      </c>
    </row>
    <row r="291">
      <c r="A291" s="79" t="str">
        <f t="shared" si="1"/>
        <v> ()</v>
      </c>
      <c r="B291" s="94"/>
      <c r="C291" s="94"/>
      <c r="D291" s="84"/>
      <c r="E291" s="84"/>
      <c r="F291" s="92"/>
      <c r="G291" s="84"/>
      <c r="H291" s="94"/>
      <c r="I291" s="84"/>
      <c r="J291" s="85" t="str">
        <f t="shared" si="3"/>
        <v>no</v>
      </c>
      <c r="K291" s="86" t="str">
        <f>IFERROR(__xludf.DUMMYFUNCTION("IFERROR(JOIN("", "",FILTER(L291:Q291,LEN(L291:Q291))))"),"")</f>
        <v/>
      </c>
      <c r="L291" s="87" t="str">
        <f>IFERROR(__xludf.DUMMYFUNCTION("IF(ISBLANK($D291),"""",IFERROR(JOIN("", "",QUERY(INDIRECT(""'(OCDS) "" &amp; L$3 &amp; ""'!$C:$F""),""SELECT C WHERE F = '"" &amp; $A291 &amp; ""'""))))"),"")</f>
        <v/>
      </c>
      <c r="M291" s="88" t="str">
        <f>IFERROR(__xludf.DUMMYFUNCTION("IF(ISBLANK($D291),"""",IFERROR(JOIN("", "",QUERY(INDIRECT(""'(OCDS) "" &amp; M$3 &amp; ""'!$C:$F""),""SELECT C WHERE F = '"" &amp; $A291 &amp; ""'""))))"),"")</f>
        <v/>
      </c>
      <c r="N291" s="88" t="str">
        <f>IFERROR(__xludf.DUMMYFUNCTION("IF(ISBLANK($D291),"""",IFERROR(JOIN("", "",QUERY(INDIRECT(""'(OCDS) "" &amp; N$3 &amp; ""'!$C:$F""),""SELECT C WHERE F = '"" &amp; $A291 &amp; ""'""))))"),"")</f>
        <v/>
      </c>
      <c r="O291" s="88" t="str">
        <f>IFERROR(__xludf.DUMMYFUNCTION("IF(ISBLANK($D291),"""",IFERROR(JOIN("", "",QUERY(INDIRECT(""'(OCDS) "" &amp; O$3 &amp; ""'!$C:$F""),""SELECT C WHERE F = '"" &amp; $A291 &amp; ""'""))))"),"")</f>
        <v/>
      </c>
      <c r="P291" s="88" t="str">
        <f>IFERROR(__xludf.DUMMYFUNCTION("IF(ISBLANK($D291),"""",IFERROR(JOIN("", "",QUERY(INDIRECT(""'(OCDS) "" &amp; P$3 &amp; ""'!$C:$F""),""SELECT C WHERE F = '"" &amp; $A291 &amp; ""'""))))"),"")</f>
        <v/>
      </c>
      <c r="Q291" s="88" t="str">
        <f>IFERROR(__xludf.DUMMYFUNCTION("IF(ISBLANK($D291),"""",IFERROR(JOIN("", "",QUERY(INDIRECT(""'(OCDS) "" &amp; Q$3 &amp; ""'!$C:$F""),""SELECT C WHERE F = '"" &amp; $A291 &amp; ""'""))))"),"")</f>
        <v/>
      </c>
      <c r="R291" s="89">
        <f t="shared" ref="R291:W291" si="289">IF(ISBLANK(IFERROR(VLOOKUP($A291,INDIRECT("'(OCDS) " &amp; R$3 &amp; "'!$F:$F"),1,FALSE))),0,1)</f>
        <v>0</v>
      </c>
      <c r="S291" s="89">
        <f t="shared" si="289"/>
        <v>0</v>
      </c>
      <c r="T291" s="89">
        <f t="shared" si="289"/>
        <v>0</v>
      </c>
      <c r="U291" s="89">
        <f t="shared" si="289"/>
        <v>0</v>
      </c>
      <c r="V291" s="89">
        <f t="shared" si="289"/>
        <v>0</v>
      </c>
      <c r="W291" s="89">
        <f t="shared" si="289"/>
        <v>0</v>
      </c>
    </row>
    <row r="292">
      <c r="A292" s="79" t="str">
        <f t="shared" si="1"/>
        <v> ()</v>
      </c>
      <c r="B292" s="94"/>
      <c r="C292" s="94"/>
      <c r="D292" s="84"/>
      <c r="E292" s="84"/>
      <c r="F292" s="92"/>
      <c r="G292" s="84"/>
      <c r="H292" s="94"/>
      <c r="I292" s="84"/>
      <c r="J292" s="85" t="str">
        <f t="shared" si="3"/>
        <v>no</v>
      </c>
      <c r="K292" s="86" t="str">
        <f>IFERROR(__xludf.DUMMYFUNCTION("IFERROR(JOIN("", "",FILTER(L292:Q292,LEN(L292:Q292))))"),"")</f>
        <v/>
      </c>
      <c r="L292" s="87" t="str">
        <f>IFERROR(__xludf.DUMMYFUNCTION("IF(ISBLANK($D292),"""",IFERROR(JOIN("", "",QUERY(INDIRECT(""'(OCDS) "" &amp; L$3 &amp; ""'!$C:$F""),""SELECT C WHERE F = '"" &amp; $A292 &amp; ""'""))))"),"")</f>
        <v/>
      </c>
      <c r="M292" s="88" t="str">
        <f>IFERROR(__xludf.DUMMYFUNCTION("IF(ISBLANK($D292),"""",IFERROR(JOIN("", "",QUERY(INDIRECT(""'(OCDS) "" &amp; M$3 &amp; ""'!$C:$F""),""SELECT C WHERE F = '"" &amp; $A292 &amp; ""'""))))"),"")</f>
        <v/>
      </c>
      <c r="N292" s="88" t="str">
        <f>IFERROR(__xludf.DUMMYFUNCTION("IF(ISBLANK($D292),"""",IFERROR(JOIN("", "",QUERY(INDIRECT(""'(OCDS) "" &amp; N$3 &amp; ""'!$C:$F""),""SELECT C WHERE F = '"" &amp; $A292 &amp; ""'""))))"),"")</f>
        <v/>
      </c>
      <c r="O292" s="88" t="str">
        <f>IFERROR(__xludf.DUMMYFUNCTION("IF(ISBLANK($D292),"""",IFERROR(JOIN("", "",QUERY(INDIRECT(""'(OCDS) "" &amp; O$3 &amp; ""'!$C:$F""),""SELECT C WHERE F = '"" &amp; $A292 &amp; ""'""))))"),"")</f>
        <v/>
      </c>
      <c r="P292" s="88" t="str">
        <f>IFERROR(__xludf.DUMMYFUNCTION("IF(ISBLANK($D292),"""",IFERROR(JOIN("", "",QUERY(INDIRECT(""'(OCDS) "" &amp; P$3 &amp; ""'!$C:$F""),""SELECT C WHERE F = '"" &amp; $A292 &amp; ""'""))))"),"")</f>
        <v/>
      </c>
      <c r="Q292" s="88" t="str">
        <f>IFERROR(__xludf.DUMMYFUNCTION("IF(ISBLANK($D292),"""",IFERROR(JOIN("", "",QUERY(INDIRECT(""'(OCDS) "" &amp; Q$3 &amp; ""'!$C:$F""),""SELECT C WHERE F = '"" &amp; $A292 &amp; ""'""))))"),"")</f>
        <v/>
      </c>
      <c r="R292" s="89">
        <f t="shared" ref="R292:W292" si="290">IF(ISBLANK(IFERROR(VLOOKUP($A292,INDIRECT("'(OCDS) " &amp; R$3 &amp; "'!$F:$F"),1,FALSE))),0,1)</f>
        <v>0</v>
      </c>
      <c r="S292" s="89">
        <f t="shared" si="290"/>
        <v>0</v>
      </c>
      <c r="T292" s="89">
        <f t="shared" si="290"/>
        <v>0</v>
      </c>
      <c r="U292" s="89">
        <f t="shared" si="290"/>
        <v>0</v>
      </c>
      <c r="V292" s="89">
        <f t="shared" si="290"/>
        <v>0</v>
      </c>
      <c r="W292" s="89">
        <f t="shared" si="290"/>
        <v>0</v>
      </c>
    </row>
    <row r="293">
      <c r="A293" s="79" t="str">
        <f t="shared" si="1"/>
        <v> ()</v>
      </c>
      <c r="B293" s="94"/>
      <c r="C293" s="94"/>
      <c r="D293" s="84"/>
      <c r="E293" s="84"/>
      <c r="F293" s="92"/>
      <c r="G293" s="84"/>
      <c r="H293" s="94"/>
      <c r="I293" s="84"/>
      <c r="J293" s="85" t="str">
        <f t="shared" si="3"/>
        <v>no</v>
      </c>
      <c r="K293" s="86" t="str">
        <f>IFERROR(__xludf.DUMMYFUNCTION("IFERROR(JOIN("", "",FILTER(L293:Q293,LEN(L293:Q293))))"),"")</f>
        <v/>
      </c>
      <c r="L293" s="87" t="str">
        <f>IFERROR(__xludf.DUMMYFUNCTION("IF(ISBLANK($D293),"""",IFERROR(JOIN("", "",QUERY(INDIRECT(""'(OCDS) "" &amp; L$3 &amp; ""'!$C:$F""),""SELECT C WHERE F = '"" &amp; $A293 &amp; ""'""))))"),"")</f>
        <v/>
      </c>
      <c r="M293" s="88" t="str">
        <f>IFERROR(__xludf.DUMMYFUNCTION("IF(ISBLANK($D293),"""",IFERROR(JOIN("", "",QUERY(INDIRECT(""'(OCDS) "" &amp; M$3 &amp; ""'!$C:$F""),""SELECT C WHERE F = '"" &amp; $A293 &amp; ""'""))))"),"")</f>
        <v/>
      </c>
      <c r="N293" s="88" t="str">
        <f>IFERROR(__xludf.DUMMYFUNCTION("IF(ISBLANK($D293),"""",IFERROR(JOIN("", "",QUERY(INDIRECT(""'(OCDS) "" &amp; N$3 &amp; ""'!$C:$F""),""SELECT C WHERE F = '"" &amp; $A293 &amp; ""'""))))"),"")</f>
        <v/>
      </c>
      <c r="O293" s="88" t="str">
        <f>IFERROR(__xludf.DUMMYFUNCTION("IF(ISBLANK($D293),"""",IFERROR(JOIN("", "",QUERY(INDIRECT(""'(OCDS) "" &amp; O$3 &amp; ""'!$C:$F""),""SELECT C WHERE F = '"" &amp; $A293 &amp; ""'""))))"),"")</f>
        <v/>
      </c>
      <c r="P293" s="88" t="str">
        <f>IFERROR(__xludf.DUMMYFUNCTION("IF(ISBLANK($D293),"""",IFERROR(JOIN("", "",QUERY(INDIRECT(""'(OCDS) "" &amp; P$3 &amp; ""'!$C:$F""),""SELECT C WHERE F = '"" &amp; $A293 &amp; ""'""))))"),"")</f>
        <v/>
      </c>
      <c r="Q293" s="88" t="str">
        <f>IFERROR(__xludf.DUMMYFUNCTION("IF(ISBLANK($D293),"""",IFERROR(JOIN("", "",QUERY(INDIRECT(""'(OCDS) "" &amp; Q$3 &amp; ""'!$C:$F""),""SELECT C WHERE F = '"" &amp; $A293 &amp; ""'""))))"),"")</f>
        <v/>
      </c>
      <c r="R293" s="89">
        <f t="shared" ref="R293:W293" si="291">IF(ISBLANK(IFERROR(VLOOKUP($A293,INDIRECT("'(OCDS) " &amp; R$3 &amp; "'!$F:$F"),1,FALSE))),0,1)</f>
        <v>0</v>
      </c>
      <c r="S293" s="89">
        <f t="shared" si="291"/>
        <v>0</v>
      </c>
      <c r="T293" s="89">
        <f t="shared" si="291"/>
        <v>0</v>
      </c>
      <c r="U293" s="89">
        <f t="shared" si="291"/>
        <v>0</v>
      </c>
      <c r="V293" s="89">
        <f t="shared" si="291"/>
        <v>0</v>
      </c>
      <c r="W293" s="89">
        <f t="shared" si="291"/>
        <v>0</v>
      </c>
    </row>
    <row r="294">
      <c r="A294" s="79" t="str">
        <f t="shared" si="1"/>
        <v> ()</v>
      </c>
      <c r="B294" s="94"/>
      <c r="C294" s="94"/>
      <c r="D294" s="84"/>
      <c r="E294" s="84"/>
      <c r="F294" s="92"/>
      <c r="G294" s="84"/>
      <c r="H294" s="94"/>
      <c r="I294" s="84"/>
      <c r="J294" s="85" t="str">
        <f t="shared" si="3"/>
        <v>no</v>
      </c>
      <c r="K294" s="86" t="str">
        <f>IFERROR(__xludf.DUMMYFUNCTION("IFERROR(JOIN("", "",FILTER(L294:Q294,LEN(L294:Q294))))"),"")</f>
        <v/>
      </c>
      <c r="L294" s="87" t="str">
        <f>IFERROR(__xludf.DUMMYFUNCTION("IF(ISBLANK($D294),"""",IFERROR(JOIN("", "",QUERY(INDIRECT(""'(OCDS) "" &amp; L$3 &amp; ""'!$C:$F""),""SELECT C WHERE F = '"" &amp; $A294 &amp; ""'""))))"),"")</f>
        <v/>
      </c>
      <c r="M294" s="88" t="str">
        <f>IFERROR(__xludf.DUMMYFUNCTION("IF(ISBLANK($D294),"""",IFERROR(JOIN("", "",QUERY(INDIRECT(""'(OCDS) "" &amp; M$3 &amp; ""'!$C:$F""),""SELECT C WHERE F = '"" &amp; $A294 &amp; ""'""))))"),"")</f>
        <v/>
      </c>
      <c r="N294" s="88" t="str">
        <f>IFERROR(__xludf.DUMMYFUNCTION("IF(ISBLANK($D294),"""",IFERROR(JOIN("", "",QUERY(INDIRECT(""'(OCDS) "" &amp; N$3 &amp; ""'!$C:$F""),""SELECT C WHERE F = '"" &amp; $A294 &amp; ""'""))))"),"")</f>
        <v/>
      </c>
      <c r="O294" s="88" t="str">
        <f>IFERROR(__xludf.DUMMYFUNCTION("IF(ISBLANK($D294),"""",IFERROR(JOIN("", "",QUERY(INDIRECT(""'(OCDS) "" &amp; O$3 &amp; ""'!$C:$F""),""SELECT C WHERE F = '"" &amp; $A294 &amp; ""'""))))"),"")</f>
        <v/>
      </c>
      <c r="P294" s="88" t="str">
        <f>IFERROR(__xludf.DUMMYFUNCTION("IF(ISBLANK($D294),"""",IFERROR(JOIN("", "",QUERY(INDIRECT(""'(OCDS) "" &amp; P$3 &amp; ""'!$C:$F""),""SELECT C WHERE F = '"" &amp; $A294 &amp; ""'""))))"),"")</f>
        <v/>
      </c>
      <c r="Q294" s="88" t="str">
        <f>IFERROR(__xludf.DUMMYFUNCTION("IF(ISBLANK($D294),"""",IFERROR(JOIN("", "",QUERY(INDIRECT(""'(OCDS) "" &amp; Q$3 &amp; ""'!$C:$F""),""SELECT C WHERE F = '"" &amp; $A294 &amp; ""'""))))"),"")</f>
        <v/>
      </c>
      <c r="R294" s="89">
        <f t="shared" ref="R294:W294" si="292">IF(ISBLANK(IFERROR(VLOOKUP($A294,INDIRECT("'(OCDS) " &amp; R$3 &amp; "'!$F:$F"),1,FALSE))),0,1)</f>
        <v>0</v>
      </c>
      <c r="S294" s="89">
        <f t="shared" si="292"/>
        <v>0</v>
      </c>
      <c r="T294" s="89">
        <f t="shared" si="292"/>
        <v>0</v>
      </c>
      <c r="U294" s="89">
        <f t="shared" si="292"/>
        <v>0</v>
      </c>
      <c r="V294" s="89">
        <f t="shared" si="292"/>
        <v>0</v>
      </c>
      <c r="W294" s="89">
        <f t="shared" si="292"/>
        <v>0</v>
      </c>
    </row>
    <row r="295">
      <c r="A295" s="79" t="str">
        <f t="shared" si="1"/>
        <v> ()</v>
      </c>
      <c r="B295" s="94"/>
      <c r="C295" s="94"/>
      <c r="D295" s="84"/>
      <c r="E295" s="84"/>
      <c r="F295" s="92"/>
      <c r="G295" s="84"/>
      <c r="H295" s="94"/>
      <c r="I295" s="84"/>
      <c r="J295" s="85" t="str">
        <f t="shared" si="3"/>
        <v>no</v>
      </c>
      <c r="K295" s="86" t="str">
        <f>IFERROR(__xludf.DUMMYFUNCTION("IFERROR(JOIN("", "",FILTER(L295:Q295,LEN(L295:Q295))))"),"")</f>
        <v/>
      </c>
      <c r="L295" s="87" t="str">
        <f>IFERROR(__xludf.DUMMYFUNCTION("IF(ISBLANK($D295),"""",IFERROR(JOIN("", "",QUERY(INDIRECT(""'(OCDS) "" &amp; L$3 &amp; ""'!$C:$F""),""SELECT C WHERE F = '"" &amp; $A295 &amp; ""'""))))"),"")</f>
        <v/>
      </c>
      <c r="M295" s="88" t="str">
        <f>IFERROR(__xludf.DUMMYFUNCTION("IF(ISBLANK($D295),"""",IFERROR(JOIN("", "",QUERY(INDIRECT(""'(OCDS) "" &amp; M$3 &amp; ""'!$C:$F""),""SELECT C WHERE F = '"" &amp; $A295 &amp; ""'""))))"),"")</f>
        <v/>
      </c>
      <c r="N295" s="88" t="str">
        <f>IFERROR(__xludf.DUMMYFUNCTION("IF(ISBLANK($D295),"""",IFERROR(JOIN("", "",QUERY(INDIRECT(""'(OCDS) "" &amp; N$3 &amp; ""'!$C:$F""),""SELECT C WHERE F = '"" &amp; $A295 &amp; ""'""))))"),"")</f>
        <v/>
      </c>
      <c r="O295" s="88" t="str">
        <f>IFERROR(__xludf.DUMMYFUNCTION("IF(ISBLANK($D295),"""",IFERROR(JOIN("", "",QUERY(INDIRECT(""'(OCDS) "" &amp; O$3 &amp; ""'!$C:$F""),""SELECT C WHERE F = '"" &amp; $A295 &amp; ""'""))))"),"")</f>
        <v/>
      </c>
      <c r="P295" s="88" t="str">
        <f>IFERROR(__xludf.DUMMYFUNCTION("IF(ISBLANK($D295),"""",IFERROR(JOIN("", "",QUERY(INDIRECT(""'(OCDS) "" &amp; P$3 &amp; ""'!$C:$F""),""SELECT C WHERE F = '"" &amp; $A295 &amp; ""'""))))"),"")</f>
        <v/>
      </c>
      <c r="Q295" s="88" t="str">
        <f>IFERROR(__xludf.DUMMYFUNCTION("IF(ISBLANK($D295),"""",IFERROR(JOIN("", "",QUERY(INDIRECT(""'(OCDS) "" &amp; Q$3 &amp; ""'!$C:$F""),""SELECT C WHERE F = '"" &amp; $A295 &amp; ""'""))))"),"")</f>
        <v/>
      </c>
      <c r="R295" s="89">
        <f t="shared" ref="R295:W295" si="293">IF(ISBLANK(IFERROR(VLOOKUP($A295,INDIRECT("'(OCDS) " &amp; R$3 &amp; "'!$F:$F"),1,FALSE))),0,1)</f>
        <v>0</v>
      </c>
      <c r="S295" s="89">
        <f t="shared" si="293"/>
        <v>0</v>
      </c>
      <c r="T295" s="89">
        <f t="shared" si="293"/>
        <v>0</v>
      </c>
      <c r="U295" s="89">
        <f t="shared" si="293"/>
        <v>0</v>
      </c>
      <c r="V295" s="89">
        <f t="shared" si="293"/>
        <v>0</v>
      </c>
      <c r="W295" s="89">
        <f t="shared" si="293"/>
        <v>0</v>
      </c>
    </row>
    <row r="296">
      <c r="A296" s="79" t="str">
        <f t="shared" si="1"/>
        <v> ()</v>
      </c>
      <c r="B296" s="94"/>
      <c r="C296" s="94"/>
      <c r="D296" s="84"/>
      <c r="E296" s="84"/>
      <c r="F296" s="92"/>
      <c r="G296" s="84"/>
      <c r="H296" s="94"/>
      <c r="I296" s="84"/>
      <c r="J296" s="85" t="str">
        <f t="shared" si="3"/>
        <v>no</v>
      </c>
      <c r="K296" s="86" t="str">
        <f>IFERROR(__xludf.DUMMYFUNCTION("IFERROR(JOIN("", "",FILTER(L296:Q296,LEN(L296:Q296))))"),"")</f>
        <v/>
      </c>
      <c r="L296" s="87" t="str">
        <f>IFERROR(__xludf.DUMMYFUNCTION("IF(ISBLANK($D296),"""",IFERROR(JOIN("", "",QUERY(INDIRECT(""'(OCDS) "" &amp; L$3 &amp; ""'!$C:$F""),""SELECT C WHERE F = '"" &amp; $A296 &amp; ""'""))))"),"")</f>
        <v/>
      </c>
      <c r="M296" s="88" t="str">
        <f>IFERROR(__xludf.DUMMYFUNCTION("IF(ISBLANK($D296),"""",IFERROR(JOIN("", "",QUERY(INDIRECT(""'(OCDS) "" &amp; M$3 &amp; ""'!$C:$F""),""SELECT C WHERE F = '"" &amp; $A296 &amp; ""'""))))"),"")</f>
        <v/>
      </c>
      <c r="N296" s="88" t="str">
        <f>IFERROR(__xludf.DUMMYFUNCTION("IF(ISBLANK($D296),"""",IFERROR(JOIN("", "",QUERY(INDIRECT(""'(OCDS) "" &amp; N$3 &amp; ""'!$C:$F""),""SELECT C WHERE F = '"" &amp; $A296 &amp; ""'""))))"),"")</f>
        <v/>
      </c>
      <c r="O296" s="88" t="str">
        <f>IFERROR(__xludf.DUMMYFUNCTION("IF(ISBLANK($D296),"""",IFERROR(JOIN("", "",QUERY(INDIRECT(""'(OCDS) "" &amp; O$3 &amp; ""'!$C:$F""),""SELECT C WHERE F = '"" &amp; $A296 &amp; ""'""))))"),"")</f>
        <v/>
      </c>
      <c r="P296" s="88" t="str">
        <f>IFERROR(__xludf.DUMMYFUNCTION("IF(ISBLANK($D296),"""",IFERROR(JOIN("", "",QUERY(INDIRECT(""'(OCDS) "" &amp; P$3 &amp; ""'!$C:$F""),""SELECT C WHERE F = '"" &amp; $A296 &amp; ""'""))))"),"")</f>
        <v/>
      </c>
      <c r="Q296" s="88" t="str">
        <f>IFERROR(__xludf.DUMMYFUNCTION("IF(ISBLANK($D296),"""",IFERROR(JOIN("", "",QUERY(INDIRECT(""'(OCDS) "" &amp; Q$3 &amp; ""'!$C:$F""),""SELECT C WHERE F = '"" &amp; $A296 &amp; ""'""))))"),"")</f>
        <v/>
      </c>
      <c r="R296" s="89">
        <f t="shared" ref="R296:W296" si="294">IF(ISBLANK(IFERROR(VLOOKUP($A296,INDIRECT("'(OCDS) " &amp; R$3 &amp; "'!$F:$F"),1,FALSE))),0,1)</f>
        <v>0</v>
      </c>
      <c r="S296" s="89">
        <f t="shared" si="294"/>
        <v>0</v>
      </c>
      <c r="T296" s="89">
        <f t="shared" si="294"/>
        <v>0</v>
      </c>
      <c r="U296" s="89">
        <f t="shared" si="294"/>
        <v>0</v>
      </c>
      <c r="V296" s="89">
        <f t="shared" si="294"/>
        <v>0</v>
      </c>
      <c r="W296" s="89">
        <f t="shared" si="294"/>
        <v>0</v>
      </c>
    </row>
    <row r="297">
      <c r="A297" s="79" t="str">
        <f t="shared" si="1"/>
        <v> ()</v>
      </c>
      <c r="B297" s="94"/>
      <c r="C297" s="94"/>
      <c r="D297" s="84"/>
      <c r="E297" s="84"/>
      <c r="F297" s="92"/>
      <c r="G297" s="84"/>
      <c r="H297" s="94"/>
      <c r="I297" s="84"/>
      <c r="J297" s="85" t="str">
        <f t="shared" si="3"/>
        <v>no</v>
      </c>
      <c r="K297" s="86" t="str">
        <f>IFERROR(__xludf.DUMMYFUNCTION("IFERROR(JOIN("", "",FILTER(L297:Q297,LEN(L297:Q297))))"),"")</f>
        <v/>
      </c>
      <c r="L297" s="87" t="str">
        <f>IFERROR(__xludf.DUMMYFUNCTION("IF(ISBLANK($D297),"""",IFERROR(JOIN("", "",QUERY(INDIRECT(""'(OCDS) "" &amp; L$3 &amp; ""'!$C:$F""),""SELECT C WHERE F = '"" &amp; $A297 &amp; ""'""))))"),"")</f>
        <v/>
      </c>
      <c r="M297" s="88" t="str">
        <f>IFERROR(__xludf.DUMMYFUNCTION("IF(ISBLANK($D297),"""",IFERROR(JOIN("", "",QUERY(INDIRECT(""'(OCDS) "" &amp; M$3 &amp; ""'!$C:$F""),""SELECT C WHERE F = '"" &amp; $A297 &amp; ""'""))))"),"")</f>
        <v/>
      </c>
      <c r="N297" s="88" t="str">
        <f>IFERROR(__xludf.DUMMYFUNCTION("IF(ISBLANK($D297),"""",IFERROR(JOIN("", "",QUERY(INDIRECT(""'(OCDS) "" &amp; N$3 &amp; ""'!$C:$F""),""SELECT C WHERE F = '"" &amp; $A297 &amp; ""'""))))"),"")</f>
        <v/>
      </c>
      <c r="O297" s="88" t="str">
        <f>IFERROR(__xludf.DUMMYFUNCTION("IF(ISBLANK($D297),"""",IFERROR(JOIN("", "",QUERY(INDIRECT(""'(OCDS) "" &amp; O$3 &amp; ""'!$C:$F""),""SELECT C WHERE F = '"" &amp; $A297 &amp; ""'""))))"),"")</f>
        <v/>
      </c>
      <c r="P297" s="88" t="str">
        <f>IFERROR(__xludf.DUMMYFUNCTION("IF(ISBLANK($D297),"""",IFERROR(JOIN("", "",QUERY(INDIRECT(""'(OCDS) "" &amp; P$3 &amp; ""'!$C:$F""),""SELECT C WHERE F = '"" &amp; $A297 &amp; ""'""))))"),"")</f>
        <v/>
      </c>
      <c r="Q297" s="88" t="str">
        <f>IFERROR(__xludf.DUMMYFUNCTION("IF(ISBLANK($D297),"""",IFERROR(JOIN("", "",QUERY(INDIRECT(""'(OCDS) "" &amp; Q$3 &amp; ""'!$C:$F""),""SELECT C WHERE F = '"" &amp; $A297 &amp; ""'""))))"),"")</f>
        <v/>
      </c>
      <c r="R297" s="89">
        <f t="shared" ref="R297:W297" si="295">IF(ISBLANK(IFERROR(VLOOKUP($A297,INDIRECT("'(OCDS) " &amp; R$3 &amp; "'!$F:$F"),1,FALSE))),0,1)</f>
        <v>0</v>
      </c>
      <c r="S297" s="89">
        <f t="shared" si="295"/>
        <v>0</v>
      </c>
      <c r="T297" s="89">
        <f t="shared" si="295"/>
        <v>0</v>
      </c>
      <c r="U297" s="89">
        <f t="shared" si="295"/>
        <v>0</v>
      </c>
      <c r="V297" s="89">
        <f t="shared" si="295"/>
        <v>0</v>
      </c>
      <c r="W297" s="89">
        <f t="shared" si="295"/>
        <v>0</v>
      </c>
    </row>
    <row r="298">
      <c r="A298" s="79" t="str">
        <f t="shared" si="1"/>
        <v> ()</v>
      </c>
      <c r="B298" s="94"/>
      <c r="C298" s="94"/>
      <c r="D298" s="84"/>
      <c r="E298" s="84"/>
      <c r="F298" s="92"/>
      <c r="G298" s="84"/>
      <c r="H298" s="94"/>
      <c r="I298" s="84"/>
      <c r="J298" s="85" t="str">
        <f t="shared" si="3"/>
        <v>no</v>
      </c>
      <c r="K298" s="86" t="str">
        <f>IFERROR(__xludf.DUMMYFUNCTION("IFERROR(JOIN("", "",FILTER(L298:Q298,LEN(L298:Q298))))"),"")</f>
        <v/>
      </c>
      <c r="L298" s="87" t="str">
        <f>IFERROR(__xludf.DUMMYFUNCTION("IF(ISBLANK($D298),"""",IFERROR(JOIN("", "",QUERY(INDIRECT(""'(OCDS) "" &amp; L$3 &amp; ""'!$C:$F""),""SELECT C WHERE F = '"" &amp; $A298 &amp; ""'""))))"),"")</f>
        <v/>
      </c>
      <c r="M298" s="88" t="str">
        <f>IFERROR(__xludf.DUMMYFUNCTION("IF(ISBLANK($D298),"""",IFERROR(JOIN("", "",QUERY(INDIRECT(""'(OCDS) "" &amp; M$3 &amp; ""'!$C:$F""),""SELECT C WHERE F = '"" &amp; $A298 &amp; ""'""))))"),"")</f>
        <v/>
      </c>
      <c r="N298" s="88" t="str">
        <f>IFERROR(__xludf.DUMMYFUNCTION("IF(ISBLANK($D298),"""",IFERROR(JOIN("", "",QUERY(INDIRECT(""'(OCDS) "" &amp; N$3 &amp; ""'!$C:$F""),""SELECT C WHERE F = '"" &amp; $A298 &amp; ""'""))))"),"")</f>
        <v/>
      </c>
      <c r="O298" s="88" t="str">
        <f>IFERROR(__xludf.DUMMYFUNCTION("IF(ISBLANK($D298),"""",IFERROR(JOIN("", "",QUERY(INDIRECT(""'(OCDS) "" &amp; O$3 &amp; ""'!$C:$F""),""SELECT C WHERE F = '"" &amp; $A298 &amp; ""'""))))"),"")</f>
        <v/>
      </c>
      <c r="P298" s="88" t="str">
        <f>IFERROR(__xludf.DUMMYFUNCTION("IF(ISBLANK($D298),"""",IFERROR(JOIN("", "",QUERY(INDIRECT(""'(OCDS) "" &amp; P$3 &amp; ""'!$C:$F""),""SELECT C WHERE F = '"" &amp; $A298 &amp; ""'""))))"),"")</f>
        <v/>
      </c>
      <c r="Q298" s="88" t="str">
        <f>IFERROR(__xludf.DUMMYFUNCTION("IF(ISBLANK($D298),"""",IFERROR(JOIN("", "",QUERY(INDIRECT(""'(OCDS) "" &amp; Q$3 &amp; ""'!$C:$F""),""SELECT C WHERE F = '"" &amp; $A298 &amp; ""'""))))"),"")</f>
        <v/>
      </c>
      <c r="R298" s="89">
        <f t="shared" ref="R298:W298" si="296">IF(ISBLANK(IFERROR(VLOOKUP($A298,INDIRECT("'(OCDS) " &amp; R$3 &amp; "'!$F:$F"),1,FALSE))),0,1)</f>
        <v>0</v>
      </c>
      <c r="S298" s="89">
        <f t="shared" si="296"/>
        <v>0</v>
      </c>
      <c r="T298" s="89">
        <f t="shared" si="296"/>
        <v>0</v>
      </c>
      <c r="U298" s="89">
        <f t="shared" si="296"/>
        <v>0</v>
      </c>
      <c r="V298" s="89">
        <f t="shared" si="296"/>
        <v>0</v>
      </c>
      <c r="W298" s="89">
        <f t="shared" si="296"/>
        <v>0</v>
      </c>
    </row>
    <row r="299">
      <c r="A299" s="79" t="str">
        <f t="shared" si="1"/>
        <v> ()</v>
      </c>
      <c r="B299" s="94"/>
      <c r="C299" s="94"/>
      <c r="D299" s="84"/>
      <c r="E299" s="84"/>
      <c r="F299" s="92"/>
      <c r="G299" s="84"/>
      <c r="H299" s="94"/>
      <c r="I299" s="84"/>
      <c r="J299" s="85" t="str">
        <f t="shared" si="3"/>
        <v>no</v>
      </c>
      <c r="K299" s="86" t="str">
        <f>IFERROR(__xludf.DUMMYFUNCTION("IFERROR(JOIN("", "",FILTER(L299:Q299,LEN(L299:Q299))))"),"")</f>
        <v/>
      </c>
      <c r="L299" s="87" t="str">
        <f>IFERROR(__xludf.DUMMYFUNCTION("IF(ISBLANK($D299),"""",IFERROR(JOIN("", "",QUERY(INDIRECT(""'(OCDS) "" &amp; L$3 &amp; ""'!$C:$F""),""SELECT C WHERE F = '"" &amp; $A299 &amp; ""'""))))"),"")</f>
        <v/>
      </c>
      <c r="M299" s="88" t="str">
        <f>IFERROR(__xludf.DUMMYFUNCTION("IF(ISBLANK($D299),"""",IFERROR(JOIN("", "",QUERY(INDIRECT(""'(OCDS) "" &amp; M$3 &amp; ""'!$C:$F""),""SELECT C WHERE F = '"" &amp; $A299 &amp; ""'""))))"),"")</f>
        <v/>
      </c>
      <c r="N299" s="88" t="str">
        <f>IFERROR(__xludf.DUMMYFUNCTION("IF(ISBLANK($D299),"""",IFERROR(JOIN("", "",QUERY(INDIRECT(""'(OCDS) "" &amp; N$3 &amp; ""'!$C:$F""),""SELECT C WHERE F = '"" &amp; $A299 &amp; ""'""))))"),"")</f>
        <v/>
      </c>
      <c r="O299" s="88" t="str">
        <f>IFERROR(__xludf.DUMMYFUNCTION("IF(ISBLANK($D299),"""",IFERROR(JOIN("", "",QUERY(INDIRECT(""'(OCDS) "" &amp; O$3 &amp; ""'!$C:$F""),""SELECT C WHERE F = '"" &amp; $A299 &amp; ""'""))))"),"")</f>
        <v/>
      </c>
      <c r="P299" s="88" t="str">
        <f>IFERROR(__xludf.DUMMYFUNCTION("IF(ISBLANK($D299),"""",IFERROR(JOIN("", "",QUERY(INDIRECT(""'(OCDS) "" &amp; P$3 &amp; ""'!$C:$F""),""SELECT C WHERE F = '"" &amp; $A299 &amp; ""'""))))"),"")</f>
        <v/>
      </c>
      <c r="Q299" s="88" t="str">
        <f>IFERROR(__xludf.DUMMYFUNCTION("IF(ISBLANK($D299),"""",IFERROR(JOIN("", "",QUERY(INDIRECT(""'(OCDS) "" &amp; Q$3 &amp; ""'!$C:$F""),""SELECT C WHERE F = '"" &amp; $A299 &amp; ""'""))))"),"")</f>
        <v/>
      </c>
      <c r="R299" s="89">
        <f t="shared" ref="R299:W299" si="297">IF(ISBLANK(IFERROR(VLOOKUP($A299,INDIRECT("'(OCDS) " &amp; R$3 &amp; "'!$F:$F"),1,FALSE))),0,1)</f>
        <v>0</v>
      </c>
      <c r="S299" s="89">
        <f t="shared" si="297"/>
        <v>0</v>
      </c>
      <c r="T299" s="89">
        <f t="shared" si="297"/>
        <v>0</v>
      </c>
      <c r="U299" s="89">
        <f t="shared" si="297"/>
        <v>0</v>
      </c>
      <c r="V299" s="89">
        <f t="shared" si="297"/>
        <v>0</v>
      </c>
      <c r="W299" s="89">
        <f t="shared" si="297"/>
        <v>0</v>
      </c>
    </row>
    <row r="300">
      <c r="A300" s="79" t="str">
        <f t="shared" si="1"/>
        <v> ()</v>
      </c>
      <c r="B300" s="94"/>
      <c r="C300" s="94"/>
      <c r="D300" s="84"/>
      <c r="E300" s="84"/>
      <c r="F300" s="92"/>
      <c r="G300" s="84"/>
      <c r="H300" s="94"/>
      <c r="I300" s="84"/>
      <c r="J300" s="85" t="str">
        <f t="shared" si="3"/>
        <v>no</v>
      </c>
      <c r="K300" s="86" t="str">
        <f>IFERROR(__xludf.DUMMYFUNCTION("IFERROR(JOIN("", "",FILTER(L300:Q300,LEN(L300:Q300))))"),"")</f>
        <v/>
      </c>
      <c r="L300" s="87" t="str">
        <f>IFERROR(__xludf.DUMMYFUNCTION("IF(ISBLANK($D300),"""",IFERROR(JOIN("", "",QUERY(INDIRECT(""'(OCDS) "" &amp; L$3 &amp; ""'!$C:$F""),""SELECT C WHERE F = '"" &amp; $A300 &amp; ""'""))))"),"")</f>
        <v/>
      </c>
      <c r="M300" s="88" t="str">
        <f>IFERROR(__xludf.DUMMYFUNCTION("IF(ISBLANK($D300),"""",IFERROR(JOIN("", "",QUERY(INDIRECT(""'(OCDS) "" &amp; M$3 &amp; ""'!$C:$F""),""SELECT C WHERE F = '"" &amp; $A300 &amp; ""'""))))"),"")</f>
        <v/>
      </c>
      <c r="N300" s="88" t="str">
        <f>IFERROR(__xludf.DUMMYFUNCTION("IF(ISBLANK($D300),"""",IFERROR(JOIN("", "",QUERY(INDIRECT(""'(OCDS) "" &amp; N$3 &amp; ""'!$C:$F""),""SELECT C WHERE F = '"" &amp; $A300 &amp; ""'""))))"),"")</f>
        <v/>
      </c>
      <c r="O300" s="88" t="str">
        <f>IFERROR(__xludf.DUMMYFUNCTION("IF(ISBLANK($D300),"""",IFERROR(JOIN("", "",QUERY(INDIRECT(""'(OCDS) "" &amp; O$3 &amp; ""'!$C:$F""),""SELECT C WHERE F = '"" &amp; $A300 &amp; ""'""))))"),"")</f>
        <v/>
      </c>
      <c r="P300" s="88" t="str">
        <f>IFERROR(__xludf.DUMMYFUNCTION("IF(ISBLANK($D300),"""",IFERROR(JOIN("", "",QUERY(INDIRECT(""'(OCDS) "" &amp; P$3 &amp; ""'!$C:$F""),""SELECT C WHERE F = '"" &amp; $A300 &amp; ""'""))))"),"")</f>
        <v/>
      </c>
      <c r="Q300" s="88" t="str">
        <f>IFERROR(__xludf.DUMMYFUNCTION("IF(ISBLANK($D300),"""",IFERROR(JOIN("", "",QUERY(INDIRECT(""'(OCDS) "" &amp; Q$3 &amp; ""'!$C:$F""),""SELECT C WHERE F = '"" &amp; $A300 &amp; ""'""))))"),"")</f>
        <v/>
      </c>
      <c r="R300" s="89">
        <f t="shared" ref="R300:W300" si="298">IF(ISBLANK(IFERROR(VLOOKUP($A300,INDIRECT("'(OCDS) " &amp; R$3 &amp; "'!$F:$F"),1,FALSE))),0,1)</f>
        <v>0</v>
      </c>
      <c r="S300" s="89">
        <f t="shared" si="298"/>
        <v>0</v>
      </c>
      <c r="T300" s="89">
        <f t="shared" si="298"/>
        <v>0</v>
      </c>
      <c r="U300" s="89">
        <f t="shared" si="298"/>
        <v>0</v>
      </c>
      <c r="V300" s="89">
        <f t="shared" si="298"/>
        <v>0</v>
      </c>
      <c r="W300" s="89">
        <f t="shared" si="298"/>
        <v>0</v>
      </c>
    </row>
    <row r="301">
      <c r="A301" s="79" t="str">
        <f t="shared" si="1"/>
        <v> ()</v>
      </c>
      <c r="B301" s="94"/>
      <c r="C301" s="94"/>
      <c r="D301" s="84"/>
      <c r="E301" s="84"/>
      <c r="F301" s="92"/>
      <c r="G301" s="84"/>
      <c r="H301" s="94"/>
      <c r="I301" s="84"/>
      <c r="J301" s="85" t="str">
        <f t="shared" si="3"/>
        <v>no</v>
      </c>
      <c r="K301" s="86" t="str">
        <f>IFERROR(__xludf.DUMMYFUNCTION("IFERROR(JOIN("", "",FILTER(L301:Q301,LEN(L301:Q301))))"),"")</f>
        <v/>
      </c>
      <c r="L301" s="87" t="str">
        <f>IFERROR(__xludf.DUMMYFUNCTION("IF(ISBLANK($D301),"""",IFERROR(JOIN("", "",QUERY(INDIRECT(""'(OCDS) "" &amp; L$3 &amp; ""'!$C:$F""),""SELECT C WHERE F = '"" &amp; $A301 &amp; ""'""))))"),"")</f>
        <v/>
      </c>
      <c r="M301" s="88" t="str">
        <f>IFERROR(__xludf.DUMMYFUNCTION("IF(ISBLANK($D301),"""",IFERROR(JOIN("", "",QUERY(INDIRECT(""'(OCDS) "" &amp; M$3 &amp; ""'!$C:$F""),""SELECT C WHERE F = '"" &amp; $A301 &amp; ""'""))))"),"")</f>
        <v/>
      </c>
      <c r="N301" s="88" t="str">
        <f>IFERROR(__xludf.DUMMYFUNCTION("IF(ISBLANK($D301),"""",IFERROR(JOIN("", "",QUERY(INDIRECT(""'(OCDS) "" &amp; N$3 &amp; ""'!$C:$F""),""SELECT C WHERE F = '"" &amp; $A301 &amp; ""'""))))"),"")</f>
        <v/>
      </c>
      <c r="O301" s="88" t="str">
        <f>IFERROR(__xludf.DUMMYFUNCTION("IF(ISBLANK($D301),"""",IFERROR(JOIN("", "",QUERY(INDIRECT(""'(OCDS) "" &amp; O$3 &amp; ""'!$C:$F""),""SELECT C WHERE F = '"" &amp; $A301 &amp; ""'""))))"),"")</f>
        <v/>
      </c>
      <c r="P301" s="88" t="str">
        <f>IFERROR(__xludf.DUMMYFUNCTION("IF(ISBLANK($D301),"""",IFERROR(JOIN("", "",QUERY(INDIRECT(""'(OCDS) "" &amp; P$3 &amp; ""'!$C:$F""),""SELECT C WHERE F = '"" &amp; $A301 &amp; ""'""))))"),"")</f>
        <v/>
      </c>
      <c r="Q301" s="88" t="str">
        <f>IFERROR(__xludf.DUMMYFUNCTION("IF(ISBLANK($D301),"""",IFERROR(JOIN("", "",QUERY(INDIRECT(""'(OCDS) "" &amp; Q$3 &amp; ""'!$C:$F""),""SELECT C WHERE F = '"" &amp; $A301 &amp; ""'""))))"),"")</f>
        <v/>
      </c>
      <c r="R301" s="89">
        <f t="shared" ref="R301:W301" si="299">IF(ISBLANK(IFERROR(VLOOKUP($A301,INDIRECT("'(OCDS) " &amp; R$3 &amp; "'!$F:$F"),1,FALSE))),0,1)</f>
        <v>0</v>
      </c>
      <c r="S301" s="89">
        <f t="shared" si="299"/>
        <v>0</v>
      </c>
      <c r="T301" s="89">
        <f t="shared" si="299"/>
        <v>0</v>
      </c>
      <c r="U301" s="89">
        <f t="shared" si="299"/>
        <v>0</v>
      </c>
      <c r="V301" s="89">
        <f t="shared" si="299"/>
        <v>0</v>
      </c>
      <c r="W301" s="89">
        <f t="shared" si="299"/>
        <v>0</v>
      </c>
    </row>
    <row r="302">
      <c r="A302" s="79" t="str">
        <f t="shared" si="1"/>
        <v> ()</v>
      </c>
      <c r="B302" s="94"/>
      <c r="C302" s="94"/>
      <c r="D302" s="84"/>
      <c r="E302" s="84"/>
      <c r="F302" s="92"/>
      <c r="G302" s="84"/>
      <c r="H302" s="94"/>
      <c r="I302" s="84"/>
      <c r="J302" s="85" t="str">
        <f t="shared" si="3"/>
        <v>no</v>
      </c>
      <c r="K302" s="86" t="str">
        <f>IFERROR(__xludf.DUMMYFUNCTION("IFERROR(JOIN("", "",FILTER(L302:Q302,LEN(L302:Q302))))"),"")</f>
        <v/>
      </c>
      <c r="L302" s="87" t="str">
        <f>IFERROR(__xludf.DUMMYFUNCTION("IF(ISBLANK($D302),"""",IFERROR(JOIN("", "",QUERY(INDIRECT(""'(OCDS) "" &amp; L$3 &amp; ""'!$C:$F""),""SELECT C WHERE F = '"" &amp; $A302 &amp; ""'""))))"),"")</f>
        <v/>
      </c>
      <c r="M302" s="88" t="str">
        <f>IFERROR(__xludf.DUMMYFUNCTION("IF(ISBLANK($D302),"""",IFERROR(JOIN("", "",QUERY(INDIRECT(""'(OCDS) "" &amp; M$3 &amp; ""'!$C:$F""),""SELECT C WHERE F = '"" &amp; $A302 &amp; ""'""))))"),"")</f>
        <v/>
      </c>
      <c r="N302" s="88" t="str">
        <f>IFERROR(__xludf.DUMMYFUNCTION("IF(ISBLANK($D302),"""",IFERROR(JOIN("", "",QUERY(INDIRECT(""'(OCDS) "" &amp; N$3 &amp; ""'!$C:$F""),""SELECT C WHERE F = '"" &amp; $A302 &amp; ""'""))))"),"")</f>
        <v/>
      </c>
      <c r="O302" s="88" t="str">
        <f>IFERROR(__xludf.DUMMYFUNCTION("IF(ISBLANK($D302),"""",IFERROR(JOIN("", "",QUERY(INDIRECT(""'(OCDS) "" &amp; O$3 &amp; ""'!$C:$F""),""SELECT C WHERE F = '"" &amp; $A302 &amp; ""'""))))"),"")</f>
        <v/>
      </c>
      <c r="P302" s="88" t="str">
        <f>IFERROR(__xludf.DUMMYFUNCTION("IF(ISBLANK($D302),"""",IFERROR(JOIN("", "",QUERY(INDIRECT(""'(OCDS) "" &amp; P$3 &amp; ""'!$C:$F""),""SELECT C WHERE F = '"" &amp; $A302 &amp; ""'""))))"),"")</f>
        <v/>
      </c>
      <c r="Q302" s="88" t="str">
        <f>IFERROR(__xludf.DUMMYFUNCTION("IF(ISBLANK($D302),"""",IFERROR(JOIN("", "",QUERY(INDIRECT(""'(OCDS) "" &amp; Q$3 &amp; ""'!$C:$F""),""SELECT C WHERE F = '"" &amp; $A302 &amp; ""'""))))"),"")</f>
        <v/>
      </c>
      <c r="R302" s="89">
        <f t="shared" ref="R302:W302" si="300">IF(ISBLANK(IFERROR(VLOOKUP($A302,INDIRECT("'(OCDS) " &amp; R$3 &amp; "'!$F:$F"),1,FALSE))),0,1)</f>
        <v>0</v>
      </c>
      <c r="S302" s="89">
        <f t="shared" si="300"/>
        <v>0</v>
      </c>
      <c r="T302" s="89">
        <f t="shared" si="300"/>
        <v>0</v>
      </c>
      <c r="U302" s="89">
        <f t="shared" si="300"/>
        <v>0</v>
      </c>
      <c r="V302" s="89">
        <f t="shared" si="300"/>
        <v>0</v>
      </c>
      <c r="W302" s="89">
        <f t="shared" si="300"/>
        <v>0</v>
      </c>
    </row>
    <row r="303">
      <c r="A303" s="79" t="str">
        <f t="shared" si="1"/>
        <v> ()</v>
      </c>
      <c r="B303" s="94"/>
      <c r="C303" s="94"/>
      <c r="D303" s="84"/>
      <c r="E303" s="84"/>
      <c r="F303" s="92"/>
      <c r="G303" s="84"/>
      <c r="H303" s="94"/>
      <c r="I303" s="84"/>
      <c r="J303" s="85" t="str">
        <f t="shared" si="3"/>
        <v>no</v>
      </c>
      <c r="K303" s="86" t="str">
        <f>IFERROR(__xludf.DUMMYFUNCTION("IFERROR(JOIN("", "",FILTER(L303:Q303,LEN(L303:Q303))))"),"")</f>
        <v/>
      </c>
      <c r="L303" s="87" t="str">
        <f>IFERROR(__xludf.DUMMYFUNCTION("IF(ISBLANK($D303),"""",IFERROR(JOIN("", "",QUERY(INDIRECT(""'(OCDS) "" &amp; L$3 &amp; ""'!$C:$F""),""SELECT C WHERE F = '"" &amp; $A303 &amp; ""'""))))"),"")</f>
        <v/>
      </c>
      <c r="M303" s="88" t="str">
        <f>IFERROR(__xludf.DUMMYFUNCTION("IF(ISBLANK($D303),"""",IFERROR(JOIN("", "",QUERY(INDIRECT(""'(OCDS) "" &amp; M$3 &amp; ""'!$C:$F""),""SELECT C WHERE F = '"" &amp; $A303 &amp; ""'""))))"),"")</f>
        <v/>
      </c>
      <c r="N303" s="88" t="str">
        <f>IFERROR(__xludf.DUMMYFUNCTION("IF(ISBLANK($D303),"""",IFERROR(JOIN("", "",QUERY(INDIRECT(""'(OCDS) "" &amp; N$3 &amp; ""'!$C:$F""),""SELECT C WHERE F = '"" &amp; $A303 &amp; ""'""))))"),"")</f>
        <v/>
      </c>
      <c r="O303" s="88" t="str">
        <f>IFERROR(__xludf.DUMMYFUNCTION("IF(ISBLANK($D303),"""",IFERROR(JOIN("", "",QUERY(INDIRECT(""'(OCDS) "" &amp; O$3 &amp; ""'!$C:$F""),""SELECT C WHERE F = '"" &amp; $A303 &amp; ""'""))))"),"")</f>
        <v/>
      </c>
      <c r="P303" s="88" t="str">
        <f>IFERROR(__xludf.DUMMYFUNCTION("IF(ISBLANK($D303),"""",IFERROR(JOIN("", "",QUERY(INDIRECT(""'(OCDS) "" &amp; P$3 &amp; ""'!$C:$F""),""SELECT C WHERE F = '"" &amp; $A303 &amp; ""'""))))"),"")</f>
        <v/>
      </c>
      <c r="Q303" s="88" t="str">
        <f>IFERROR(__xludf.DUMMYFUNCTION("IF(ISBLANK($D303),"""",IFERROR(JOIN("", "",QUERY(INDIRECT(""'(OCDS) "" &amp; Q$3 &amp; ""'!$C:$F""),""SELECT C WHERE F = '"" &amp; $A303 &amp; ""'""))))"),"")</f>
        <v/>
      </c>
      <c r="R303" s="89">
        <f t="shared" ref="R303:W303" si="301">IF(ISBLANK(IFERROR(VLOOKUP($A303,INDIRECT("'(OCDS) " &amp; R$3 &amp; "'!$F:$F"),1,FALSE))),0,1)</f>
        <v>0</v>
      </c>
      <c r="S303" s="89">
        <f t="shared" si="301"/>
        <v>0</v>
      </c>
      <c r="T303" s="89">
        <f t="shared" si="301"/>
        <v>0</v>
      </c>
      <c r="U303" s="89">
        <f t="shared" si="301"/>
        <v>0</v>
      </c>
      <c r="V303" s="89">
        <f t="shared" si="301"/>
        <v>0</v>
      </c>
      <c r="W303" s="89">
        <f t="shared" si="301"/>
        <v>0</v>
      </c>
    </row>
    <row r="304">
      <c r="A304" s="79" t="str">
        <f t="shared" si="1"/>
        <v> ()</v>
      </c>
      <c r="B304" s="94"/>
      <c r="C304" s="94"/>
      <c r="D304" s="84"/>
      <c r="E304" s="84"/>
      <c r="F304" s="92"/>
      <c r="G304" s="84"/>
      <c r="H304" s="94"/>
      <c r="I304" s="84"/>
      <c r="J304" s="85" t="str">
        <f t="shared" si="3"/>
        <v>no</v>
      </c>
      <c r="K304" s="86" t="str">
        <f>IFERROR(__xludf.DUMMYFUNCTION("IFERROR(JOIN("", "",FILTER(L304:Q304,LEN(L304:Q304))))"),"")</f>
        <v/>
      </c>
      <c r="L304" s="87" t="str">
        <f>IFERROR(__xludf.DUMMYFUNCTION("IF(ISBLANK($D304),"""",IFERROR(JOIN("", "",QUERY(INDIRECT(""'(OCDS) "" &amp; L$3 &amp; ""'!$C:$F""),""SELECT C WHERE F = '"" &amp; $A304 &amp; ""'""))))"),"")</f>
        <v/>
      </c>
      <c r="M304" s="88" t="str">
        <f>IFERROR(__xludf.DUMMYFUNCTION("IF(ISBLANK($D304),"""",IFERROR(JOIN("", "",QUERY(INDIRECT(""'(OCDS) "" &amp; M$3 &amp; ""'!$C:$F""),""SELECT C WHERE F = '"" &amp; $A304 &amp; ""'""))))"),"")</f>
        <v/>
      </c>
      <c r="N304" s="88" t="str">
        <f>IFERROR(__xludf.DUMMYFUNCTION("IF(ISBLANK($D304),"""",IFERROR(JOIN("", "",QUERY(INDIRECT(""'(OCDS) "" &amp; N$3 &amp; ""'!$C:$F""),""SELECT C WHERE F = '"" &amp; $A304 &amp; ""'""))))"),"")</f>
        <v/>
      </c>
      <c r="O304" s="88" t="str">
        <f>IFERROR(__xludf.DUMMYFUNCTION("IF(ISBLANK($D304),"""",IFERROR(JOIN("", "",QUERY(INDIRECT(""'(OCDS) "" &amp; O$3 &amp; ""'!$C:$F""),""SELECT C WHERE F = '"" &amp; $A304 &amp; ""'""))))"),"")</f>
        <v/>
      </c>
      <c r="P304" s="88" t="str">
        <f>IFERROR(__xludf.DUMMYFUNCTION("IF(ISBLANK($D304),"""",IFERROR(JOIN("", "",QUERY(INDIRECT(""'(OCDS) "" &amp; P$3 &amp; ""'!$C:$F""),""SELECT C WHERE F = '"" &amp; $A304 &amp; ""'""))))"),"")</f>
        <v/>
      </c>
      <c r="Q304" s="88" t="str">
        <f>IFERROR(__xludf.DUMMYFUNCTION("IF(ISBLANK($D304),"""",IFERROR(JOIN("", "",QUERY(INDIRECT(""'(OCDS) "" &amp; Q$3 &amp; ""'!$C:$F""),""SELECT C WHERE F = '"" &amp; $A304 &amp; ""'""))))"),"")</f>
        <v/>
      </c>
      <c r="R304" s="89">
        <f t="shared" ref="R304:W304" si="302">IF(ISBLANK(IFERROR(VLOOKUP($A304,INDIRECT("'(OCDS) " &amp; R$3 &amp; "'!$F:$F"),1,FALSE))),0,1)</f>
        <v>0</v>
      </c>
      <c r="S304" s="89">
        <f t="shared" si="302"/>
        <v>0</v>
      </c>
      <c r="T304" s="89">
        <f t="shared" si="302"/>
        <v>0</v>
      </c>
      <c r="U304" s="89">
        <f t="shared" si="302"/>
        <v>0</v>
      </c>
      <c r="V304" s="89">
        <f t="shared" si="302"/>
        <v>0</v>
      </c>
      <c r="W304" s="89">
        <f t="shared" si="302"/>
        <v>0</v>
      </c>
    </row>
    <row r="305">
      <c r="A305" s="79" t="str">
        <f t="shared" si="1"/>
        <v> ()</v>
      </c>
      <c r="B305" s="94"/>
      <c r="C305" s="94"/>
      <c r="D305" s="84"/>
      <c r="E305" s="84"/>
      <c r="F305" s="92"/>
      <c r="G305" s="84"/>
      <c r="H305" s="94"/>
      <c r="I305" s="84"/>
      <c r="J305" s="85" t="str">
        <f t="shared" si="3"/>
        <v>no</v>
      </c>
      <c r="K305" s="86" t="str">
        <f>IFERROR(__xludf.DUMMYFUNCTION("IFERROR(JOIN("", "",FILTER(L305:Q305,LEN(L305:Q305))))"),"")</f>
        <v/>
      </c>
      <c r="L305" s="87" t="str">
        <f>IFERROR(__xludf.DUMMYFUNCTION("IF(ISBLANK($D305),"""",IFERROR(JOIN("", "",QUERY(INDIRECT(""'(OCDS) "" &amp; L$3 &amp; ""'!$C:$F""),""SELECT C WHERE F = '"" &amp; $A305 &amp; ""'""))))"),"")</f>
        <v/>
      </c>
      <c r="M305" s="88" t="str">
        <f>IFERROR(__xludf.DUMMYFUNCTION("IF(ISBLANK($D305),"""",IFERROR(JOIN("", "",QUERY(INDIRECT(""'(OCDS) "" &amp; M$3 &amp; ""'!$C:$F""),""SELECT C WHERE F = '"" &amp; $A305 &amp; ""'""))))"),"")</f>
        <v/>
      </c>
      <c r="N305" s="88" t="str">
        <f>IFERROR(__xludf.DUMMYFUNCTION("IF(ISBLANK($D305),"""",IFERROR(JOIN("", "",QUERY(INDIRECT(""'(OCDS) "" &amp; N$3 &amp; ""'!$C:$F""),""SELECT C WHERE F = '"" &amp; $A305 &amp; ""'""))))"),"")</f>
        <v/>
      </c>
      <c r="O305" s="88" t="str">
        <f>IFERROR(__xludf.DUMMYFUNCTION("IF(ISBLANK($D305),"""",IFERROR(JOIN("", "",QUERY(INDIRECT(""'(OCDS) "" &amp; O$3 &amp; ""'!$C:$F""),""SELECT C WHERE F = '"" &amp; $A305 &amp; ""'""))))"),"")</f>
        <v/>
      </c>
      <c r="P305" s="88" t="str">
        <f>IFERROR(__xludf.DUMMYFUNCTION("IF(ISBLANK($D305),"""",IFERROR(JOIN("", "",QUERY(INDIRECT(""'(OCDS) "" &amp; P$3 &amp; ""'!$C:$F""),""SELECT C WHERE F = '"" &amp; $A305 &amp; ""'""))))"),"")</f>
        <v/>
      </c>
      <c r="Q305" s="88" t="str">
        <f>IFERROR(__xludf.DUMMYFUNCTION("IF(ISBLANK($D305),"""",IFERROR(JOIN("", "",QUERY(INDIRECT(""'(OCDS) "" &amp; Q$3 &amp; ""'!$C:$F""),""SELECT C WHERE F = '"" &amp; $A305 &amp; ""'""))))"),"")</f>
        <v/>
      </c>
      <c r="R305" s="89">
        <f t="shared" ref="R305:W305" si="303">IF(ISBLANK(IFERROR(VLOOKUP($A305,INDIRECT("'(OCDS) " &amp; R$3 &amp; "'!$F:$F"),1,FALSE))),0,1)</f>
        <v>0</v>
      </c>
      <c r="S305" s="89">
        <f t="shared" si="303"/>
        <v>0</v>
      </c>
      <c r="T305" s="89">
        <f t="shared" si="303"/>
        <v>0</v>
      </c>
      <c r="U305" s="89">
        <f t="shared" si="303"/>
        <v>0</v>
      </c>
      <c r="V305" s="89">
        <f t="shared" si="303"/>
        <v>0</v>
      </c>
      <c r="W305" s="89">
        <f t="shared" si="303"/>
        <v>0</v>
      </c>
    </row>
    <row r="306">
      <c r="A306" s="79" t="str">
        <f t="shared" si="1"/>
        <v> ()</v>
      </c>
      <c r="B306" s="94"/>
      <c r="C306" s="94"/>
      <c r="D306" s="84"/>
      <c r="E306" s="84"/>
      <c r="F306" s="92"/>
      <c r="G306" s="84"/>
      <c r="H306" s="94"/>
      <c r="I306" s="84"/>
      <c r="J306" s="85" t="str">
        <f t="shared" si="3"/>
        <v>no</v>
      </c>
      <c r="K306" s="86" t="str">
        <f>IFERROR(__xludf.DUMMYFUNCTION("IFERROR(JOIN("", "",FILTER(L306:Q306,LEN(L306:Q306))))"),"")</f>
        <v/>
      </c>
      <c r="L306" s="87" t="str">
        <f>IFERROR(__xludf.DUMMYFUNCTION("IF(ISBLANK($D306),"""",IFERROR(JOIN("", "",QUERY(INDIRECT(""'(OCDS) "" &amp; L$3 &amp; ""'!$C:$F""),""SELECT C WHERE F = '"" &amp; $A306 &amp; ""'""))))"),"")</f>
        <v/>
      </c>
      <c r="M306" s="88" t="str">
        <f>IFERROR(__xludf.DUMMYFUNCTION("IF(ISBLANK($D306),"""",IFERROR(JOIN("", "",QUERY(INDIRECT(""'(OCDS) "" &amp; M$3 &amp; ""'!$C:$F""),""SELECT C WHERE F = '"" &amp; $A306 &amp; ""'""))))"),"")</f>
        <v/>
      </c>
      <c r="N306" s="88" t="str">
        <f>IFERROR(__xludf.DUMMYFUNCTION("IF(ISBLANK($D306),"""",IFERROR(JOIN("", "",QUERY(INDIRECT(""'(OCDS) "" &amp; N$3 &amp; ""'!$C:$F""),""SELECT C WHERE F = '"" &amp; $A306 &amp; ""'""))))"),"")</f>
        <v/>
      </c>
      <c r="O306" s="88" t="str">
        <f>IFERROR(__xludf.DUMMYFUNCTION("IF(ISBLANK($D306),"""",IFERROR(JOIN("", "",QUERY(INDIRECT(""'(OCDS) "" &amp; O$3 &amp; ""'!$C:$F""),""SELECT C WHERE F = '"" &amp; $A306 &amp; ""'""))))"),"")</f>
        <v/>
      </c>
      <c r="P306" s="88" t="str">
        <f>IFERROR(__xludf.DUMMYFUNCTION("IF(ISBLANK($D306),"""",IFERROR(JOIN("", "",QUERY(INDIRECT(""'(OCDS) "" &amp; P$3 &amp; ""'!$C:$F""),""SELECT C WHERE F = '"" &amp; $A306 &amp; ""'""))))"),"")</f>
        <v/>
      </c>
      <c r="Q306" s="88" t="str">
        <f>IFERROR(__xludf.DUMMYFUNCTION("IF(ISBLANK($D306),"""",IFERROR(JOIN("", "",QUERY(INDIRECT(""'(OCDS) "" &amp; Q$3 &amp; ""'!$C:$F""),""SELECT C WHERE F = '"" &amp; $A306 &amp; ""'""))))"),"")</f>
        <v/>
      </c>
      <c r="R306" s="89">
        <f t="shared" ref="R306:W306" si="304">IF(ISBLANK(IFERROR(VLOOKUP($A306,INDIRECT("'(OCDS) " &amp; R$3 &amp; "'!$F:$F"),1,FALSE))),0,1)</f>
        <v>0</v>
      </c>
      <c r="S306" s="89">
        <f t="shared" si="304"/>
        <v>0</v>
      </c>
      <c r="T306" s="89">
        <f t="shared" si="304"/>
        <v>0</v>
      </c>
      <c r="U306" s="89">
        <f t="shared" si="304"/>
        <v>0</v>
      </c>
      <c r="V306" s="89">
        <f t="shared" si="304"/>
        <v>0</v>
      </c>
      <c r="W306" s="89">
        <f t="shared" si="304"/>
        <v>0</v>
      </c>
    </row>
    <row r="307">
      <c r="A307" s="79" t="str">
        <f t="shared" si="1"/>
        <v> ()</v>
      </c>
      <c r="B307" s="94"/>
      <c r="C307" s="94"/>
      <c r="D307" s="84"/>
      <c r="E307" s="84"/>
      <c r="F307" s="92"/>
      <c r="G307" s="84"/>
      <c r="H307" s="94"/>
      <c r="I307" s="84"/>
      <c r="J307" s="85" t="str">
        <f t="shared" si="3"/>
        <v>no</v>
      </c>
      <c r="K307" s="86" t="str">
        <f>IFERROR(__xludf.DUMMYFUNCTION("IFERROR(JOIN("", "",FILTER(L307:Q307,LEN(L307:Q307))))"),"")</f>
        <v/>
      </c>
      <c r="L307" s="87" t="str">
        <f>IFERROR(__xludf.DUMMYFUNCTION("IF(ISBLANK($D307),"""",IFERROR(JOIN("", "",QUERY(INDIRECT(""'(OCDS) "" &amp; L$3 &amp; ""'!$C:$F""),""SELECT C WHERE F = '"" &amp; $A307 &amp; ""'""))))"),"")</f>
        <v/>
      </c>
      <c r="M307" s="88" t="str">
        <f>IFERROR(__xludf.DUMMYFUNCTION("IF(ISBLANK($D307),"""",IFERROR(JOIN("", "",QUERY(INDIRECT(""'(OCDS) "" &amp; M$3 &amp; ""'!$C:$F""),""SELECT C WHERE F = '"" &amp; $A307 &amp; ""'""))))"),"")</f>
        <v/>
      </c>
      <c r="N307" s="88" t="str">
        <f>IFERROR(__xludf.DUMMYFUNCTION("IF(ISBLANK($D307),"""",IFERROR(JOIN("", "",QUERY(INDIRECT(""'(OCDS) "" &amp; N$3 &amp; ""'!$C:$F""),""SELECT C WHERE F = '"" &amp; $A307 &amp; ""'""))))"),"")</f>
        <v/>
      </c>
      <c r="O307" s="88" t="str">
        <f>IFERROR(__xludf.DUMMYFUNCTION("IF(ISBLANK($D307),"""",IFERROR(JOIN("", "",QUERY(INDIRECT(""'(OCDS) "" &amp; O$3 &amp; ""'!$C:$F""),""SELECT C WHERE F = '"" &amp; $A307 &amp; ""'""))))"),"")</f>
        <v/>
      </c>
      <c r="P307" s="88" t="str">
        <f>IFERROR(__xludf.DUMMYFUNCTION("IF(ISBLANK($D307),"""",IFERROR(JOIN("", "",QUERY(INDIRECT(""'(OCDS) "" &amp; P$3 &amp; ""'!$C:$F""),""SELECT C WHERE F = '"" &amp; $A307 &amp; ""'""))))"),"")</f>
        <v/>
      </c>
      <c r="Q307" s="88" t="str">
        <f>IFERROR(__xludf.DUMMYFUNCTION("IF(ISBLANK($D307),"""",IFERROR(JOIN("", "",QUERY(INDIRECT(""'(OCDS) "" &amp; Q$3 &amp; ""'!$C:$F""),""SELECT C WHERE F = '"" &amp; $A307 &amp; ""'""))))"),"")</f>
        <v/>
      </c>
      <c r="R307" s="89">
        <f t="shared" ref="R307:W307" si="305">IF(ISBLANK(IFERROR(VLOOKUP($A307,INDIRECT("'(OCDS) " &amp; R$3 &amp; "'!$F:$F"),1,FALSE))),0,1)</f>
        <v>0</v>
      </c>
      <c r="S307" s="89">
        <f t="shared" si="305"/>
        <v>0</v>
      </c>
      <c r="T307" s="89">
        <f t="shared" si="305"/>
        <v>0</v>
      </c>
      <c r="U307" s="89">
        <f t="shared" si="305"/>
        <v>0</v>
      </c>
      <c r="V307" s="89">
        <f t="shared" si="305"/>
        <v>0</v>
      </c>
      <c r="W307" s="89">
        <f t="shared" si="305"/>
        <v>0</v>
      </c>
    </row>
    <row r="308">
      <c r="A308" s="79" t="str">
        <f t="shared" si="1"/>
        <v> ()</v>
      </c>
      <c r="B308" s="94"/>
      <c r="C308" s="94"/>
      <c r="D308" s="84"/>
      <c r="E308" s="84"/>
      <c r="F308" s="92"/>
      <c r="G308" s="84"/>
      <c r="H308" s="94"/>
      <c r="I308" s="84"/>
      <c r="J308" s="85" t="str">
        <f t="shared" si="3"/>
        <v>no</v>
      </c>
      <c r="K308" s="86" t="str">
        <f>IFERROR(__xludf.DUMMYFUNCTION("IFERROR(JOIN("", "",FILTER(L308:Q308,LEN(L308:Q308))))"),"")</f>
        <v/>
      </c>
      <c r="L308" s="87" t="str">
        <f>IFERROR(__xludf.DUMMYFUNCTION("IF(ISBLANK($D308),"""",IFERROR(JOIN("", "",QUERY(INDIRECT(""'(OCDS) "" &amp; L$3 &amp; ""'!$C:$F""),""SELECT C WHERE F = '"" &amp; $A308 &amp; ""'""))))"),"")</f>
        <v/>
      </c>
      <c r="M308" s="88" t="str">
        <f>IFERROR(__xludf.DUMMYFUNCTION("IF(ISBLANK($D308),"""",IFERROR(JOIN("", "",QUERY(INDIRECT(""'(OCDS) "" &amp; M$3 &amp; ""'!$C:$F""),""SELECT C WHERE F = '"" &amp; $A308 &amp; ""'""))))"),"")</f>
        <v/>
      </c>
      <c r="N308" s="88" t="str">
        <f>IFERROR(__xludf.DUMMYFUNCTION("IF(ISBLANK($D308),"""",IFERROR(JOIN("", "",QUERY(INDIRECT(""'(OCDS) "" &amp; N$3 &amp; ""'!$C:$F""),""SELECT C WHERE F = '"" &amp; $A308 &amp; ""'""))))"),"")</f>
        <v/>
      </c>
      <c r="O308" s="88" t="str">
        <f>IFERROR(__xludf.DUMMYFUNCTION("IF(ISBLANK($D308),"""",IFERROR(JOIN("", "",QUERY(INDIRECT(""'(OCDS) "" &amp; O$3 &amp; ""'!$C:$F""),""SELECT C WHERE F = '"" &amp; $A308 &amp; ""'""))))"),"")</f>
        <v/>
      </c>
      <c r="P308" s="88" t="str">
        <f>IFERROR(__xludf.DUMMYFUNCTION("IF(ISBLANK($D308),"""",IFERROR(JOIN("", "",QUERY(INDIRECT(""'(OCDS) "" &amp; P$3 &amp; ""'!$C:$F""),""SELECT C WHERE F = '"" &amp; $A308 &amp; ""'""))))"),"")</f>
        <v/>
      </c>
      <c r="Q308" s="88" t="str">
        <f>IFERROR(__xludf.DUMMYFUNCTION("IF(ISBLANK($D308),"""",IFERROR(JOIN("", "",QUERY(INDIRECT(""'(OCDS) "" &amp; Q$3 &amp; ""'!$C:$F""),""SELECT C WHERE F = '"" &amp; $A308 &amp; ""'""))))"),"")</f>
        <v/>
      </c>
      <c r="R308" s="89">
        <f t="shared" ref="R308:W308" si="306">IF(ISBLANK(IFERROR(VLOOKUP($A308,INDIRECT("'(OCDS) " &amp; R$3 &amp; "'!$F:$F"),1,FALSE))),0,1)</f>
        <v>0</v>
      </c>
      <c r="S308" s="89">
        <f t="shared" si="306"/>
        <v>0</v>
      </c>
      <c r="T308" s="89">
        <f t="shared" si="306"/>
        <v>0</v>
      </c>
      <c r="U308" s="89">
        <f t="shared" si="306"/>
        <v>0</v>
      </c>
      <c r="V308" s="89">
        <f t="shared" si="306"/>
        <v>0</v>
      </c>
      <c r="W308" s="89">
        <f t="shared" si="306"/>
        <v>0</v>
      </c>
    </row>
    <row r="309">
      <c r="A309" s="79" t="str">
        <f t="shared" si="1"/>
        <v> ()</v>
      </c>
      <c r="B309" s="94"/>
      <c r="C309" s="94"/>
      <c r="D309" s="84"/>
      <c r="E309" s="84"/>
      <c r="F309" s="92"/>
      <c r="G309" s="84"/>
      <c r="H309" s="94"/>
      <c r="I309" s="84"/>
      <c r="J309" s="85" t="str">
        <f t="shared" si="3"/>
        <v>no</v>
      </c>
      <c r="K309" s="86" t="str">
        <f>IFERROR(__xludf.DUMMYFUNCTION("IFERROR(JOIN("", "",FILTER(L309:Q309,LEN(L309:Q309))))"),"")</f>
        <v/>
      </c>
      <c r="L309" s="87" t="str">
        <f>IFERROR(__xludf.DUMMYFUNCTION("IF(ISBLANK($D309),"""",IFERROR(JOIN("", "",QUERY(INDIRECT(""'(OCDS) "" &amp; L$3 &amp; ""'!$C:$F""),""SELECT C WHERE F = '"" &amp; $A309 &amp; ""'""))))"),"")</f>
        <v/>
      </c>
      <c r="M309" s="88" t="str">
        <f>IFERROR(__xludf.DUMMYFUNCTION("IF(ISBLANK($D309),"""",IFERROR(JOIN("", "",QUERY(INDIRECT(""'(OCDS) "" &amp; M$3 &amp; ""'!$C:$F""),""SELECT C WHERE F = '"" &amp; $A309 &amp; ""'""))))"),"")</f>
        <v/>
      </c>
      <c r="N309" s="88" t="str">
        <f>IFERROR(__xludf.DUMMYFUNCTION("IF(ISBLANK($D309),"""",IFERROR(JOIN("", "",QUERY(INDIRECT(""'(OCDS) "" &amp; N$3 &amp; ""'!$C:$F""),""SELECT C WHERE F = '"" &amp; $A309 &amp; ""'""))))"),"")</f>
        <v/>
      </c>
      <c r="O309" s="88" t="str">
        <f>IFERROR(__xludf.DUMMYFUNCTION("IF(ISBLANK($D309),"""",IFERROR(JOIN("", "",QUERY(INDIRECT(""'(OCDS) "" &amp; O$3 &amp; ""'!$C:$F""),""SELECT C WHERE F = '"" &amp; $A309 &amp; ""'""))))"),"")</f>
        <v/>
      </c>
      <c r="P309" s="88" t="str">
        <f>IFERROR(__xludf.DUMMYFUNCTION("IF(ISBLANK($D309),"""",IFERROR(JOIN("", "",QUERY(INDIRECT(""'(OCDS) "" &amp; P$3 &amp; ""'!$C:$F""),""SELECT C WHERE F = '"" &amp; $A309 &amp; ""'""))))"),"")</f>
        <v/>
      </c>
      <c r="Q309" s="88" t="str">
        <f>IFERROR(__xludf.DUMMYFUNCTION("IF(ISBLANK($D309),"""",IFERROR(JOIN("", "",QUERY(INDIRECT(""'(OCDS) "" &amp; Q$3 &amp; ""'!$C:$F""),""SELECT C WHERE F = '"" &amp; $A309 &amp; ""'""))))"),"")</f>
        <v/>
      </c>
      <c r="R309" s="89">
        <f t="shared" ref="R309:W309" si="307">IF(ISBLANK(IFERROR(VLOOKUP($A309,INDIRECT("'(OCDS) " &amp; R$3 &amp; "'!$F:$F"),1,FALSE))),0,1)</f>
        <v>0</v>
      </c>
      <c r="S309" s="89">
        <f t="shared" si="307"/>
        <v>0</v>
      </c>
      <c r="T309" s="89">
        <f t="shared" si="307"/>
        <v>0</v>
      </c>
      <c r="U309" s="89">
        <f t="shared" si="307"/>
        <v>0</v>
      </c>
      <c r="V309" s="89">
        <f t="shared" si="307"/>
        <v>0</v>
      </c>
      <c r="W309" s="89">
        <f t="shared" si="307"/>
        <v>0</v>
      </c>
    </row>
    <row r="310">
      <c r="A310" s="79" t="str">
        <f t="shared" si="1"/>
        <v> ()</v>
      </c>
      <c r="B310" s="94"/>
      <c r="C310" s="94"/>
      <c r="D310" s="84"/>
      <c r="E310" s="84"/>
      <c r="F310" s="92"/>
      <c r="G310" s="84"/>
      <c r="H310" s="94"/>
      <c r="I310" s="84"/>
      <c r="J310" s="85" t="str">
        <f t="shared" si="3"/>
        <v>no</v>
      </c>
      <c r="K310" s="86" t="str">
        <f>IFERROR(__xludf.DUMMYFUNCTION("IFERROR(JOIN("", "",FILTER(L310:Q310,LEN(L310:Q310))))"),"")</f>
        <v/>
      </c>
      <c r="L310" s="87" t="str">
        <f>IFERROR(__xludf.DUMMYFUNCTION("IF(ISBLANK($D310),"""",IFERROR(JOIN("", "",QUERY(INDIRECT(""'(OCDS) "" &amp; L$3 &amp; ""'!$C:$F""),""SELECT C WHERE F = '"" &amp; $A310 &amp; ""'""))))"),"")</f>
        <v/>
      </c>
      <c r="M310" s="88" t="str">
        <f>IFERROR(__xludf.DUMMYFUNCTION("IF(ISBLANK($D310),"""",IFERROR(JOIN("", "",QUERY(INDIRECT(""'(OCDS) "" &amp; M$3 &amp; ""'!$C:$F""),""SELECT C WHERE F = '"" &amp; $A310 &amp; ""'""))))"),"")</f>
        <v/>
      </c>
      <c r="N310" s="88" t="str">
        <f>IFERROR(__xludf.DUMMYFUNCTION("IF(ISBLANK($D310),"""",IFERROR(JOIN("", "",QUERY(INDIRECT(""'(OCDS) "" &amp; N$3 &amp; ""'!$C:$F""),""SELECT C WHERE F = '"" &amp; $A310 &amp; ""'""))))"),"")</f>
        <v/>
      </c>
      <c r="O310" s="88" t="str">
        <f>IFERROR(__xludf.DUMMYFUNCTION("IF(ISBLANK($D310),"""",IFERROR(JOIN("", "",QUERY(INDIRECT(""'(OCDS) "" &amp; O$3 &amp; ""'!$C:$F""),""SELECT C WHERE F = '"" &amp; $A310 &amp; ""'""))))"),"")</f>
        <v/>
      </c>
      <c r="P310" s="88" t="str">
        <f>IFERROR(__xludf.DUMMYFUNCTION("IF(ISBLANK($D310),"""",IFERROR(JOIN("", "",QUERY(INDIRECT(""'(OCDS) "" &amp; P$3 &amp; ""'!$C:$F""),""SELECT C WHERE F = '"" &amp; $A310 &amp; ""'""))))"),"")</f>
        <v/>
      </c>
      <c r="Q310" s="88" t="str">
        <f>IFERROR(__xludf.DUMMYFUNCTION("IF(ISBLANK($D310),"""",IFERROR(JOIN("", "",QUERY(INDIRECT(""'(OCDS) "" &amp; Q$3 &amp; ""'!$C:$F""),""SELECT C WHERE F = '"" &amp; $A310 &amp; ""'""))))"),"")</f>
        <v/>
      </c>
      <c r="R310" s="89">
        <f t="shared" ref="R310:W310" si="308">IF(ISBLANK(IFERROR(VLOOKUP($A310,INDIRECT("'(OCDS) " &amp; R$3 &amp; "'!$F:$F"),1,FALSE))),0,1)</f>
        <v>0</v>
      </c>
      <c r="S310" s="89">
        <f t="shared" si="308"/>
        <v>0</v>
      </c>
      <c r="T310" s="89">
        <f t="shared" si="308"/>
        <v>0</v>
      </c>
      <c r="U310" s="89">
        <f t="shared" si="308"/>
        <v>0</v>
      </c>
      <c r="V310" s="89">
        <f t="shared" si="308"/>
        <v>0</v>
      </c>
      <c r="W310" s="89">
        <f t="shared" si="308"/>
        <v>0</v>
      </c>
    </row>
    <row r="311">
      <c r="A311" s="79" t="str">
        <f t="shared" si="1"/>
        <v> ()</v>
      </c>
      <c r="B311" s="94"/>
      <c r="C311" s="94"/>
      <c r="D311" s="84"/>
      <c r="E311" s="84"/>
      <c r="F311" s="92"/>
      <c r="G311" s="84"/>
      <c r="H311" s="94"/>
      <c r="I311" s="84"/>
      <c r="J311" s="85" t="str">
        <f t="shared" si="3"/>
        <v>no</v>
      </c>
      <c r="K311" s="86" t="str">
        <f>IFERROR(__xludf.DUMMYFUNCTION("IFERROR(JOIN("", "",FILTER(L311:Q311,LEN(L311:Q311))))"),"")</f>
        <v/>
      </c>
      <c r="L311" s="87" t="str">
        <f>IFERROR(__xludf.DUMMYFUNCTION("IF(ISBLANK($D311),"""",IFERROR(JOIN("", "",QUERY(INDIRECT(""'(OCDS) "" &amp; L$3 &amp; ""'!$C:$F""),""SELECT C WHERE F = '"" &amp; $A311 &amp; ""'""))))"),"")</f>
        <v/>
      </c>
      <c r="M311" s="88" t="str">
        <f>IFERROR(__xludf.DUMMYFUNCTION("IF(ISBLANK($D311),"""",IFERROR(JOIN("", "",QUERY(INDIRECT(""'(OCDS) "" &amp; M$3 &amp; ""'!$C:$F""),""SELECT C WHERE F = '"" &amp; $A311 &amp; ""'""))))"),"")</f>
        <v/>
      </c>
      <c r="N311" s="88" t="str">
        <f>IFERROR(__xludf.DUMMYFUNCTION("IF(ISBLANK($D311),"""",IFERROR(JOIN("", "",QUERY(INDIRECT(""'(OCDS) "" &amp; N$3 &amp; ""'!$C:$F""),""SELECT C WHERE F = '"" &amp; $A311 &amp; ""'""))))"),"")</f>
        <v/>
      </c>
      <c r="O311" s="88" t="str">
        <f>IFERROR(__xludf.DUMMYFUNCTION("IF(ISBLANK($D311),"""",IFERROR(JOIN("", "",QUERY(INDIRECT(""'(OCDS) "" &amp; O$3 &amp; ""'!$C:$F""),""SELECT C WHERE F = '"" &amp; $A311 &amp; ""'""))))"),"")</f>
        <v/>
      </c>
      <c r="P311" s="88" t="str">
        <f>IFERROR(__xludf.DUMMYFUNCTION("IF(ISBLANK($D311),"""",IFERROR(JOIN("", "",QUERY(INDIRECT(""'(OCDS) "" &amp; P$3 &amp; ""'!$C:$F""),""SELECT C WHERE F = '"" &amp; $A311 &amp; ""'""))))"),"")</f>
        <v/>
      </c>
      <c r="Q311" s="88" t="str">
        <f>IFERROR(__xludf.DUMMYFUNCTION("IF(ISBLANK($D311),"""",IFERROR(JOIN("", "",QUERY(INDIRECT(""'(OCDS) "" &amp; Q$3 &amp; ""'!$C:$F""),""SELECT C WHERE F = '"" &amp; $A311 &amp; ""'""))))"),"")</f>
        <v/>
      </c>
      <c r="R311" s="89">
        <f t="shared" ref="R311:W311" si="309">IF(ISBLANK(IFERROR(VLOOKUP($A311,INDIRECT("'(OCDS) " &amp; R$3 &amp; "'!$F:$F"),1,FALSE))),0,1)</f>
        <v>0</v>
      </c>
      <c r="S311" s="89">
        <f t="shared" si="309"/>
        <v>0</v>
      </c>
      <c r="T311" s="89">
        <f t="shared" si="309"/>
        <v>0</v>
      </c>
      <c r="U311" s="89">
        <f t="shared" si="309"/>
        <v>0</v>
      </c>
      <c r="V311" s="89">
        <f t="shared" si="309"/>
        <v>0</v>
      </c>
      <c r="W311" s="89">
        <f t="shared" si="309"/>
        <v>0</v>
      </c>
    </row>
    <row r="312">
      <c r="A312" s="79" t="str">
        <f t="shared" si="1"/>
        <v> ()</v>
      </c>
      <c r="B312" s="94"/>
      <c r="C312" s="94"/>
      <c r="D312" s="84"/>
      <c r="E312" s="84"/>
      <c r="F312" s="92"/>
      <c r="G312" s="84"/>
      <c r="H312" s="94"/>
      <c r="I312" s="84"/>
      <c r="J312" s="85" t="str">
        <f t="shared" si="3"/>
        <v>no</v>
      </c>
      <c r="K312" s="86" t="str">
        <f>IFERROR(__xludf.DUMMYFUNCTION("IFERROR(JOIN("", "",FILTER(L312:Q312,LEN(L312:Q312))))"),"")</f>
        <v/>
      </c>
      <c r="L312" s="87" t="str">
        <f>IFERROR(__xludf.DUMMYFUNCTION("IF(ISBLANK($D312),"""",IFERROR(JOIN("", "",QUERY(INDIRECT(""'(OCDS) "" &amp; L$3 &amp; ""'!$C:$F""),""SELECT C WHERE F = '"" &amp; $A312 &amp; ""'""))))"),"")</f>
        <v/>
      </c>
      <c r="M312" s="88" t="str">
        <f>IFERROR(__xludf.DUMMYFUNCTION("IF(ISBLANK($D312),"""",IFERROR(JOIN("", "",QUERY(INDIRECT(""'(OCDS) "" &amp; M$3 &amp; ""'!$C:$F""),""SELECT C WHERE F = '"" &amp; $A312 &amp; ""'""))))"),"")</f>
        <v/>
      </c>
      <c r="N312" s="88" t="str">
        <f>IFERROR(__xludf.DUMMYFUNCTION("IF(ISBLANK($D312),"""",IFERROR(JOIN("", "",QUERY(INDIRECT(""'(OCDS) "" &amp; N$3 &amp; ""'!$C:$F""),""SELECT C WHERE F = '"" &amp; $A312 &amp; ""'""))))"),"")</f>
        <v/>
      </c>
      <c r="O312" s="88" t="str">
        <f>IFERROR(__xludf.DUMMYFUNCTION("IF(ISBLANK($D312),"""",IFERROR(JOIN("", "",QUERY(INDIRECT(""'(OCDS) "" &amp; O$3 &amp; ""'!$C:$F""),""SELECT C WHERE F = '"" &amp; $A312 &amp; ""'""))))"),"")</f>
        <v/>
      </c>
      <c r="P312" s="88" t="str">
        <f>IFERROR(__xludf.DUMMYFUNCTION("IF(ISBLANK($D312),"""",IFERROR(JOIN("", "",QUERY(INDIRECT(""'(OCDS) "" &amp; P$3 &amp; ""'!$C:$F""),""SELECT C WHERE F = '"" &amp; $A312 &amp; ""'""))))"),"")</f>
        <v/>
      </c>
      <c r="Q312" s="88" t="str">
        <f>IFERROR(__xludf.DUMMYFUNCTION("IF(ISBLANK($D312),"""",IFERROR(JOIN("", "",QUERY(INDIRECT(""'(OCDS) "" &amp; Q$3 &amp; ""'!$C:$F""),""SELECT C WHERE F = '"" &amp; $A312 &amp; ""'""))))"),"")</f>
        <v/>
      </c>
      <c r="R312" s="89">
        <f t="shared" ref="R312:W312" si="310">IF(ISBLANK(IFERROR(VLOOKUP($A312,INDIRECT("'(OCDS) " &amp; R$3 &amp; "'!$F:$F"),1,FALSE))),0,1)</f>
        <v>0</v>
      </c>
      <c r="S312" s="89">
        <f t="shared" si="310"/>
        <v>0</v>
      </c>
      <c r="T312" s="89">
        <f t="shared" si="310"/>
        <v>0</v>
      </c>
      <c r="U312" s="89">
        <f t="shared" si="310"/>
        <v>0</v>
      </c>
      <c r="V312" s="89">
        <f t="shared" si="310"/>
        <v>0</v>
      </c>
      <c r="W312" s="89">
        <f t="shared" si="310"/>
        <v>0</v>
      </c>
    </row>
    <row r="313">
      <c r="A313" s="79" t="str">
        <f t="shared" si="1"/>
        <v> ()</v>
      </c>
      <c r="B313" s="94"/>
      <c r="C313" s="94"/>
      <c r="D313" s="84"/>
      <c r="E313" s="84"/>
      <c r="F313" s="92"/>
      <c r="G313" s="84"/>
      <c r="H313" s="94"/>
      <c r="I313" s="84"/>
      <c r="J313" s="85" t="str">
        <f t="shared" si="3"/>
        <v>no</v>
      </c>
      <c r="K313" s="86" t="str">
        <f>IFERROR(__xludf.DUMMYFUNCTION("IFERROR(JOIN("", "",FILTER(L313:Q313,LEN(L313:Q313))))"),"")</f>
        <v/>
      </c>
      <c r="L313" s="87" t="str">
        <f>IFERROR(__xludf.DUMMYFUNCTION("IF(ISBLANK($D313),"""",IFERROR(JOIN("", "",QUERY(INDIRECT(""'(OCDS) "" &amp; L$3 &amp; ""'!$C:$F""),""SELECT C WHERE F = '"" &amp; $A313 &amp; ""'""))))"),"")</f>
        <v/>
      </c>
      <c r="M313" s="88" t="str">
        <f>IFERROR(__xludf.DUMMYFUNCTION("IF(ISBLANK($D313),"""",IFERROR(JOIN("", "",QUERY(INDIRECT(""'(OCDS) "" &amp; M$3 &amp; ""'!$C:$F""),""SELECT C WHERE F = '"" &amp; $A313 &amp; ""'""))))"),"")</f>
        <v/>
      </c>
      <c r="N313" s="88" t="str">
        <f>IFERROR(__xludf.DUMMYFUNCTION("IF(ISBLANK($D313),"""",IFERROR(JOIN("", "",QUERY(INDIRECT(""'(OCDS) "" &amp; N$3 &amp; ""'!$C:$F""),""SELECT C WHERE F = '"" &amp; $A313 &amp; ""'""))))"),"")</f>
        <v/>
      </c>
      <c r="O313" s="88" t="str">
        <f>IFERROR(__xludf.DUMMYFUNCTION("IF(ISBLANK($D313),"""",IFERROR(JOIN("", "",QUERY(INDIRECT(""'(OCDS) "" &amp; O$3 &amp; ""'!$C:$F""),""SELECT C WHERE F = '"" &amp; $A313 &amp; ""'""))))"),"")</f>
        <v/>
      </c>
      <c r="P313" s="88" t="str">
        <f>IFERROR(__xludf.DUMMYFUNCTION("IF(ISBLANK($D313),"""",IFERROR(JOIN("", "",QUERY(INDIRECT(""'(OCDS) "" &amp; P$3 &amp; ""'!$C:$F""),""SELECT C WHERE F = '"" &amp; $A313 &amp; ""'""))))"),"")</f>
        <v/>
      </c>
      <c r="Q313" s="88" t="str">
        <f>IFERROR(__xludf.DUMMYFUNCTION("IF(ISBLANK($D313),"""",IFERROR(JOIN("", "",QUERY(INDIRECT(""'(OCDS) "" &amp; Q$3 &amp; ""'!$C:$F""),""SELECT C WHERE F = '"" &amp; $A313 &amp; ""'""))))"),"")</f>
        <v/>
      </c>
      <c r="R313" s="89">
        <f t="shared" ref="R313:W313" si="311">IF(ISBLANK(IFERROR(VLOOKUP($A313,INDIRECT("'(OCDS) " &amp; R$3 &amp; "'!$F:$F"),1,FALSE))),0,1)</f>
        <v>0</v>
      </c>
      <c r="S313" s="89">
        <f t="shared" si="311"/>
        <v>0</v>
      </c>
      <c r="T313" s="89">
        <f t="shared" si="311"/>
        <v>0</v>
      </c>
      <c r="U313" s="89">
        <f t="shared" si="311"/>
        <v>0</v>
      </c>
      <c r="V313" s="89">
        <f t="shared" si="311"/>
        <v>0</v>
      </c>
      <c r="W313" s="89">
        <f t="shared" si="311"/>
        <v>0</v>
      </c>
    </row>
    <row r="314">
      <c r="A314" s="79" t="str">
        <f t="shared" si="1"/>
        <v> ()</v>
      </c>
      <c r="B314" s="94"/>
      <c r="C314" s="94"/>
      <c r="D314" s="84"/>
      <c r="E314" s="84"/>
      <c r="F314" s="92"/>
      <c r="G314" s="84"/>
      <c r="H314" s="94"/>
      <c r="I314" s="84"/>
      <c r="J314" s="85" t="str">
        <f t="shared" si="3"/>
        <v>no</v>
      </c>
      <c r="K314" s="86" t="str">
        <f>IFERROR(__xludf.DUMMYFUNCTION("IFERROR(JOIN("", "",FILTER(L314:Q314,LEN(L314:Q314))))"),"")</f>
        <v/>
      </c>
      <c r="L314" s="87" t="str">
        <f>IFERROR(__xludf.DUMMYFUNCTION("IF(ISBLANK($D314),"""",IFERROR(JOIN("", "",QUERY(INDIRECT(""'(OCDS) "" &amp; L$3 &amp; ""'!$C:$F""),""SELECT C WHERE F = '"" &amp; $A314 &amp; ""'""))))"),"")</f>
        <v/>
      </c>
      <c r="M314" s="88" t="str">
        <f>IFERROR(__xludf.DUMMYFUNCTION("IF(ISBLANK($D314),"""",IFERROR(JOIN("", "",QUERY(INDIRECT(""'(OCDS) "" &amp; M$3 &amp; ""'!$C:$F""),""SELECT C WHERE F = '"" &amp; $A314 &amp; ""'""))))"),"")</f>
        <v/>
      </c>
      <c r="N314" s="88" t="str">
        <f>IFERROR(__xludf.DUMMYFUNCTION("IF(ISBLANK($D314),"""",IFERROR(JOIN("", "",QUERY(INDIRECT(""'(OCDS) "" &amp; N$3 &amp; ""'!$C:$F""),""SELECT C WHERE F = '"" &amp; $A314 &amp; ""'""))))"),"")</f>
        <v/>
      </c>
      <c r="O314" s="88" t="str">
        <f>IFERROR(__xludf.DUMMYFUNCTION("IF(ISBLANK($D314),"""",IFERROR(JOIN("", "",QUERY(INDIRECT(""'(OCDS) "" &amp; O$3 &amp; ""'!$C:$F""),""SELECT C WHERE F = '"" &amp; $A314 &amp; ""'""))))"),"")</f>
        <v/>
      </c>
      <c r="P314" s="88" t="str">
        <f>IFERROR(__xludf.DUMMYFUNCTION("IF(ISBLANK($D314),"""",IFERROR(JOIN("", "",QUERY(INDIRECT(""'(OCDS) "" &amp; P$3 &amp; ""'!$C:$F""),""SELECT C WHERE F = '"" &amp; $A314 &amp; ""'""))))"),"")</f>
        <v/>
      </c>
      <c r="Q314" s="88" t="str">
        <f>IFERROR(__xludf.DUMMYFUNCTION("IF(ISBLANK($D314),"""",IFERROR(JOIN("", "",QUERY(INDIRECT(""'(OCDS) "" &amp; Q$3 &amp; ""'!$C:$F""),""SELECT C WHERE F = '"" &amp; $A314 &amp; ""'""))))"),"")</f>
        <v/>
      </c>
      <c r="R314" s="89">
        <f t="shared" ref="R314:W314" si="312">IF(ISBLANK(IFERROR(VLOOKUP($A314,INDIRECT("'(OCDS) " &amp; R$3 &amp; "'!$F:$F"),1,FALSE))),0,1)</f>
        <v>0</v>
      </c>
      <c r="S314" s="89">
        <f t="shared" si="312"/>
        <v>0</v>
      </c>
      <c r="T314" s="89">
        <f t="shared" si="312"/>
        <v>0</v>
      </c>
      <c r="U314" s="89">
        <f t="shared" si="312"/>
        <v>0</v>
      </c>
      <c r="V314" s="89">
        <f t="shared" si="312"/>
        <v>0</v>
      </c>
      <c r="W314" s="89">
        <f t="shared" si="312"/>
        <v>0</v>
      </c>
    </row>
    <row r="315">
      <c r="A315" s="79" t="str">
        <f t="shared" si="1"/>
        <v> ()</v>
      </c>
      <c r="B315" s="94"/>
      <c r="C315" s="94"/>
      <c r="D315" s="84"/>
      <c r="E315" s="84"/>
      <c r="F315" s="92"/>
      <c r="G315" s="84"/>
      <c r="H315" s="94"/>
      <c r="I315" s="84"/>
      <c r="J315" s="85" t="str">
        <f t="shared" si="3"/>
        <v>no</v>
      </c>
      <c r="K315" s="86" t="str">
        <f>IFERROR(__xludf.DUMMYFUNCTION("IFERROR(JOIN("", "",FILTER(L315:Q315,LEN(L315:Q315))))"),"")</f>
        <v/>
      </c>
      <c r="L315" s="87" t="str">
        <f>IFERROR(__xludf.DUMMYFUNCTION("IF(ISBLANK($D315),"""",IFERROR(JOIN("", "",QUERY(INDIRECT(""'(OCDS) "" &amp; L$3 &amp; ""'!$C:$F""),""SELECT C WHERE F = '"" &amp; $A315 &amp; ""'""))))"),"")</f>
        <v/>
      </c>
      <c r="M315" s="88" t="str">
        <f>IFERROR(__xludf.DUMMYFUNCTION("IF(ISBLANK($D315),"""",IFERROR(JOIN("", "",QUERY(INDIRECT(""'(OCDS) "" &amp; M$3 &amp; ""'!$C:$F""),""SELECT C WHERE F = '"" &amp; $A315 &amp; ""'""))))"),"")</f>
        <v/>
      </c>
      <c r="N315" s="88" t="str">
        <f>IFERROR(__xludf.DUMMYFUNCTION("IF(ISBLANK($D315),"""",IFERROR(JOIN("", "",QUERY(INDIRECT(""'(OCDS) "" &amp; N$3 &amp; ""'!$C:$F""),""SELECT C WHERE F = '"" &amp; $A315 &amp; ""'""))))"),"")</f>
        <v/>
      </c>
      <c r="O315" s="88" t="str">
        <f>IFERROR(__xludf.DUMMYFUNCTION("IF(ISBLANK($D315),"""",IFERROR(JOIN("", "",QUERY(INDIRECT(""'(OCDS) "" &amp; O$3 &amp; ""'!$C:$F""),""SELECT C WHERE F = '"" &amp; $A315 &amp; ""'""))))"),"")</f>
        <v/>
      </c>
      <c r="P315" s="88" t="str">
        <f>IFERROR(__xludf.DUMMYFUNCTION("IF(ISBLANK($D315),"""",IFERROR(JOIN("", "",QUERY(INDIRECT(""'(OCDS) "" &amp; P$3 &amp; ""'!$C:$F""),""SELECT C WHERE F = '"" &amp; $A315 &amp; ""'""))))"),"")</f>
        <v/>
      </c>
      <c r="Q315" s="88" t="str">
        <f>IFERROR(__xludf.DUMMYFUNCTION("IF(ISBLANK($D315),"""",IFERROR(JOIN("", "",QUERY(INDIRECT(""'(OCDS) "" &amp; Q$3 &amp; ""'!$C:$F""),""SELECT C WHERE F = '"" &amp; $A315 &amp; ""'""))))"),"")</f>
        <v/>
      </c>
      <c r="R315" s="89">
        <f t="shared" ref="R315:W315" si="313">IF(ISBLANK(IFERROR(VLOOKUP($A315,INDIRECT("'(OCDS) " &amp; R$3 &amp; "'!$F:$F"),1,FALSE))),0,1)</f>
        <v>0</v>
      </c>
      <c r="S315" s="89">
        <f t="shared" si="313"/>
        <v>0</v>
      </c>
      <c r="T315" s="89">
        <f t="shared" si="313"/>
        <v>0</v>
      </c>
      <c r="U315" s="89">
        <f t="shared" si="313"/>
        <v>0</v>
      </c>
      <c r="V315" s="89">
        <f t="shared" si="313"/>
        <v>0</v>
      </c>
      <c r="W315" s="89">
        <f t="shared" si="313"/>
        <v>0</v>
      </c>
    </row>
    <row r="316">
      <c r="A316" s="79" t="str">
        <f t="shared" si="1"/>
        <v> ()</v>
      </c>
      <c r="B316" s="94"/>
      <c r="C316" s="94"/>
      <c r="D316" s="84"/>
      <c r="E316" s="84"/>
      <c r="F316" s="92"/>
      <c r="G316" s="84"/>
      <c r="H316" s="94"/>
      <c r="I316" s="84"/>
      <c r="J316" s="85" t="str">
        <f t="shared" si="3"/>
        <v>no</v>
      </c>
      <c r="K316" s="86" t="str">
        <f>IFERROR(__xludf.DUMMYFUNCTION("IFERROR(JOIN("", "",FILTER(L316:Q316,LEN(L316:Q316))))"),"")</f>
        <v/>
      </c>
      <c r="L316" s="87" t="str">
        <f>IFERROR(__xludf.DUMMYFUNCTION("IF(ISBLANK($D316),"""",IFERROR(JOIN("", "",QUERY(INDIRECT(""'(OCDS) "" &amp; L$3 &amp; ""'!$C:$F""),""SELECT C WHERE F = '"" &amp; $A316 &amp; ""'""))))"),"")</f>
        <v/>
      </c>
      <c r="M316" s="88" t="str">
        <f>IFERROR(__xludf.DUMMYFUNCTION("IF(ISBLANK($D316),"""",IFERROR(JOIN("", "",QUERY(INDIRECT(""'(OCDS) "" &amp; M$3 &amp; ""'!$C:$F""),""SELECT C WHERE F = '"" &amp; $A316 &amp; ""'""))))"),"")</f>
        <v/>
      </c>
      <c r="N316" s="88" t="str">
        <f>IFERROR(__xludf.DUMMYFUNCTION("IF(ISBLANK($D316),"""",IFERROR(JOIN("", "",QUERY(INDIRECT(""'(OCDS) "" &amp; N$3 &amp; ""'!$C:$F""),""SELECT C WHERE F = '"" &amp; $A316 &amp; ""'""))))"),"")</f>
        <v/>
      </c>
      <c r="O316" s="88" t="str">
        <f>IFERROR(__xludf.DUMMYFUNCTION("IF(ISBLANK($D316),"""",IFERROR(JOIN("", "",QUERY(INDIRECT(""'(OCDS) "" &amp; O$3 &amp; ""'!$C:$F""),""SELECT C WHERE F = '"" &amp; $A316 &amp; ""'""))))"),"")</f>
        <v/>
      </c>
      <c r="P316" s="88" t="str">
        <f>IFERROR(__xludf.DUMMYFUNCTION("IF(ISBLANK($D316),"""",IFERROR(JOIN("", "",QUERY(INDIRECT(""'(OCDS) "" &amp; P$3 &amp; ""'!$C:$F""),""SELECT C WHERE F = '"" &amp; $A316 &amp; ""'""))))"),"")</f>
        <v/>
      </c>
      <c r="Q316" s="88" t="str">
        <f>IFERROR(__xludf.DUMMYFUNCTION("IF(ISBLANK($D316),"""",IFERROR(JOIN("", "",QUERY(INDIRECT(""'(OCDS) "" &amp; Q$3 &amp; ""'!$C:$F""),""SELECT C WHERE F = '"" &amp; $A316 &amp; ""'""))))"),"")</f>
        <v/>
      </c>
      <c r="R316" s="89">
        <f t="shared" ref="R316:W316" si="314">IF(ISBLANK(IFERROR(VLOOKUP($A316,INDIRECT("'(OCDS) " &amp; R$3 &amp; "'!$F:$F"),1,FALSE))),0,1)</f>
        <v>0</v>
      </c>
      <c r="S316" s="89">
        <f t="shared" si="314"/>
        <v>0</v>
      </c>
      <c r="T316" s="89">
        <f t="shared" si="314"/>
        <v>0</v>
      </c>
      <c r="U316" s="89">
        <f t="shared" si="314"/>
        <v>0</v>
      </c>
      <c r="V316" s="89">
        <f t="shared" si="314"/>
        <v>0</v>
      </c>
      <c r="W316" s="89">
        <f t="shared" si="314"/>
        <v>0</v>
      </c>
    </row>
    <row r="317">
      <c r="A317" s="79" t="str">
        <f t="shared" si="1"/>
        <v> ()</v>
      </c>
      <c r="B317" s="94"/>
      <c r="C317" s="94"/>
      <c r="D317" s="84"/>
      <c r="E317" s="84"/>
      <c r="F317" s="92"/>
      <c r="G317" s="84"/>
      <c r="H317" s="94"/>
      <c r="I317" s="84"/>
      <c r="J317" s="85" t="str">
        <f t="shared" si="3"/>
        <v>no</v>
      </c>
      <c r="K317" s="86" t="str">
        <f>IFERROR(__xludf.DUMMYFUNCTION("IFERROR(JOIN("", "",FILTER(L317:Q317,LEN(L317:Q317))))"),"")</f>
        <v/>
      </c>
      <c r="L317" s="87" t="str">
        <f>IFERROR(__xludf.DUMMYFUNCTION("IF(ISBLANK($D317),"""",IFERROR(JOIN("", "",QUERY(INDIRECT(""'(OCDS) "" &amp; L$3 &amp; ""'!$C:$F""),""SELECT C WHERE F = '"" &amp; $A317 &amp; ""'""))))"),"")</f>
        <v/>
      </c>
      <c r="M317" s="88" t="str">
        <f>IFERROR(__xludf.DUMMYFUNCTION("IF(ISBLANK($D317),"""",IFERROR(JOIN("", "",QUERY(INDIRECT(""'(OCDS) "" &amp; M$3 &amp; ""'!$C:$F""),""SELECT C WHERE F = '"" &amp; $A317 &amp; ""'""))))"),"")</f>
        <v/>
      </c>
      <c r="N317" s="88" t="str">
        <f>IFERROR(__xludf.DUMMYFUNCTION("IF(ISBLANK($D317),"""",IFERROR(JOIN("", "",QUERY(INDIRECT(""'(OCDS) "" &amp; N$3 &amp; ""'!$C:$F""),""SELECT C WHERE F = '"" &amp; $A317 &amp; ""'""))))"),"")</f>
        <v/>
      </c>
      <c r="O317" s="88" t="str">
        <f>IFERROR(__xludf.DUMMYFUNCTION("IF(ISBLANK($D317),"""",IFERROR(JOIN("", "",QUERY(INDIRECT(""'(OCDS) "" &amp; O$3 &amp; ""'!$C:$F""),""SELECT C WHERE F = '"" &amp; $A317 &amp; ""'""))))"),"")</f>
        <v/>
      </c>
      <c r="P317" s="88" t="str">
        <f>IFERROR(__xludf.DUMMYFUNCTION("IF(ISBLANK($D317),"""",IFERROR(JOIN("", "",QUERY(INDIRECT(""'(OCDS) "" &amp; P$3 &amp; ""'!$C:$F""),""SELECT C WHERE F = '"" &amp; $A317 &amp; ""'""))))"),"")</f>
        <v/>
      </c>
      <c r="Q317" s="88" t="str">
        <f>IFERROR(__xludf.DUMMYFUNCTION("IF(ISBLANK($D317),"""",IFERROR(JOIN("", "",QUERY(INDIRECT(""'(OCDS) "" &amp; Q$3 &amp; ""'!$C:$F""),""SELECT C WHERE F = '"" &amp; $A317 &amp; ""'""))))"),"")</f>
        <v/>
      </c>
      <c r="R317" s="89">
        <f t="shared" ref="R317:W317" si="315">IF(ISBLANK(IFERROR(VLOOKUP($A317,INDIRECT("'(OCDS) " &amp; R$3 &amp; "'!$F:$F"),1,FALSE))),0,1)</f>
        <v>0</v>
      </c>
      <c r="S317" s="89">
        <f t="shared" si="315"/>
        <v>0</v>
      </c>
      <c r="T317" s="89">
        <f t="shared" si="315"/>
        <v>0</v>
      </c>
      <c r="U317" s="89">
        <f t="shared" si="315"/>
        <v>0</v>
      </c>
      <c r="V317" s="89">
        <f t="shared" si="315"/>
        <v>0</v>
      </c>
      <c r="W317" s="89">
        <f t="shared" si="315"/>
        <v>0</v>
      </c>
    </row>
    <row r="318">
      <c r="A318" s="79" t="str">
        <f t="shared" si="1"/>
        <v> ()</v>
      </c>
      <c r="B318" s="94"/>
      <c r="C318" s="94"/>
      <c r="D318" s="84"/>
      <c r="E318" s="84"/>
      <c r="F318" s="92"/>
      <c r="G318" s="84"/>
      <c r="H318" s="94"/>
      <c r="I318" s="84"/>
      <c r="J318" s="85" t="str">
        <f t="shared" si="3"/>
        <v>no</v>
      </c>
      <c r="K318" s="86" t="str">
        <f>IFERROR(__xludf.DUMMYFUNCTION("IFERROR(JOIN("", "",FILTER(L318:Q318,LEN(L318:Q318))))"),"")</f>
        <v/>
      </c>
      <c r="L318" s="87" t="str">
        <f>IFERROR(__xludf.DUMMYFUNCTION("IF(ISBLANK($D318),"""",IFERROR(JOIN("", "",QUERY(INDIRECT(""'(OCDS) "" &amp; L$3 &amp; ""'!$C:$F""),""SELECT C WHERE F = '"" &amp; $A318 &amp; ""'""))))"),"")</f>
        <v/>
      </c>
      <c r="M318" s="88" t="str">
        <f>IFERROR(__xludf.DUMMYFUNCTION("IF(ISBLANK($D318),"""",IFERROR(JOIN("", "",QUERY(INDIRECT(""'(OCDS) "" &amp; M$3 &amp; ""'!$C:$F""),""SELECT C WHERE F = '"" &amp; $A318 &amp; ""'""))))"),"")</f>
        <v/>
      </c>
      <c r="N318" s="88" t="str">
        <f>IFERROR(__xludf.DUMMYFUNCTION("IF(ISBLANK($D318),"""",IFERROR(JOIN("", "",QUERY(INDIRECT(""'(OCDS) "" &amp; N$3 &amp; ""'!$C:$F""),""SELECT C WHERE F = '"" &amp; $A318 &amp; ""'""))))"),"")</f>
        <v/>
      </c>
      <c r="O318" s="88" t="str">
        <f>IFERROR(__xludf.DUMMYFUNCTION("IF(ISBLANK($D318),"""",IFERROR(JOIN("", "",QUERY(INDIRECT(""'(OCDS) "" &amp; O$3 &amp; ""'!$C:$F""),""SELECT C WHERE F = '"" &amp; $A318 &amp; ""'""))))"),"")</f>
        <v/>
      </c>
      <c r="P318" s="88" t="str">
        <f>IFERROR(__xludf.DUMMYFUNCTION("IF(ISBLANK($D318),"""",IFERROR(JOIN("", "",QUERY(INDIRECT(""'(OCDS) "" &amp; P$3 &amp; ""'!$C:$F""),""SELECT C WHERE F = '"" &amp; $A318 &amp; ""'""))))"),"")</f>
        <v/>
      </c>
      <c r="Q318" s="88" t="str">
        <f>IFERROR(__xludf.DUMMYFUNCTION("IF(ISBLANK($D318),"""",IFERROR(JOIN("", "",QUERY(INDIRECT(""'(OCDS) "" &amp; Q$3 &amp; ""'!$C:$F""),""SELECT C WHERE F = '"" &amp; $A318 &amp; ""'""))))"),"")</f>
        <v/>
      </c>
      <c r="R318" s="89">
        <f t="shared" ref="R318:W318" si="316">IF(ISBLANK(IFERROR(VLOOKUP($A318,INDIRECT("'(OCDS) " &amp; R$3 &amp; "'!$F:$F"),1,FALSE))),0,1)</f>
        <v>0</v>
      </c>
      <c r="S318" s="89">
        <f t="shared" si="316"/>
        <v>0</v>
      </c>
      <c r="T318" s="89">
        <f t="shared" si="316"/>
        <v>0</v>
      </c>
      <c r="U318" s="89">
        <f t="shared" si="316"/>
        <v>0</v>
      </c>
      <c r="V318" s="89">
        <f t="shared" si="316"/>
        <v>0</v>
      </c>
      <c r="W318" s="89">
        <f t="shared" si="316"/>
        <v>0</v>
      </c>
    </row>
    <row r="319">
      <c r="A319" s="79" t="str">
        <f t="shared" si="1"/>
        <v> ()</v>
      </c>
      <c r="B319" s="94"/>
      <c r="C319" s="94"/>
      <c r="D319" s="84"/>
      <c r="E319" s="84"/>
      <c r="F319" s="92"/>
      <c r="G319" s="84"/>
      <c r="H319" s="94"/>
      <c r="I319" s="84"/>
      <c r="J319" s="85" t="str">
        <f t="shared" si="3"/>
        <v>no</v>
      </c>
      <c r="K319" s="86" t="str">
        <f>IFERROR(__xludf.DUMMYFUNCTION("IFERROR(JOIN("", "",FILTER(L319:Q319,LEN(L319:Q319))))"),"")</f>
        <v/>
      </c>
      <c r="L319" s="87" t="str">
        <f>IFERROR(__xludf.DUMMYFUNCTION("IF(ISBLANK($D319),"""",IFERROR(JOIN("", "",QUERY(INDIRECT(""'(OCDS) "" &amp; L$3 &amp; ""'!$C:$F""),""SELECT C WHERE F = '"" &amp; $A319 &amp; ""'""))))"),"")</f>
        <v/>
      </c>
      <c r="M319" s="88" t="str">
        <f>IFERROR(__xludf.DUMMYFUNCTION("IF(ISBLANK($D319),"""",IFERROR(JOIN("", "",QUERY(INDIRECT(""'(OCDS) "" &amp; M$3 &amp; ""'!$C:$F""),""SELECT C WHERE F = '"" &amp; $A319 &amp; ""'""))))"),"")</f>
        <v/>
      </c>
      <c r="N319" s="88" t="str">
        <f>IFERROR(__xludf.DUMMYFUNCTION("IF(ISBLANK($D319),"""",IFERROR(JOIN("", "",QUERY(INDIRECT(""'(OCDS) "" &amp; N$3 &amp; ""'!$C:$F""),""SELECT C WHERE F = '"" &amp; $A319 &amp; ""'""))))"),"")</f>
        <v/>
      </c>
      <c r="O319" s="88" t="str">
        <f>IFERROR(__xludf.DUMMYFUNCTION("IF(ISBLANK($D319),"""",IFERROR(JOIN("", "",QUERY(INDIRECT(""'(OCDS) "" &amp; O$3 &amp; ""'!$C:$F""),""SELECT C WHERE F = '"" &amp; $A319 &amp; ""'""))))"),"")</f>
        <v/>
      </c>
      <c r="P319" s="88" t="str">
        <f>IFERROR(__xludf.DUMMYFUNCTION("IF(ISBLANK($D319),"""",IFERROR(JOIN("", "",QUERY(INDIRECT(""'(OCDS) "" &amp; P$3 &amp; ""'!$C:$F""),""SELECT C WHERE F = '"" &amp; $A319 &amp; ""'""))))"),"")</f>
        <v/>
      </c>
      <c r="Q319" s="88" t="str">
        <f>IFERROR(__xludf.DUMMYFUNCTION("IF(ISBLANK($D319),"""",IFERROR(JOIN("", "",QUERY(INDIRECT(""'(OCDS) "" &amp; Q$3 &amp; ""'!$C:$F""),""SELECT C WHERE F = '"" &amp; $A319 &amp; ""'""))))"),"")</f>
        <v/>
      </c>
      <c r="R319" s="89">
        <f t="shared" ref="R319:W319" si="317">IF(ISBLANK(IFERROR(VLOOKUP($A319,INDIRECT("'(OCDS) " &amp; R$3 &amp; "'!$F:$F"),1,FALSE))),0,1)</f>
        <v>0</v>
      </c>
      <c r="S319" s="89">
        <f t="shared" si="317"/>
        <v>0</v>
      </c>
      <c r="T319" s="89">
        <f t="shared" si="317"/>
        <v>0</v>
      </c>
      <c r="U319" s="89">
        <f t="shared" si="317"/>
        <v>0</v>
      </c>
      <c r="V319" s="89">
        <f t="shared" si="317"/>
        <v>0</v>
      </c>
      <c r="W319" s="89">
        <f t="shared" si="317"/>
        <v>0</v>
      </c>
    </row>
    <row r="320">
      <c r="A320" s="79" t="str">
        <f t="shared" si="1"/>
        <v> ()</v>
      </c>
      <c r="B320" s="94"/>
      <c r="C320" s="94"/>
      <c r="D320" s="84"/>
      <c r="E320" s="84"/>
      <c r="F320" s="92"/>
      <c r="G320" s="84"/>
      <c r="H320" s="94"/>
      <c r="I320" s="84"/>
      <c r="J320" s="85" t="str">
        <f t="shared" si="3"/>
        <v>no</v>
      </c>
      <c r="K320" s="86" t="str">
        <f>IFERROR(__xludf.DUMMYFUNCTION("IFERROR(JOIN("", "",FILTER(L320:Q320,LEN(L320:Q320))))"),"")</f>
        <v/>
      </c>
      <c r="L320" s="87" t="str">
        <f>IFERROR(__xludf.DUMMYFUNCTION("IF(ISBLANK($D320),"""",IFERROR(JOIN("", "",QUERY(INDIRECT(""'(OCDS) "" &amp; L$3 &amp; ""'!$C:$F""),""SELECT C WHERE F = '"" &amp; $A320 &amp; ""'""))))"),"")</f>
        <v/>
      </c>
      <c r="M320" s="88" t="str">
        <f>IFERROR(__xludf.DUMMYFUNCTION("IF(ISBLANK($D320),"""",IFERROR(JOIN("", "",QUERY(INDIRECT(""'(OCDS) "" &amp; M$3 &amp; ""'!$C:$F""),""SELECT C WHERE F = '"" &amp; $A320 &amp; ""'""))))"),"")</f>
        <v/>
      </c>
      <c r="N320" s="88" t="str">
        <f>IFERROR(__xludf.DUMMYFUNCTION("IF(ISBLANK($D320),"""",IFERROR(JOIN("", "",QUERY(INDIRECT(""'(OCDS) "" &amp; N$3 &amp; ""'!$C:$F""),""SELECT C WHERE F = '"" &amp; $A320 &amp; ""'""))))"),"")</f>
        <v/>
      </c>
      <c r="O320" s="88" t="str">
        <f>IFERROR(__xludf.DUMMYFUNCTION("IF(ISBLANK($D320),"""",IFERROR(JOIN("", "",QUERY(INDIRECT(""'(OCDS) "" &amp; O$3 &amp; ""'!$C:$F""),""SELECT C WHERE F = '"" &amp; $A320 &amp; ""'""))))"),"")</f>
        <v/>
      </c>
      <c r="P320" s="88" t="str">
        <f>IFERROR(__xludf.DUMMYFUNCTION("IF(ISBLANK($D320),"""",IFERROR(JOIN("", "",QUERY(INDIRECT(""'(OCDS) "" &amp; P$3 &amp; ""'!$C:$F""),""SELECT C WHERE F = '"" &amp; $A320 &amp; ""'""))))"),"")</f>
        <v/>
      </c>
      <c r="Q320" s="88" t="str">
        <f>IFERROR(__xludf.DUMMYFUNCTION("IF(ISBLANK($D320),"""",IFERROR(JOIN("", "",QUERY(INDIRECT(""'(OCDS) "" &amp; Q$3 &amp; ""'!$C:$F""),""SELECT C WHERE F = '"" &amp; $A320 &amp; ""'""))))"),"")</f>
        <v/>
      </c>
      <c r="R320" s="89">
        <f t="shared" ref="R320:W320" si="318">IF(ISBLANK(IFERROR(VLOOKUP($A320,INDIRECT("'(OCDS) " &amp; R$3 &amp; "'!$F:$F"),1,FALSE))),0,1)</f>
        <v>0</v>
      </c>
      <c r="S320" s="89">
        <f t="shared" si="318"/>
        <v>0</v>
      </c>
      <c r="T320" s="89">
        <f t="shared" si="318"/>
        <v>0</v>
      </c>
      <c r="U320" s="89">
        <f t="shared" si="318"/>
        <v>0</v>
      </c>
      <c r="V320" s="89">
        <f t="shared" si="318"/>
        <v>0</v>
      </c>
      <c r="W320" s="89">
        <f t="shared" si="318"/>
        <v>0</v>
      </c>
    </row>
    <row r="321">
      <c r="A321" s="79" t="str">
        <f t="shared" si="1"/>
        <v> ()</v>
      </c>
      <c r="B321" s="94"/>
      <c r="C321" s="94"/>
      <c r="D321" s="84"/>
      <c r="E321" s="84"/>
      <c r="F321" s="92"/>
      <c r="G321" s="84"/>
      <c r="H321" s="94"/>
      <c r="I321" s="84"/>
      <c r="J321" s="85" t="str">
        <f t="shared" si="3"/>
        <v>no</v>
      </c>
      <c r="K321" s="86" t="str">
        <f>IFERROR(__xludf.DUMMYFUNCTION("IFERROR(JOIN("", "",FILTER(L321:Q321,LEN(L321:Q321))))"),"")</f>
        <v/>
      </c>
      <c r="L321" s="87" t="str">
        <f>IFERROR(__xludf.DUMMYFUNCTION("IF(ISBLANK($D321),"""",IFERROR(JOIN("", "",QUERY(INDIRECT(""'(OCDS) "" &amp; L$3 &amp; ""'!$C:$F""),""SELECT C WHERE F = '"" &amp; $A321 &amp; ""'""))))"),"")</f>
        <v/>
      </c>
      <c r="M321" s="88" t="str">
        <f>IFERROR(__xludf.DUMMYFUNCTION("IF(ISBLANK($D321),"""",IFERROR(JOIN("", "",QUERY(INDIRECT(""'(OCDS) "" &amp; M$3 &amp; ""'!$C:$F""),""SELECT C WHERE F = '"" &amp; $A321 &amp; ""'""))))"),"")</f>
        <v/>
      </c>
      <c r="N321" s="88" t="str">
        <f>IFERROR(__xludf.DUMMYFUNCTION("IF(ISBLANK($D321),"""",IFERROR(JOIN("", "",QUERY(INDIRECT(""'(OCDS) "" &amp; N$3 &amp; ""'!$C:$F""),""SELECT C WHERE F = '"" &amp; $A321 &amp; ""'""))))"),"")</f>
        <v/>
      </c>
      <c r="O321" s="88" t="str">
        <f>IFERROR(__xludf.DUMMYFUNCTION("IF(ISBLANK($D321),"""",IFERROR(JOIN("", "",QUERY(INDIRECT(""'(OCDS) "" &amp; O$3 &amp; ""'!$C:$F""),""SELECT C WHERE F = '"" &amp; $A321 &amp; ""'""))))"),"")</f>
        <v/>
      </c>
      <c r="P321" s="88" t="str">
        <f>IFERROR(__xludf.DUMMYFUNCTION("IF(ISBLANK($D321),"""",IFERROR(JOIN("", "",QUERY(INDIRECT(""'(OCDS) "" &amp; P$3 &amp; ""'!$C:$F""),""SELECT C WHERE F = '"" &amp; $A321 &amp; ""'""))))"),"")</f>
        <v/>
      </c>
      <c r="Q321" s="88" t="str">
        <f>IFERROR(__xludf.DUMMYFUNCTION("IF(ISBLANK($D321),"""",IFERROR(JOIN("", "",QUERY(INDIRECT(""'(OCDS) "" &amp; Q$3 &amp; ""'!$C:$F""),""SELECT C WHERE F = '"" &amp; $A321 &amp; ""'""))))"),"")</f>
        <v/>
      </c>
      <c r="R321" s="89">
        <f t="shared" ref="R321:W321" si="319">IF(ISBLANK(IFERROR(VLOOKUP($A321,INDIRECT("'(OCDS) " &amp; R$3 &amp; "'!$F:$F"),1,FALSE))),0,1)</f>
        <v>0</v>
      </c>
      <c r="S321" s="89">
        <f t="shared" si="319"/>
        <v>0</v>
      </c>
      <c r="T321" s="89">
        <f t="shared" si="319"/>
        <v>0</v>
      </c>
      <c r="U321" s="89">
        <f t="shared" si="319"/>
        <v>0</v>
      </c>
      <c r="V321" s="89">
        <f t="shared" si="319"/>
        <v>0</v>
      </c>
      <c r="W321" s="89">
        <f t="shared" si="319"/>
        <v>0</v>
      </c>
    </row>
    <row r="322">
      <c r="A322" s="79" t="str">
        <f t="shared" si="1"/>
        <v> ()</v>
      </c>
      <c r="B322" s="94"/>
      <c r="C322" s="94"/>
      <c r="D322" s="84"/>
      <c r="E322" s="84"/>
      <c r="F322" s="92"/>
      <c r="G322" s="84"/>
      <c r="H322" s="94"/>
      <c r="I322" s="84"/>
      <c r="J322" s="85" t="str">
        <f t="shared" si="3"/>
        <v>no</v>
      </c>
      <c r="K322" s="86" t="str">
        <f>IFERROR(__xludf.DUMMYFUNCTION("IFERROR(JOIN("", "",FILTER(L322:Q322,LEN(L322:Q322))))"),"")</f>
        <v/>
      </c>
      <c r="L322" s="87" t="str">
        <f>IFERROR(__xludf.DUMMYFUNCTION("IF(ISBLANK($D322),"""",IFERROR(JOIN("", "",QUERY(INDIRECT(""'(OCDS) "" &amp; L$3 &amp; ""'!$C:$F""),""SELECT C WHERE F = '"" &amp; $A322 &amp; ""'""))))"),"")</f>
        <v/>
      </c>
      <c r="M322" s="88" t="str">
        <f>IFERROR(__xludf.DUMMYFUNCTION("IF(ISBLANK($D322),"""",IFERROR(JOIN("", "",QUERY(INDIRECT(""'(OCDS) "" &amp; M$3 &amp; ""'!$C:$F""),""SELECT C WHERE F = '"" &amp; $A322 &amp; ""'""))))"),"")</f>
        <v/>
      </c>
      <c r="N322" s="88" t="str">
        <f>IFERROR(__xludf.DUMMYFUNCTION("IF(ISBLANK($D322),"""",IFERROR(JOIN("", "",QUERY(INDIRECT(""'(OCDS) "" &amp; N$3 &amp; ""'!$C:$F""),""SELECT C WHERE F = '"" &amp; $A322 &amp; ""'""))))"),"")</f>
        <v/>
      </c>
      <c r="O322" s="88" t="str">
        <f>IFERROR(__xludf.DUMMYFUNCTION("IF(ISBLANK($D322),"""",IFERROR(JOIN("", "",QUERY(INDIRECT(""'(OCDS) "" &amp; O$3 &amp; ""'!$C:$F""),""SELECT C WHERE F = '"" &amp; $A322 &amp; ""'""))))"),"")</f>
        <v/>
      </c>
      <c r="P322" s="88" t="str">
        <f>IFERROR(__xludf.DUMMYFUNCTION("IF(ISBLANK($D322),"""",IFERROR(JOIN("", "",QUERY(INDIRECT(""'(OCDS) "" &amp; P$3 &amp; ""'!$C:$F""),""SELECT C WHERE F = '"" &amp; $A322 &amp; ""'""))))"),"")</f>
        <v/>
      </c>
      <c r="Q322" s="88" t="str">
        <f>IFERROR(__xludf.DUMMYFUNCTION("IF(ISBLANK($D322),"""",IFERROR(JOIN("", "",QUERY(INDIRECT(""'(OCDS) "" &amp; Q$3 &amp; ""'!$C:$F""),""SELECT C WHERE F = '"" &amp; $A322 &amp; ""'""))))"),"")</f>
        <v/>
      </c>
      <c r="R322" s="89">
        <f t="shared" ref="R322:W322" si="320">IF(ISBLANK(IFERROR(VLOOKUP($A322,INDIRECT("'(OCDS) " &amp; R$3 &amp; "'!$F:$F"),1,FALSE))),0,1)</f>
        <v>0</v>
      </c>
      <c r="S322" s="89">
        <f t="shared" si="320"/>
        <v>0</v>
      </c>
      <c r="T322" s="89">
        <f t="shared" si="320"/>
        <v>0</v>
      </c>
      <c r="U322" s="89">
        <f t="shared" si="320"/>
        <v>0</v>
      </c>
      <c r="V322" s="89">
        <f t="shared" si="320"/>
        <v>0</v>
      </c>
      <c r="W322" s="89">
        <f t="shared" si="320"/>
        <v>0</v>
      </c>
    </row>
    <row r="323">
      <c r="A323" s="79" t="str">
        <f t="shared" si="1"/>
        <v> ()</v>
      </c>
      <c r="B323" s="94"/>
      <c r="C323" s="94"/>
      <c r="D323" s="84"/>
      <c r="E323" s="84"/>
      <c r="F323" s="92"/>
      <c r="G323" s="84"/>
      <c r="H323" s="94"/>
      <c r="I323" s="84"/>
      <c r="J323" s="85" t="str">
        <f t="shared" si="3"/>
        <v>no</v>
      </c>
      <c r="K323" s="86" t="str">
        <f>IFERROR(__xludf.DUMMYFUNCTION("IFERROR(JOIN("", "",FILTER(L323:Q323,LEN(L323:Q323))))"),"")</f>
        <v/>
      </c>
      <c r="L323" s="87" t="str">
        <f>IFERROR(__xludf.DUMMYFUNCTION("IF(ISBLANK($D323),"""",IFERROR(JOIN("", "",QUERY(INDIRECT(""'(OCDS) "" &amp; L$3 &amp; ""'!$C:$F""),""SELECT C WHERE F = '"" &amp; $A323 &amp; ""'""))))"),"")</f>
        <v/>
      </c>
      <c r="M323" s="88" t="str">
        <f>IFERROR(__xludf.DUMMYFUNCTION("IF(ISBLANK($D323),"""",IFERROR(JOIN("", "",QUERY(INDIRECT(""'(OCDS) "" &amp; M$3 &amp; ""'!$C:$F""),""SELECT C WHERE F = '"" &amp; $A323 &amp; ""'""))))"),"")</f>
        <v/>
      </c>
      <c r="N323" s="88" t="str">
        <f>IFERROR(__xludf.DUMMYFUNCTION("IF(ISBLANK($D323),"""",IFERROR(JOIN("", "",QUERY(INDIRECT(""'(OCDS) "" &amp; N$3 &amp; ""'!$C:$F""),""SELECT C WHERE F = '"" &amp; $A323 &amp; ""'""))))"),"")</f>
        <v/>
      </c>
      <c r="O323" s="88" t="str">
        <f>IFERROR(__xludf.DUMMYFUNCTION("IF(ISBLANK($D323),"""",IFERROR(JOIN("", "",QUERY(INDIRECT(""'(OCDS) "" &amp; O$3 &amp; ""'!$C:$F""),""SELECT C WHERE F = '"" &amp; $A323 &amp; ""'""))))"),"")</f>
        <v/>
      </c>
      <c r="P323" s="88" t="str">
        <f>IFERROR(__xludf.DUMMYFUNCTION("IF(ISBLANK($D323),"""",IFERROR(JOIN("", "",QUERY(INDIRECT(""'(OCDS) "" &amp; P$3 &amp; ""'!$C:$F""),""SELECT C WHERE F = '"" &amp; $A323 &amp; ""'""))))"),"")</f>
        <v/>
      </c>
      <c r="Q323" s="88" t="str">
        <f>IFERROR(__xludf.DUMMYFUNCTION("IF(ISBLANK($D323),"""",IFERROR(JOIN("", "",QUERY(INDIRECT(""'(OCDS) "" &amp; Q$3 &amp; ""'!$C:$F""),""SELECT C WHERE F = '"" &amp; $A323 &amp; ""'""))))"),"")</f>
        <v/>
      </c>
      <c r="R323" s="89">
        <f t="shared" ref="R323:W323" si="321">IF(ISBLANK(IFERROR(VLOOKUP($A323,INDIRECT("'(OCDS) " &amp; R$3 &amp; "'!$F:$F"),1,FALSE))),0,1)</f>
        <v>0</v>
      </c>
      <c r="S323" s="89">
        <f t="shared" si="321"/>
        <v>0</v>
      </c>
      <c r="T323" s="89">
        <f t="shared" si="321"/>
        <v>0</v>
      </c>
      <c r="U323" s="89">
        <f t="shared" si="321"/>
        <v>0</v>
      </c>
      <c r="V323" s="89">
        <f t="shared" si="321"/>
        <v>0</v>
      </c>
      <c r="W323" s="89">
        <f t="shared" si="321"/>
        <v>0</v>
      </c>
    </row>
    <row r="324">
      <c r="A324" s="79" t="str">
        <f t="shared" si="1"/>
        <v> ()</v>
      </c>
      <c r="B324" s="94"/>
      <c r="C324" s="94"/>
      <c r="D324" s="84"/>
      <c r="E324" s="84"/>
      <c r="F324" s="92"/>
      <c r="G324" s="84"/>
      <c r="H324" s="94"/>
      <c r="I324" s="84"/>
      <c r="J324" s="85" t="str">
        <f t="shared" si="3"/>
        <v>no</v>
      </c>
      <c r="K324" s="86" t="str">
        <f>IFERROR(__xludf.DUMMYFUNCTION("IFERROR(JOIN("", "",FILTER(L324:Q324,LEN(L324:Q324))))"),"")</f>
        <v/>
      </c>
      <c r="L324" s="87" t="str">
        <f>IFERROR(__xludf.DUMMYFUNCTION("IF(ISBLANK($D324),"""",IFERROR(JOIN("", "",QUERY(INDIRECT(""'(OCDS) "" &amp; L$3 &amp; ""'!$C:$F""),""SELECT C WHERE F = '"" &amp; $A324 &amp; ""'""))))"),"")</f>
        <v/>
      </c>
      <c r="M324" s="88" t="str">
        <f>IFERROR(__xludf.DUMMYFUNCTION("IF(ISBLANK($D324),"""",IFERROR(JOIN("", "",QUERY(INDIRECT(""'(OCDS) "" &amp; M$3 &amp; ""'!$C:$F""),""SELECT C WHERE F = '"" &amp; $A324 &amp; ""'""))))"),"")</f>
        <v/>
      </c>
      <c r="N324" s="88" t="str">
        <f>IFERROR(__xludf.DUMMYFUNCTION("IF(ISBLANK($D324),"""",IFERROR(JOIN("", "",QUERY(INDIRECT(""'(OCDS) "" &amp; N$3 &amp; ""'!$C:$F""),""SELECT C WHERE F = '"" &amp; $A324 &amp; ""'""))))"),"")</f>
        <v/>
      </c>
      <c r="O324" s="88" t="str">
        <f>IFERROR(__xludf.DUMMYFUNCTION("IF(ISBLANK($D324),"""",IFERROR(JOIN("", "",QUERY(INDIRECT(""'(OCDS) "" &amp; O$3 &amp; ""'!$C:$F""),""SELECT C WHERE F = '"" &amp; $A324 &amp; ""'""))))"),"")</f>
        <v/>
      </c>
      <c r="P324" s="88" t="str">
        <f>IFERROR(__xludf.DUMMYFUNCTION("IF(ISBLANK($D324),"""",IFERROR(JOIN("", "",QUERY(INDIRECT(""'(OCDS) "" &amp; P$3 &amp; ""'!$C:$F""),""SELECT C WHERE F = '"" &amp; $A324 &amp; ""'""))))"),"")</f>
        <v/>
      </c>
      <c r="Q324" s="88" t="str">
        <f>IFERROR(__xludf.DUMMYFUNCTION("IF(ISBLANK($D324),"""",IFERROR(JOIN("", "",QUERY(INDIRECT(""'(OCDS) "" &amp; Q$3 &amp; ""'!$C:$F""),""SELECT C WHERE F = '"" &amp; $A324 &amp; ""'""))))"),"")</f>
        <v/>
      </c>
      <c r="R324" s="89">
        <f t="shared" ref="R324:W324" si="322">IF(ISBLANK(IFERROR(VLOOKUP($A324,INDIRECT("'(OCDS) " &amp; R$3 &amp; "'!$F:$F"),1,FALSE))),0,1)</f>
        <v>0</v>
      </c>
      <c r="S324" s="89">
        <f t="shared" si="322"/>
        <v>0</v>
      </c>
      <c r="T324" s="89">
        <f t="shared" si="322"/>
        <v>0</v>
      </c>
      <c r="U324" s="89">
        <f t="shared" si="322"/>
        <v>0</v>
      </c>
      <c r="V324" s="89">
        <f t="shared" si="322"/>
        <v>0</v>
      </c>
      <c r="W324" s="89">
        <f t="shared" si="322"/>
        <v>0</v>
      </c>
    </row>
    <row r="325">
      <c r="A325" s="79" t="str">
        <f t="shared" si="1"/>
        <v> ()</v>
      </c>
      <c r="B325" s="94"/>
      <c r="C325" s="94"/>
      <c r="D325" s="84"/>
      <c r="E325" s="84"/>
      <c r="F325" s="92"/>
      <c r="G325" s="84"/>
      <c r="H325" s="94"/>
      <c r="I325" s="84"/>
      <c r="J325" s="85" t="str">
        <f t="shared" si="3"/>
        <v>no</v>
      </c>
      <c r="K325" s="86" t="str">
        <f>IFERROR(__xludf.DUMMYFUNCTION("IFERROR(JOIN("", "",FILTER(L325:Q325,LEN(L325:Q325))))"),"")</f>
        <v/>
      </c>
      <c r="L325" s="87" t="str">
        <f>IFERROR(__xludf.DUMMYFUNCTION("IF(ISBLANK($D325),"""",IFERROR(JOIN("", "",QUERY(INDIRECT(""'(OCDS) "" &amp; L$3 &amp; ""'!$C:$F""),""SELECT C WHERE F = '"" &amp; $A325 &amp; ""'""))))"),"")</f>
        <v/>
      </c>
      <c r="M325" s="88" t="str">
        <f>IFERROR(__xludf.DUMMYFUNCTION("IF(ISBLANK($D325),"""",IFERROR(JOIN("", "",QUERY(INDIRECT(""'(OCDS) "" &amp; M$3 &amp; ""'!$C:$F""),""SELECT C WHERE F = '"" &amp; $A325 &amp; ""'""))))"),"")</f>
        <v/>
      </c>
      <c r="N325" s="88" t="str">
        <f>IFERROR(__xludf.DUMMYFUNCTION("IF(ISBLANK($D325),"""",IFERROR(JOIN("", "",QUERY(INDIRECT(""'(OCDS) "" &amp; N$3 &amp; ""'!$C:$F""),""SELECT C WHERE F = '"" &amp; $A325 &amp; ""'""))))"),"")</f>
        <v/>
      </c>
      <c r="O325" s="88" t="str">
        <f>IFERROR(__xludf.DUMMYFUNCTION("IF(ISBLANK($D325),"""",IFERROR(JOIN("", "",QUERY(INDIRECT(""'(OCDS) "" &amp; O$3 &amp; ""'!$C:$F""),""SELECT C WHERE F = '"" &amp; $A325 &amp; ""'""))))"),"")</f>
        <v/>
      </c>
      <c r="P325" s="88" t="str">
        <f>IFERROR(__xludf.DUMMYFUNCTION("IF(ISBLANK($D325),"""",IFERROR(JOIN("", "",QUERY(INDIRECT(""'(OCDS) "" &amp; P$3 &amp; ""'!$C:$F""),""SELECT C WHERE F = '"" &amp; $A325 &amp; ""'""))))"),"")</f>
        <v/>
      </c>
      <c r="Q325" s="88" t="str">
        <f>IFERROR(__xludf.DUMMYFUNCTION("IF(ISBLANK($D325),"""",IFERROR(JOIN("", "",QUERY(INDIRECT(""'(OCDS) "" &amp; Q$3 &amp; ""'!$C:$F""),""SELECT C WHERE F = '"" &amp; $A325 &amp; ""'""))))"),"")</f>
        <v/>
      </c>
      <c r="R325" s="89">
        <f t="shared" ref="R325:W325" si="323">IF(ISBLANK(IFERROR(VLOOKUP($A325,INDIRECT("'(OCDS) " &amp; R$3 &amp; "'!$F:$F"),1,FALSE))),0,1)</f>
        <v>0</v>
      </c>
      <c r="S325" s="89">
        <f t="shared" si="323"/>
        <v>0</v>
      </c>
      <c r="T325" s="89">
        <f t="shared" si="323"/>
        <v>0</v>
      </c>
      <c r="U325" s="89">
        <f t="shared" si="323"/>
        <v>0</v>
      </c>
      <c r="V325" s="89">
        <f t="shared" si="323"/>
        <v>0</v>
      </c>
      <c r="W325" s="89">
        <f t="shared" si="323"/>
        <v>0</v>
      </c>
    </row>
    <row r="326">
      <c r="A326" s="79" t="str">
        <f t="shared" si="1"/>
        <v> ()</v>
      </c>
      <c r="B326" s="94"/>
      <c r="C326" s="94"/>
      <c r="D326" s="84"/>
      <c r="E326" s="84"/>
      <c r="F326" s="92"/>
      <c r="G326" s="84"/>
      <c r="H326" s="94"/>
      <c r="I326" s="84"/>
      <c r="J326" s="85" t="str">
        <f t="shared" si="3"/>
        <v>no</v>
      </c>
      <c r="K326" s="86" t="str">
        <f>IFERROR(__xludf.DUMMYFUNCTION("IFERROR(JOIN("", "",FILTER(L326:Q326,LEN(L326:Q326))))"),"")</f>
        <v/>
      </c>
      <c r="L326" s="87" t="str">
        <f>IFERROR(__xludf.DUMMYFUNCTION("IF(ISBLANK($D326),"""",IFERROR(JOIN("", "",QUERY(INDIRECT(""'(OCDS) "" &amp; L$3 &amp; ""'!$C:$F""),""SELECT C WHERE F = '"" &amp; $A326 &amp; ""'""))))"),"")</f>
        <v/>
      </c>
      <c r="M326" s="88" t="str">
        <f>IFERROR(__xludf.DUMMYFUNCTION("IF(ISBLANK($D326),"""",IFERROR(JOIN("", "",QUERY(INDIRECT(""'(OCDS) "" &amp; M$3 &amp; ""'!$C:$F""),""SELECT C WHERE F = '"" &amp; $A326 &amp; ""'""))))"),"")</f>
        <v/>
      </c>
      <c r="N326" s="88" t="str">
        <f>IFERROR(__xludf.DUMMYFUNCTION("IF(ISBLANK($D326),"""",IFERROR(JOIN("", "",QUERY(INDIRECT(""'(OCDS) "" &amp; N$3 &amp; ""'!$C:$F""),""SELECT C WHERE F = '"" &amp; $A326 &amp; ""'""))))"),"")</f>
        <v/>
      </c>
      <c r="O326" s="88" t="str">
        <f>IFERROR(__xludf.DUMMYFUNCTION("IF(ISBLANK($D326),"""",IFERROR(JOIN("", "",QUERY(INDIRECT(""'(OCDS) "" &amp; O$3 &amp; ""'!$C:$F""),""SELECT C WHERE F = '"" &amp; $A326 &amp; ""'""))))"),"")</f>
        <v/>
      </c>
      <c r="P326" s="88" t="str">
        <f>IFERROR(__xludf.DUMMYFUNCTION("IF(ISBLANK($D326),"""",IFERROR(JOIN("", "",QUERY(INDIRECT(""'(OCDS) "" &amp; P$3 &amp; ""'!$C:$F""),""SELECT C WHERE F = '"" &amp; $A326 &amp; ""'""))))"),"")</f>
        <v/>
      </c>
      <c r="Q326" s="88" t="str">
        <f>IFERROR(__xludf.DUMMYFUNCTION("IF(ISBLANK($D326),"""",IFERROR(JOIN("", "",QUERY(INDIRECT(""'(OCDS) "" &amp; Q$3 &amp; ""'!$C:$F""),""SELECT C WHERE F = '"" &amp; $A326 &amp; ""'""))))"),"")</f>
        <v/>
      </c>
      <c r="R326" s="89">
        <f t="shared" ref="R326:W326" si="324">IF(ISBLANK(IFERROR(VLOOKUP($A326,INDIRECT("'(OCDS) " &amp; R$3 &amp; "'!$F:$F"),1,FALSE))),0,1)</f>
        <v>0</v>
      </c>
      <c r="S326" s="89">
        <f t="shared" si="324"/>
        <v>0</v>
      </c>
      <c r="T326" s="89">
        <f t="shared" si="324"/>
        <v>0</v>
      </c>
      <c r="U326" s="89">
        <f t="shared" si="324"/>
        <v>0</v>
      </c>
      <c r="V326" s="89">
        <f t="shared" si="324"/>
        <v>0</v>
      </c>
      <c r="W326" s="89">
        <f t="shared" si="324"/>
        <v>0</v>
      </c>
    </row>
    <row r="327">
      <c r="A327" s="79" t="str">
        <f t="shared" si="1"/>
        <v> ()</v>
      </c>
      <c r="B327" s="94"/>
      <c r="C327" s="94"/>
      <c r="D327" s="84"/>
      <c r="E327" s="84"/>
      <c r="F327" s="92"/>
      <c r="G327" s="84"/>
      <c r="H327" s="94"/>
      <c r="I327" s="84"/>
      <c r="J327" s="85" t="str">
        <f t="shared" si="3"/>
        <v>no</v>
      </c>
      <c r="K327" s="86" t="str">
        <f>IFERROR(__xludf.DUMMYFUNCTION("IFERROR(JOIN("", "",FILTER(L327:Q327,LEN(L327:Q327))))"),"")</f>
        <v/>
      </c>
      <c r="L327" s="87" t="str">
        <f>IFERROR(__xludf.DUMMYFUNCTION("IF(ISBLANK($D327),"""",IFERROR(JOIN("", "",QUERY(INDIRECT(""'(OCDS) "" &amp; L$3 &amp; ""'!$C:$F""),""SELECT C WHERE F = '"" &amp; $A327 &amp; ""'""))))"),"")</f>
        <v/>
      </c>
      <c r="M327" s="88" t="str">
        <f>IFERROR(__xludf.DUMMYFUNCTION("IF(ISBLANK($D327),"""",IFERROR(JOIN("", "",QUERY(INDIRECT(""'(OCDS) "" &amp; M$3 &amp; ""'!$C:$F""),""SELECT C WHERE F = '"" &amp; $A327 &amp; ""'""))))"),"")</f>
        <v/>
      </c>
      <c r="N327" s="88" t="str">
        <f>IFERROR(__xludf.DUMMYFUNCTION("IF(ISBLANK($D327),"""",IFERROR(JOIN("", "",QUERY(INDIRECT(""'(OCDS) "" &amp; N$3 &amp; ""'!$C:$F""),""SELECT C WHERE F = '"" &amp; $A327 &amp; ""'""))))"),"")</f>
        <v/>
      </c>
      <c r="O327" s="88" t="str">
        <f>IFERROR(__xludf.DUMMYFUNCTION("IF(ISBLANK($D327),"""",IFERROR(JOIN("", "",QUERY(INDIRECT(""'(OCDS) "" &amp; O$3 &amp; ""'!$C:$F""),""SELECT C WHERE F = '"" &amp; $A327 &amp; ""'""))))"),"")</f>
        <v/>
      </c>
      <c r="P327" s="88" t="str">
        <f>IFERROR(__xludf.DUMMYFUNCTION("IF(ISBLANK($D327),"""",IFERROR(JOIN("", "",QUERY(INDIRECT(""'(OCDS) "" &amp; P$3 &amp; ""'!$C:$F""),""SELECT C WHERE F = '"" &amp; $A327 &amp; ""'""))))"),"")</f>
        <v/>
      </c>
      <c r="Q327" s="88" t="str">
        <f>IFERROR(__xludf.DUMMYFUNCTION("IF(ISBLANK($D327),"""",IFERROR(JOIN("", "",QUERY(INDIRECT(""'(OCDS) "" &amp; Q$3 &amp; ""'!$C:$F""),""SELECT C WHERE F = '"" &amp; $A327 &amp; ""'""))))"),"")</f>
        <v/>
      </c>
      <c r="R327" s="89">
        <f t="shared" ref="R327:W327" si="325">IF(ISBLANK(IFERROR(VLOOKUP($A327,INDIRECT("'(OCDS) " &amp; R$3 &amp; "'!$F:$F"),1,FALSE))),0,1)</f>
        <v>0</v>
      </c>
      <c r="S327" s="89">
        <f t="shared" si="325"/>
        <v>0</v>
      </c>
      <c r="T327" s="89">
        <f t="shared" si="325"/>
        <v>0</v>
      </c>
      <c r="U327" s="89">
        <f t="shared" si="325"/>
        <v>0</v>
      </c>
      <c r="V327" s="89">
        <f t="shared" si="325"/>
        <v>0</v>
      </c>
      <c r="W327" s="89">
        <f t="shared" si="325"/>
        <v>0</v>
      </c>
    </row>
    <row r="328">
      <c r="A328" s="79" t="str">
        <f t="shared" si="1"/>
        <v> ()</v>
      </c>
      <c r="B328" s="94"/>
      <c r="C328" s="94"/>
      <c r="D328" s="84"/>
      <c r="E328" s="84"/>
      <c r="F328" s="92"/>
      <c r="G328" s="84"/>
      <c r="H328" s="94"/>
      <c r="I328" s="84"/>
      <c r="J328" s="85" t="str">
        <f t="shared" si="3"/>
        <v>no</v>
      </c>
      <c r="K328" s="86" t="str">
        <f>IFERROR(__xludf.DUMMYFUNCTION("IFERROR(JOIN("", "",FILTER(L328:Q328,LEN(L328:Q328))))"),"")</f>
        <v/>
      </c>
      <c r="L328" s="87" t="str">
        <f>IFERROR(__xludf.DUMMYFUNCTION("IF(ISBLANK($D328),"""",IFERROR(JOIN("", "",QUERY(INDIRECT(""'(OCDS) "" &amp; L$3 &amp; ""'!$C:$F""),""SELECT C WHERE F = '"" &amp; $A328 &amp; ""'""))))"),"")</f>
        <v/>
      </c>
      <c r="M328" s="88" t="str">
        <f>IFERROR(__xludf.DUMMYFUNCTION("IF(ISBLANK($D328),"""",IFERROR(JOIN("", "",QUERY(INDIRECT(""'(OCDS) "" &amp; M$3 &amp; ""'!$C:$F""),""SELECT C WHERE F = '"" &amp; $A328 &amp; ""'""))))"),"")</f>
        <v/>
      </c>
      <c r="N328" s="88" t="str">
        <f>IFERROR(__xludf.DUMMYFUNCTION("IF(ISBLANK($D328),"""",IFERROR(JOIN("", "",QUERY(INDIRECT(""'(OCDS) "" &amp; N$3 &amp; ""'!$C:$F""),""SELECT C WHERE F = '"" &amp; $A328 &amp; ""'""))))"),"")</f>
        <v/>
      </c>
      <c r="O328" s="88" t="str">
        <f>IFERROR(__xludf.DUMMYFUNCTION("IF(ISBLANK($D328),"""",IFERROR(JOIN("", "",QUERY(INDIRECT(""'(OCDS) "" &amp; O$3 &amp; ""'!$C:$F""),""SELECT C WHERE F = '"" &amp; $A328 &amp; ""'""))))"),"")</f>
        <v/>
      </c>
      <c r="P328" s="88" t="str">
        <f>IFERROR(__xludf.DUMMYFUNCTION("IF(ISBLANK($D328),"""",IFERROR(JOIN("", "",QUERY(INDIRECT(""'(OCDS) "" &amp; P$3 &amp; ""'!$C:$F""),""SELECT C WHERE F = '"" &amp; $A328 &amp; ""'""))))"),"")</f>
        <v/>
      </c>
      <c r="Q328" s="88" t="str">
        <f>IFERROR(__xludf.DUMMYFUNCTION("IF(ISBLANK($D328),"""",IFERROR(JOIN("", "",QUERY(INDIRECT(""'(OCDS) "" &amp; Q$3 &amp; ""'!$C:$F""),""SELECT C WHERE F = '"" &amp; $A328 &amp; ""'""))))"),"")</f>
        <v/>
      </c>
      <c r="R328" s="89">
        <f t="shared" ref="R328:W328" si="326">IF(ISBLANK(IFERROR(VLOOKUP($A328,INDIRECT("'(OCDS) " &amp; R$3 &amp; "'!$F:$F"),1,FALSE))),0,1)</f>
        <v>0</v>
      </c>
      <c r="S328" s="89">
        <f t="shared" si="326"/>
        <v>0</v>
      </c>
      <c r="T328" s="89">
        <f t="shared" si="326"/>
        <v>0</v>
      </c>
      <c r="U328" s="89">
        <f t="shared" si="326"/>
        <v>0</v>
      </c>
      <c r="V328" s="89">
        <f t="shared" si="326"/>
        <v>0</v>
      </c>
      <c r="W328" s="89">
        <f t="shared" si="326"/>
        <v>0</v>
      </c>
    </row>
    <row r="329">
      <c r="A329" s="79" t="str">
        <f t="shared" si="1"/>
        <v> ()</v>
      </c>
      <c r="B329" s="94"/>
      <c r="C329" s="94"/>
      <c r="D329" s="84"/>
      <c r="E329" s="84"/>
      <c r="F329" s="92"/>
      <c r="G329" s="84"/>
      <c r="H329" s="94"/>
      <c r="I329" s="84"/>
      <c r="J329" s="85" t="str">
        <f t="shared" si="3"/>
        <v>no</v>
      </c>
      <c r="K329" s="86" t="str">
        <f>IFERROR(__xludf.DUMMYFUNCTION("IFERROR(JOIN("", "",FILTER(L329:Q329,LEN(L329:Q329))))"),"")</f>
        <v/>
      </c>
      <c r="L329" s="87" t="str">
        <f>IFERROR(__xludf.DUMMYFUNCTION("IF(ISBLANK($D329),"""",IFERROR(JOIN("", "",QUERY(INDIRECT(""'(OCDS) "" &amp; L$3 &amp; ""'!$C:$F""),""SELECT C WHERE F = '"" &amp; $A329 &amp; ""'""))))"),"")</f>
        <v/>
      </c>
      <c r="M329" s="88" t="str">
        <f>IFERROR(__xludf.DUMMYFUNCTION("IF(ISBLANK($D329),"""",IFERROR(JOIN("", "",QUERY(INDIRECT(""'(OCDS) "" &amp; M$3 &amp; ""'!$C:$F""),""SELECT C WHERE F = '"" &amp; $A329 &amp; ""'""))))"),"")</f>
        <v/>
      </c>
      <c r="N329" s="88" t="str">
        <f>IFERROR(__xludf.DUMMYFUNCTION("IF(ISBLANK($D329),"""",IFERROR(JOIN("", "",QUERY(INDIRECT(""'(OCDS) "" &amp; N$3 &amp; ""'!$C:$F""),""SELECT C WHERE F = '"" &amp; $A329 &amp; ""'""))))"),"")</f>
        <v/>
      </c>
      <c r="O329" s="88" t="str">
        <f>IFERROR(__xludf.DUMMYFUNCTION("IF(ISBLANK($D329),"""",IFERROR(JOIN("", "",QUERY(INDIRECT(""'(OCDS) "" &amp; O$3 &amp; ""'!$C:$F""),""SELECT C WHERE F = '"" &amp; $A329 &amp; ""'""))))"),"")</f>
        <v/>
      </c>
      <c r="P329" s="88" t="str">
        <f>IFERROR(__xludf.DUMMYFUNCTION("IF(ISBLANK($D329),"""",IFERROR(JOIN("", "",QUERY(INDIRECT(""'(OCDS) "" &amp; P$3 &amp; ""'!$C:$F""),""SELECT C WHERE F = '"" &amp; $A329 &amp; ""'""))))"),"")</f>
        <v/>
      </c>
      <c r="Q329" s="88" t="str">
        <f>IFERROR(__xludf.DUMMYFUNCTION("IF(ISBLANK($D329),"""",IFERROR(JOIN("", "",QUERY(INDIRECT(""'(OCDS) "" &amp; Q$3 &amp; ""'!$C:$F""),""SELECT C WHERE F = '"" &amp; $A329 &amp; ""'""))))"),"")</f>
        <v/>
      </c>
      <c r="R329" s="89">
        <f t="shared" ref="R329:W329" si="327">IF(ISBLANK(IFERROR(VLOOKUP($A329,INDIRECT("'(OCDS) " &amp; R$3 &amp; "'!$F:$F"),1,FALSE))),0,1)</f>
        <v>0</v>
      </c>
      <c r="S329" s="89">
        <f t="shared" si="327"/>
        <v>0</v>
      </c>
      <c r="T329" s="89">
        <f t="shared" si="327"/>
        <v>0</v>
      </c>
      <c r="U329" s="89">
        <f t="shared" si="327"/>
        <v>0</v>
      </c>
      <c r="V329" s="89">
        <f t="shared" si="327"/>
        <v>0</v>
      </c>
      <c r="W329" s="89">
        <f t="shared" si="327"/>
        <v>0</v>
      </c>
    </row>
    <row r="330">
      <c r="A330" s="79" t="str">
        <f t="shared" si="1"/>
        <v> ()</v>
      </c>
      <c r="B330" s="94"/>
      <c r="C330" s="94"/>
      <c r="D330" s="84"/>
      <c r="E330" s="84"/>
      <c r="F330" s="92"/>
      <c r="G330" s="84"/>
      <c r="H330" s="94"/>
      <c r="I330" s="84"/>
      <c r="J330" s="85" t="str">
        <f t="shared" si="3"/>
        <v>no</v>
      </c>
      <c r="K330" s="86" t="str">
        <f>IFERROR(__xludf.DUMMYFUNCTION("IFERROR(JOIN("", "",FILTER(L330:Q330,LEN(L330:Q330))))"),"")</f>
        <v/>
      </c>
      <c r="L330" s="87" t="str">
        <f>IFERROR(__xludf.DUMMYFUNCTION("IF(ISBLANK($D330),"""",IFERROR(JOIN("", "",QUERY(INDIRECT(""'(OCDS) "" &amp; L$3 &amp; ""'!$C:$F""),""SELECT C WHERE F = '"" &amp; $A330 &amp; ""'""))))"),"")</f>
        <v/>
      </c>
      <c r="M330" s="88" t="str">
        <f>IFERROR(__xludf.DUMMYFUNCTION("IF(ISBLANK($D330),"""",IFERROR(JOIN("", "",QUERY(INDIRECT(""'(OCDS) "" &amp; M$3 &amp; ""'!$C:$F""),""SELECT C WHERE F = '"" &amp; $A330 &amp; ""'""))))"),"")</f>
        <v/>
      </c>
      <c r="N330" s="88" t="str">
        <f>IFERROR(__xludf.DUMMYFUNCTION("IF(ISBLANK($D330),"""",IFERROR(JOIN("", "",QUERY(INDIRECT(""'(OCDS) "" &amp; N$3 &amp; ""'!$C:$F""),""SELECT C WHERE F = '"" &amp; $A330 &amp; ""'""))))"),"")</f>
        <v/>
      </c>
      <c r="O330" s="88" t="str">
        <f>IFERROR(__xludf.DUMMYFUNCTION("IF(ISBLANK($D330),"""",IFERROR(JOIN("", "",QUERY(INDIRECT(""'(OCDS) "" &amp; O$3 &amp; ""'!$C:$F""),""SELECT C WHERE F = '"" &amp; $A330 &amp; ""'""))))"),"")</f>
        <v/>
      </c>
      <c r="P330" s="88" t="str">
        <f>IFERROR(__xludf.DUMMYFUNCTION("IF(ISBLANK($D330),"""",IFERROR(JOIN("", "",QUERY(INDIRECT(""'(OCDS) "" &amp; P$3 &amp; ""'!$C:$F""),""SELECT C WHERE F = '"" &amp; $A330 &amp; ""'""))))"),"")</f>
        <v/>
      </c>
      <c r="Q330" s="88" t="str">
        <f>IFERROR(__xludf.DUMMYFUNCTION("IF(ISBLANK($D330),"""",IFERROR(JOIN("", "",QUERY(INDIRECT(""'(OCDS) "" &amp; Q$3 &amp; ""'!$C:$F""),""SELECT C WHERE F = '"" &amp; $A330 &amp; ""'""))))"),"")</f>
        <v/>
      </c>
      <c r="R330" s="89">
        <f t="shared" ref="R330:W330" si="328">IF(ISBLANK(IFERROR(VLOOKUP($A330,INDIRECT("'(OCDS) " &amp; R$3 &amp; "'!$F:$F"),1,FALSE))),0,1)</f>
        <v>0</v>
      </c>
      <c r="S330" s="89">
        <f t="shared" si="328"/>
        <v>0</v>
      </c>
      <c r="T330" s="89">
        <f t="shared" si="328"/>
        <v>0</v>
      </c>
      <c r="U330" s="89">
        <f t="shared" si="328"/>
        <v>0</v>
      </c>
      <c r="V330" s="89">
        <f t="shared" si="328"/>
        <v>0</v>
      </c>
      <c r="W330" s="89">
        <f t="shared" si="328"/>
        <v>0</v>
      </c>
    </row>
    <row r="331">
      <c r="A331" s="79" t="str">
        <f t="shared" si="1"/>
        <v> ()</v>
      </c>
      <c r="B331" s="94"/>
      <c r="C331" s="94"/>
      <c r="D331" s="84"/>
      <c r="E331" s="84"/>
      <c r="F331" s="92"/>
      <c r="G331" s="84"/>
      <c r="H331" s="94"/>
      <c r="I331" s="84"/>
      <c r="J331" s="85" t="str">
        <f t="shared" si="3"/>
        <v>no</v>
      </c>
      <c r="K331" s="86" t="str">
        <f>IFERROR(__xludf.DUMMYFUNCTION("IFERROR(JOIN("", "",FILTER(L331:Q331,LEN(L331:Q331))))"),"")</f>
        <v/>
      </c>
      <c r="L331" s="87" t="str">
        <f>IFERROR(__xludf.DUMMYFUNCTION("IF(ISBLANK($D331),"""",IFERROR(JOIN("", "",QUERY(INDIRECT(""'(OCDS) "" &amp; L$3 &amp; ""'!$C:$F""),""SELECT C WHERE F = '"" &amp; $A331 &amp; ""'""))))"),"")</f>
        <v/>
      </c>
      <c r="M331" s="88" t="str">
        <f>IFERROR(__xludf.DUMMYFUNCTION("IF(ISBLANK($D331),"""",IFERROR(JOIN("", "",QUERY(INDIRECT(""'(OCDS) "" &amp; M$3 &amp; ""'!$C:$F""),""SELECT C WHERE F = '"" &amp; $A331 &amp; ""'""))))"),"")</f>
        <v/>
      </c>
      <c r="N331" s="88" t="str">
        <f>IFERROR(__xludf.DUMMYFUNCTION("IF(ISBLANK($D331),"""",IFERROR(JOIN("", "",QUERY(INDIRECT(""'(OCDS) "" &amp; N$3 &amp; ""'!$C:$F""),""SELECT C WHERE F = '"" &amp; $A331 &amp; ""'""))))"),"")</f>
        <v/>
      </c>
      <c r="O331" s="88" t="str">
        <f>IFERROR(__xludf.DUMMYFUNCTION("IF(ISBLANK($D331),"""",IFERROR(JOIN("", "",QUERY(INDIRECT(""'(OCDS) "" &amp; O$3 &amp; ""'!$C:$F""),""SELECT C WHERE F = '"" &amp; $A331 &amp; ""'""))))"),"")</f>
        <v/>
      </c>
      <c r="P331" s="88" t="str">
        <f>IFERROR(__xludf.DUMMYFUNCTION("IF(ISBLANK($D331),"""",IFERROR(JOIN("", "",QUERY(INDIRECT(""'(OCDS) "" &amp; P$3 &amp; ""'!$C:$F""),""SELECT C WHERE F = '"" &amp; $A331 &amp; ""'""))))"),"")</f>
        <v/>
      </c>
      <c r="Q331" s="88" t="str">
        <f>IFERROR(__xludf.DUMMYFUNCTION("IF(ISBLANK($D331),"""",IFERROR(JOIN("", "",QUERY(INDIRECT(""'(OCDS) "" &amp; Q$3 &amp; ""'!$C:$F""),""SELECT C WHERE F = '"" &amp; $A331 &amp; ""'""))))"),"")</f>
        <v/>
      </c>
      <c r="R331" s="89">
        <f t="shared" ref="R331:W331" si="329">IF(ISBLANK(IFERROR(VLOOKUP($A331,INDIRECT("'(OCDS) " &amp; R$3 &amp; "'!$F:$F"),1,FALSE))),0,1)</f>
        <v>0</v>
      </c>
      <c r="S331" s="89">
        <f t="shared" si="329"/>
        <v>0</v>
      </c>
      <c r="T331" s="89">
        <f t="shared" si="329"/>
        <v>0</v>
      </c>
      <c r="U331" s="89">
        <f t="shared" si="329"/>
        <v>0</v>
      </c>
      <c r="V331" s="89">
        <f t="shared" si="329"/>
        <v>0</v>
      </c>
      <c r="W331" s="89">
        <f t="shared" si="329"/>
        <v>0</v>
      </c>
    </row>
    <row r="332">
      <c r="A332" s="79" t="str">
        <f t="shared" si="1"/>
        <v> ()</v>
      </c>
      <c r="B332" s="94"/>
      <c r="C332" s="94"/>
      <c r="D332" s="84"/>
      <c r="E332" s="84"/>
      <c r="F332" s="92"/>
      <c r="G332" s="84"/>
      <c r="H332" s="94"/>
      <c r="I332" s="84"/>
      <c r="J332" s="85" t="str">
        <f t="shared" si="3"/>
        <v>no</v>
      </c>
      <c r="K332" s="86" t="str">
        <f>IFERROR(__xludf.DUMMYFUNCTION("IFERROR(JOIN("", "",FILTER(L332:Q332,LEN(L332:Q332))))"),"")</f>
        <v/>
      </c>
      <c r="L332" s="87" t="str">
        <f>IFERROR(__xludf.DUMMYFUNCTION("IF(ISBLANK($D332),"""",IFERROR(JOIN("", "",QUERY(INDIRECT(""'(OCDS) "" &amp; L$3 &amp; ""'!$C:$F""),""SELECT C WHERE F = '"" &amp; $A332 &amp; ""'""))))"),"")</f>
        <v/>
      </c>
      <c r="M332" s="88" t="str">
        <f>IFERROR(__xludf.DUMMYFUNCTION("IF(ISBLANK($D332),"""",IFERROR(JOIN("", "",QUERY(INDIRECT(""'(OCDS) "" &amp; M$3 &amp; ""'!$C:$F""),""SELECT C WHERE F = '"" &amp; $A332 &amp; ""'""))))"),"")</f>
        <v/>
      </c>
      <c r="N332" s="88" t="str">
        <f>IFERROR(__xludf.DUMMYFUNCTION("IF(ISBLANK($D332),"""",IFERROR(JOIN("", "",QUERY(INDIRECT(""'(OCDS) "" &amp; N$3 &amp; ""'!$C:$F""),""SELECT C WHERE F = '"" &amp; $A332 &amp; ""'""))))"),"")</f>
        <v/>
      </c>
      <c r="O332" s="88" t="str">
        <f>IFERROR(__xludf.DUMMYFUNCTION("IF(ISBLANK($D332),"""",IFERROR(JOIN("", "",QUERY(INDIRECT(""'(OCDS) "" &amp; O$3 &amp; ""'!$C:$F""),""SELECT C WHERE F = '"" &amp; $A332 &amp; ""'""))))"),"")</f>
        <v/>
      </c>
      <c r="P332" s="88" t="str">
        <f>IFERROR(__xludf.DUMMYFUNCTION("IF(ISBLANK($D332),"""",IFERROR(JOIN("", "",QUERY(INDIRECT(""'(OCDS) "" &amp; P$3 &amp; ""'!$C:$F""),""SELECT C WHERE F = '"" &amp; $A332 &amp; ""'""))))"),"")</f>
        <v/>
      </c>
      <c r="Q332" s="88" t="str">
        <f>IFERROR(__xludf.DUMMYFUNCTION("IF(ISBLANK($D332),"""",IFERROR(JOIN("", "",QUERY(INDIRECT(""'(OCDS) "" &amp; Q$3 &amp; ""'!$C:$F""),""SELECT C WHERE F = '"" &amp; $A332 &amp; ""'""))))"),"")</f>
        <v/>
      </c>
      <c r="R332" s="89">
        <f t="shared" ref="R332:W332" si="330">IF(ISBLANK(IFERROR(VLOOKUP($A332,INDIRECT("'(OCDS) " &amp; R$3 &amp; "'!$F:$F"),1,FALSE))),0,1)</f>
        <v>0</v>
      </c>
      <c r="S332" s="89">
        <f t="shared" si="330"/>
        <v>0</v>
      </c>
      <c r="T332" s="89">
        <f t="shared" si="330"/>
        <v>0</v>
      </c>
      <c r="U332" s="89">
        <f t="shared" si="330"/>
        <v>0</v>
      </c>
      <c r="V332" s="89">
        <f t="shared" si="330"/>
        <v>0</v>
      </c>
      <c r="W332" s="89">
        <f t="shared" si="330"/>
        <v>0</v>
      </c>
    </row>
    <row r="333">
      <c r="A333" s="79" t="str">
        <f t="shared" si="1"/>
        <v> ()</v>
      </c>
      <c r="B333" s="94"/>
      <c r="C333" s="94"/>
      <c r="D333" s="84"/>
      <c r="E333" s="84"/>
      <c r="F333" s="92"/>
      <c r="G333" s="84"/>
      <c r="H333" s="94"/>
      <c r="I333" s="84"/>
      <c r="J333" s="85" t="str">
        <f t="shared" si="3"/>
        <v>no</v>
      </c>
      <c r="K333" s="86" t="str">
        <f>IFERROR(__xludf.DUMMYFUNCTION("IFERROR(JOIN("", "",FILTER(L333:Q333,LEN(L333:Q333))))"),"")</f>
        <v/>
      </c>
      <c r="L333" s="87" t="str">
        <f>IFERROR(__xludf.DUMMYFUNCTION("IF(ISBLANK($D333),"""",IFERROR(JOIN("", "",QUERY(INDIRECT(""'(OCDS) "" &amp; L$3 &amp; ""'!$C:$F""),""SELECT C WHERE F = '"" &amp; $A333 &amp; ""'""))))"),"")</f>
        <v/>
      </c>
      <c r="M333" s="88" t="str">
        <f>IFERROR(__xludf.DUMMYFUNCTION("IF(ISBLANK($D333),"""",IFERROR(JOIN("", "",QUERY(INDIRECT(""'(OCDS) "" &amp; M$3 &amp; ""'!$C:$F""),""SELECT C WHERE F = '"" &amp; $A333 &amp; ""'""))))"),"")</f>
        <v/>
      </c>
      <c r="N333" s="88" t="str">
        <f>IFERROR(__xludf.DUMMYFUNCTION("IF(ISBLANK($D333),"""",IFERROR(JOIN("", "",QUERY(INDIRECT(""'(OCDS) "" &amp; N$3 &amp; ""'!$C:$F""),""SELECT C WHERE F = '"" &amp; $A333 &amp; ""'""))))"),"")</f>
        <v/>
      </c>
      <c r="O333" s="88" t="str">
        <f>IFERROR(__xludf.DUMMYFUNCTION("IF(ISBLANK($D333),"""",IFERROR(JOIN("", "",QUERY(INDIRECT(""'(OCDS) "" &amp; O$3 &amp; ""'!$C:$F""),""SELECT C WHERE F = '"" &amp; $A333 &amp; ""'""))))"),"")</f>
        <v/>
      </c>
      <c r="P333" s="88" t="str">
        <f>IFERROR(__xludf.DUMMYFUNCTION("IF(ISBLANK($D333),"""",IFERROR(JOIN("", "",QUERY(INDIRECT(""'(OCDS) "" &amp; P$3 &amp; ""'!$C:$F""),""SELECT C WHERE F = '"" &amp; $A333 &amp; ""'""))))"),"")</f>
        <v/>
      </c>
      <c r="Q333" s="88" t="str">
        <f>IFERROR(__xludf.DUMMYFUNCTION("IF(ISBLANK($D333),"""",IFERROR(JOIN("", "",QUERY(INDIRECT(""'(OCDS) "" &amp; Q$3 &amp; ""'!$C:$F""),""SELECT C WHERE F = '"" &amp; $A333 &amp; ""'""))))"),"")</f>
        <v/>
      </c>
      <c r="R333" s="89">
        <f t="shared" ref="R333:W333" si="331">IF(ISBLANK(IFERROR(VLOOKUP($A333,INDIRECT("'(OCDS) " &amp; R$3 &amp; "'!$F:$F"),1,FALSE))),0,1)</f>
        <v>0</v>
      </c>
      <c r="S333" s="89">
        <f t="shared" si="331"/>
        <v>0</v>
      </c>
      <c r="T333" s="89">
        <f t="shared" si="331"/>
        <v>0</v>
      </c>
      <c r="U333" s="89">
        <f t="shared" si="331"/>
        <v>0</v>
      </c>
      <c r="V333" s="89">
        <f t="shared" si="331"/>
        <v>0</v>
      </c>
      <c r="W333" s="89">
        <f t="shared" si="331"/>
        <v>0</v>
      </c>
    </row>
    <row r="334">
      <c r="A334" s="79" t="str">
        <f t="shared" si="1"/>
        <v> ()</v>
      </c>
      <c r="B334" s="94"/>
      <c r="C334" s="94"/>
      <c r="D334" s="84"/>
      <c r="E334" s="84"/>
      <c r="F334" s="92"/>
      <c r="G334" s="84"/>
      <c r="H334" s="94"/>
      <c r="I334" s="84"/>
      <c r="J334" s="85" t="str">
        <f t="shared" si="3"/>
        <v>no</v>
      </c>
      <c r="K334" s="86" t="str">
        <f>IFERROR(__xludf.DUMMYFUNCTION("IFERROR(JOIN("", "",FILTER(L334:Q334,LEN(L334:Q334))))"),"")</f>
        <v/>
      </c>
      <c r="L334" s="87" t="str">
        <f>IFERROR(__xludf.DUMMYFUNCTION("IF(ISBLANK($D334),"""",IFERROR(JOIN("", "",QUERY(INDIRECT(""'(OCDS) "" &amp; L$3 &amp; ""'!$C:$F""),""SELECT C WHERE F = '"" &amp; $A334 &amp; ""'""))))"),"")</f>
        <v/>
      </c>
      <c r="M334" s="88" t="str">
        <f>IFERROR(__xludf.DUMMYFUNCTION("IF(ISBLANK($D334),"""",IFERROR(JOIN("", "",QUERY(INDIRECT(""'(OCDS) "" &amp; M$3 &amp; ""'!$C:$F""),""SELECT C WHERE F = '"" &amp; $A334 &amp; ""'""))))"),"")</f>
        <v/>
      </c>
      <c r="N334" s="88" t="str">
        <f>IFERROR(__xludf.DUMMYFUNCTION("IF(ISBLANK($D334),"""",IFERROR(JOIN("", "",QUERY(INDIRECT(""'(OCDS) "" &amp; N$3 &amp; ""'!$C:$F""),""SELECT C WHERE F = '"" &amp; $A334 &amp; ""'""))))"),"")</f>
        <v/>
      </c>
      <c r="O334" s="88" t="str">
        <f>IFERROR(__xludf.DUMMYFUNCTION("IF(ISBLANK($D334),"""",IFERROR(JOIN("", "",QUERY(INDIRECT(""'(OCDS) "" &amp; O$3 &amp; ""'!$C:$F""),""SELECT C WHERE F = '"" &amp; $A334 &amp; ""'""))))"),"")</f>
        <v/>
      </c>
      <c r="P334" s="88" t="str">
        <f>IFERROR(__xludf.DUMMYFUNCTION("IF(ISBLANK($D334),"""",IFERROR(JOIN("", "",QUERY(INDIRECT(""'(OCDS) "" &amp; P$3 &amp; ""'!$C:$F""),""SELECT C WHERE F = '"" &amp; $A334 &amp; ""'""))))"),"")</f>
        <v/>
      </c>
      <c r="Q334" s="88" t="str">
        <f>IFERROR(__xludf.DUMMYFUNCTION("IF(ISBLANK($D334),"""",IFERROR(JOIN("", "",QUERY(INDIRECT(""'(OCDS) "" &amp; Q$3 &amp; ""'!$C:$F""),""SELECT C WHERE F = '"" &amp; $A334 &amp; ""'""))))"),"")</f>
        <v/>
      </c>
      <c r="R334" s="89">
        <f t="shared" ref="R334:W334" si="332">IF(ISBLANK(IFERROR(VLOOKUP($A334,INDIRECT("'(OCDS) " &amp; R$3 &amp; "'!$F:$F"),1,FALSE))),0,1)</f>
        <v>0</v>
      </c>
      <c r="S334" s="89">
        <f t="shared" si="332"/>
        <v>0</v>
      </c>
      <c r="T334" s="89">
        <f t="shared" si="332"/>
        <v>0</v>
      </c>
      <c r="U334" s="89">
        <f t="shared" si="332"/>
        <v>0</v>
      </c>
      <c r="V334" s="89">
        <f t="shared" si="332"/>
        <v>0</v>
      </c>
      <c r="W334" s="89">
        <f t="shared" si="332"/>
        <v>0</v>
      </c>
    </row>
    <row r="335">
      <c r="A335" s="79" t="str">
        <f t="shared" si="1"/>
        <v> ()</v>
      </c>
      <c r="B335" s="94"/>
      <c r="C335" s="94"/>
      <c r="D335" s="84"/>
      <c r="E335" s="84"/>
      <c r="F335" s="92"/>
      <c r="G335" s="84"/>
      <c r="H335" s="94"/>
      <c r="I335" s="84"/>
      <c r="J335" s="85" t="str">
        <f t="shared" si="3"/>
        <v>no</v>
      </c>
      <c r="K335" s="86" t="str">
        <f>IFERROR(__xludf.DUMMYFUNCTION("IFERROR(JOIN("", "",FILTER(L335:Q335,LEN(L335:Q335))))"),"")</f>
        <v/>
      </c>
      <c r="L335" s="87" t="str">
        <f>IFERROR(__xludf.DUMMYFUNCTION("IF(ISBLANK($D335),"""",IFERROR(JOIN("", "",QUERY(INDIRECT(""'(OCDS) "" &amp; L$3 &amp; ""'!$C:$F""),""SELECT C WHERE F = '"" &amp; $A335 &amp; ""'""))))"),"")</f>
        <v/>
      </c>
      <c r="M335" s="88" t="str">
        <f>IFERROR(__xludf.DUMMYFUNCTION("IF(ISBLANK($D335),"""",IFERROR(JOIN("", "",QUERY(INDIRECT(""'(OCDS) "" &amp; M$3 &amp; ""'!$C:$F""),""SELECT C WHERE F = '"" &amp; $A335 &amp; ""'""))))"),"")</f>
        <v/>
      </c>
      <c r="N335" s="88" t="str">
        <f>IFERROR(__xludf.DUMMYFUNCTION("IF(ISBLANK($D335),"""",IFERROR(JOIN("", "",QUERY(INDIRECT(""'(OCDS) "" &amp; N$3 &amp; ""'!$C:$F""),""SELECT C WHERE F = '"" &amp; $A335 &amp; ""'""))))"),"")</f>
        <v/>
      </c>
      <c r="O335" s="88" t="str">
        <f>IFERROR(__xludf.DUMMYFUNCTION("IF(ISBLANK($D335),"""",IFERROR(JOIN("", "",QUERY(INDIRECT(""'(OCDS) "" &amp; O$3 &amp; ""'!$C:$F""),""SELECT C WHERE F = '"" &amp; $A335 &amp; ""'""))))"),"")</f>
        <v/>
      </c>
      <c r="P335" s="88" t="str">
        <f>IFERROR(__xludf.DUMMYFUNCTION("IF(ISBLANK($D335),"""",IFERROR(JOIN("", "",QUERY(INDIRECT(""'(OCDS) "" &amp; P$3 &amp; ""'!$C:$F""),""SELECT C WHERE F = '"" &amp; $A335 &amp; ""'""))))"),"")</f>
        <v/>
      </c>
      <c r="Q335" s="88" t="str">
        <f>IFERROR(__xludf.DUMMYFUNCTION("IF(ISBLANK($D335),"""",IFERROR(JOIN("", "",QUERY(INDIRECT(""'(OCDS) "" &amp; Q$3 &amp; ""'!$C:$F""),""SELECT C WHERE F = '"" &amp; $A335 &amp; ""'""))))"),"")</f>
        <v/>
      </c>
      <c r="R335" s="89">
        <f t="shared" ref="R335:W335" si="333">IF(ISBLANK(IFERROR(VLOOKUP($A335,INDIRECT("'(OCDS) " &amp; R$3 &amp; "'!$F:$F"),1,FALSE))),0,1)</f>
        <v>0</v>
      </c>
      <c r="S335" s="89">
        <f t="shared" si="333"/>
        <v>0</v>
      </c>
      <c r="T335" s="89">
        <f t="shared" si="333"/>
        <v>0</v>
      </c>
      <c r="U335" s="89">
        <f t="shared" si="333"/>
        <v>0</v>
      </c>
      <c r="V335" s="89">
        <f t="shared" si="333"/>
        <v>0</v>
      </c>
      <c r="W335" s="89">
        <f t="shared" si="333"/>
        <v>0</v>
      </c>
    </row>
    <row r="336">
      <c r="A336" s="79" t="str">
        <f t="shared" si="1"/>
        <v> ()</v>
      </c>
      <c r="B336" s="94"/>
      <c r="C336" s="94"/>
      <c r="D336" s="84"/>
      <c r="E336" s="84"/>
      <c r="F336" s="92"/>
      <c r="G336" s="84"/>
      <c r="H336" s="94"/>
      <c r="I336" s="84"/>
      <c r="J336" s="85" t="str">
        <f t="shared" si="3"/>
        <v>no</v>
      </c>
      <c r="K336" s="86" t="str">
        <f>IFERROR(__xludf.DUMMYFUNCTION("IFERROR(JOIN("", "",FILTER(L336:Q336,LEN(L336:Q336))))"),"")</f>
        <v/>
      </c>
      <c r="L336" s="87" t="str">
        <f>IFERROR(__xludf.DUMMYFUNCTION("IF(ISBLANK($D336),"""",IFERROR(JOIN("", "",QUERY(INDIRECT(""'(OCDS) "" &amp; L$3 &amp; ""'!$C:$F""),""SELECT C WHERE F = '"" &amp; $A336 &amp; ""'""))))"),"")</f>
        <v/>
      </c>
      <c r="M336" s="88" t="str">
        <f>IFERROR(__xludf.DUMMYFUNCTION("IF(ISBLANK($D336),"""",IFERROR(JOIN("", "",QUERY(INDIRECT(""'(OCDS) "" &amp; M$3 &amp; ""'!$C:$F""),""SELECT C WHERE F = '"" &amp; $A336 &amp; ""'""))))"),"")</f>
        <v/>
      </c>
      <c r="N336" s="88" t="str">
        <f>IFERROR(__xludf.DUMMYFUNCTION("IF(ISBLANK($D336),"""",IFERROR(JOIN("", "",QUERY(INDIRECT(""'(OCDS) "" &amp; N$3 &amp; ""'!$C:$F""),""SELECT C WHERE F = '"" &amp; $A336 &amp; ""'""))))"),"")</f>
        <v/>
      </c>
      <c r="O336" s="88" t="str">
        <f>IFERROR(__xludf.DUMMYFUNCTION("IF(ISBLANK($D336),"""",IFERROR(JOIN("", "",QUERY(INDIRECT(""'(OCDS) "" &amp; O$3 &amp; ""'!$C:$F""),""SELECT C WHERE F = '"" &amp; $A336 &amp; ""'""))))"),"")</f>
        <v/>
      </c>
      <c r="P336" s="88" t="str">
        <f>IFERROR(__xludf.DUMMYFUNCTION("IF(ISBLANK($D336),"""",IFERROR(JOIN("", "",QUERY(INDIRECT(""'(OCDS) "" &amp; P$3 &amp; ""'!$C:$F""),""SELECT C WHERE F = '"" &amp; $A336 &amp; ""'""))))"),"")</f>
        <v/>
      </c>
      <c r="Q336" s="88" t="str">
        <f>IFERROR(__xludf.DUMMYFUNCTION("IF(ISBLANK($D336),"""",IFERROR(JOIN("", "",QUERY(INDIRECT(""'(OCDS) "" &amp; Q$3 &amp; ""'!$C:$F""),""SELECT C WHERE F = '"" &amp; $A336 &amp; ""'""))))"),"")</f>
        <v/>
      </c>
      <c r="R336" s="89">
        <f t="shared" ref="R336:W336" si="334">IF(ISBLANK(IFERROR(VLOOKUP($A336,INDIRECT("'(OCDS) " &amp; R$3 &amp; "'!$F:$F"),1,FALSE))),0,1)</f>
        <v>0</v>
      </c>
      <c r="S336" s="89">
        <f t="shared" si="334"/>
        <v>0</v>
      </c>
      <c r="T336" s="89">
        <f t="shared" si="334"/>
        <v>0</v>
      </c>
      <c r="U336" s="89">
        <f t="shared" si="334"/>
        <v>0</v>
      </c>
      <c r="V336" s="89">
        <f t="shared" si="334"/>
        <v>0</v>
      </c>
      <c r="W336" s="89">
        <f t="shared" si="334"/>
        <v>0</v>
      </c>
    </row>
    <row r="337">
      <c r="A337" s="79" t="str">
        <f t="shared" si="1"/>
        <v> ()</v>
      </c>
      <c r="B337" s="94"/>
      <c r="C337" s="94"/>
      <c r="D337" s="84"/>
      <c r="E337" s="84"/>
      <c r="F337" s="92"/>
      <c r="G337" s="84"/>
      <c r="H337" s="94"/>
      <c r="I337" s="84"/>
      <c r="J337" s="85" t="str">
        <f t="shared" si="3"/>
        <v>no</v>
      </c>
      <c r="K337" s="86" t="str">
        <f>IFERROR(__xludf.DUMMYFUNCTION("IFERROR(JOIN("", "",FILTER(L337:Q337,LEN(L337:Q337))))"),"")</f>
        <v/>
      </c>
      <c r="L337" s="87" t="str">
        <f>IFERROR(__xludf.DUMMYFUNCTION("IF(ISBLANK($D337),"""",IFERROR(JOIN("", "",QUERY(INDIRECT(""'(OCDS) "" &amp; L$3 &amp; ""'!$C:$F""),""SELECT C WHERE F = '"" &amp; $A337 &amp; ""'""))))"),"")</f>
        <v/>
      </c>
      <c r="M337" s="88" t="str">
        <f>IFERROR(__xludf.DUMMYFUNCTION("IF(ISBLANK($D337),"""",IFERROR(JOIN("", "",QUERY(INDIRECT(""'(OCDS) "" &amp; M$3 &amp; ""'!$C:$F""),""SELECT C WHERE F = '"" &amp; $A337 &amp; ""'""))))"),"")</f>
        <v/>
      </c>
      <c r="N337" s="88" t="str">
        <f>IFERROR(__xludf.DUMMYFUNCTION("IF(ISBLANK($D337),"""",IFERROR(JOIN("", "",QUERY(INDIRECT(""'(OCDS) "" &amp; N$3 &amp; ""'!$C:$F""),""SELECT C WHERE F = '"" &amp; $A337 &amp; ""'""))))"),"")</f>
        <v/>
      </c>
      <c r="O337" s="88" t="str">
        <f>IFERROR(__xludf.DUMMYFUNCTION("IF(ISBLANK($D337),"""",IFERROR(JOIN("", "",QUERY(INDIRECT(""'(OCDS) "" &amp; O$3 &amp; ""'!$C:$F""),""SELECT C WHERE F = '"" &amp; $A337 &amp; ""'""))))"),"")</f>
        <v/>
      </c>
      <c r="P337" s="88" t="str">
        <f>IFERROR(__xludf.DUMMYFUNCTION("IF(ISBLANK($D337),"""",IFERROR(JOIN("", "",QUERY(INDIRECT(""'(OCDS) "" &amp; P$3 &amp; ""'!$C:$F""),""SELECT C WHERE F = '"" &amp; $A337 &amp; ""'""))))"),"")</f>
        <v/>
      </c>
      <c r="Q337" s="88" t="str">
        <f>IFERROR(__xludf.DUMMYFUNCTION("IF(ISBLANK($D337),"""",IFERROR(JOIN("", "",QUERY(INDIRECT(""'(OCDS) "" &amp; Q$3 &amp; ""'!$C:$F""),""SELECT C WHERE F = '"" &amp; $A337 &amp; ""'""))))"),"")</f>
        <v/>
      </c>
      <c r="R337" s="89">
        <f t="shared" ref="R337:W337" si="335">IF(ISBLANK(IFERROR(VLOOKUP($A337,INDIRECT("'(OCDS) " &amp; R$3 &amp; "'!$F:$F"),1,FALSE))),0,1)</f>
        <v>0</v>
      </c>
      <c r="S337" s="89">
        <f t="shared" si="335"/>
        <v>0</v>
      </c>
      <c r="T337" s="89">
        <f t="shared" si="335"/>
        <v>0</v>
      </c>
      <c r="U337" s="89">
        <f t="shared" si="335"/>
        <v>0</v>
      </c>
      <c r="V337" s="89">
        <f t="shared" si="335"/>
        <v>0</v>
      </c>
      <c r="W337" s="89">
        <f t="shared" si="335"/>
        <v>0</v>
      </c>
    </row>
    <row r="338">
      <c r="A338" s="79" t="str">
        <f t="shared" si="1"/>
        <v> ()</v>
      </c>
      <c r="B338" s="94"/>
      <c r="C338" s="94"/>
      <c r="D338" s="84"/>
      <c r="E338" s="84"/>
      <c r="F338" s="92"/>
      <c r="G338" s="84"/>
      <c r="H338" s="94"/>
      <c r="I338" s="84"/>
      <c r="J338" s="85" t="str">
        <f t="shared" si="3"/>
        <v>no</v>
      </c>
      <c r="K338" s="86" t="str">
        <f>IFERROR(__xludf.DUMMYFUNCTION("IFERROR(JOIN("", "",FILTER(L338:Q338,LEN(L338:Q338))))"),"")</f>
        <v/>
      </c>
      <c r="L338" s="87" t="str">
        <f>IFERROR(__xludf.DUMMYFUNCTION("IF(ISBLANK($D338),"""",IFERROR(JOIN("", "",QUERY(INDIRECT(""'(OCDS) "" &amp; L$3 &amp; ""'!$C:$F""),""SELECT C WHERE F = '"" &amp; $A338 &amp; ""'""))))"),"")</f>
        <v/>
      </c>
      <c r="M338" s="88" t="str">
        <f>IFERROR(__xludf.DUMMYFUNCTION("IF(ISBLANK($D338),"""",IFERROR(JOIN("", "",QUERY(INDIRECT(""'(OCDS) "" &amp; M$3 &amp; ""'!$C:$F""),""SELECT C WHERE F = '"" &amp; $A338 &amp; ""'""))))"),"")</f>
        <v/>
      </c>
      <c r="N338" s="88" t="str">
        <f>IFERROR(__xludf.DUMMYFUNCTION("IF(ISBLANK($D338),"""",IFERROR(JOIN("", "",QUERY(INDIRECT(""'(OCDS) "" &amp; N$3 &amp; ""'!$C:$F""),""SELECT C WHERE F = '"" &amp; $A338 &amp; ""'""))))"),"")</f>
        <v/>
      </c>
      <c r="O338" s="88" t="str">
        <f>IFERROR(__xludf.DUMMYFUNCTION("IF(ISBLANK($D338),"""",IFERROR(JOIN("", "",QUERY(INDIRECT(""'(OCDS) "" &amp; O$3 &amp; ""'!$C:$F""),""SELECT C WHERE F = '"" &amp; $A338 &amp; ""'""))))"),"")</f>
        <v/>
      </c>
      <c r="P338" s="88" t="str">
        <f>IFERROR(__xludf.DUMMYFUNCTION("IF(ISBLANK($D338),"""",IFERROR(JOIN("", "",QUERY(INDIRECT(""'(OCDS) "" &amp; P$3 &amp; ""'!$C:$F""),""SELECT C WHERE F = '"" &amp; $A338 &amp; ""'""))))"),"")</f>
        <v/>
      </c>
      <c r="Q338" s="88" t="str">
        <f>IFERROR(__xludf.DUMMYFUNCTION("IF(ISBLANK($D338),"""",IFERROR(JOIN("", "",QUERY(INDIRECT(""'(OCDS) "" &amp; Q$3 &amp; ""'!$C:$F""),""SELECT C WHERE F = '"" &amp; $A338 &amp; ""'""))))"),"")</f>
        <v/>
      </c>
      <c r="R338" s="89">
        <f t="shared" ref="R338:W338" si="336">IF(ISBLANK(IFERROR(VLOOKUP($A338,INDIRECT("'(OCDS) " &amp; R$3 &amp; "'!$F:$F"),1,FALSE))),0,1)</f>
        <v>0</v>
      </c>
      <c r="S338" s="89">
        <f t="shared" si="336"/>
        <v>0</v>
      </c>
      <c r="T338" s="89">
        <f t="shared" si="336"/>
        <v>0</v>
      </c>
      <c r="U338" s="89">
        <f t="shared" si="336"/>
        <v>0</v>
      </c>
      <c r="V338" s="89">
        <f t="shared" si="336"/>
        <v>0</v>
      </c>
      <c r="W338" s="89">
        <f t="shared" si="336"/>
        <v>0</v>
      </c>
    </row>
    <row r="339">
      <c r="A339" s="79" t="str">
        <f t="shared" si="1"/>
        <v> ()</v>
      </c>
      <c r="B339" s="94"/>
      <c r="C339" s="94"/>
      <c r="D339" s="84"/>
      <c r="E339" s="84"/>
      <c r="F339" s="92"/>
      <c r="G339" s="84"/>
      <c r="H339" s="94"/>
      <c r="I339" s="84"/>
      <c r="J339" s="85" t="str">
        <f t="shared" si="3"/>
        <v>no</v>
      </c>
      <c r="K339" s="86" t="str">
        <f>IFERROR(__xludf.DUMMYFUNCTION("IFERROR(JOIN("", "",FILTER(L339:Q339,LEN(L339:Q339))))"),"")</f>
        <v/>
      </c>
      <c r="L339" s="87" t="str">
        <f>IFERROR(__xludf.DUMMYFUNCTION("IF(ISBLANK($D339),"""",IFERROR(JOIN("", "",QUERY(INDIRECT(""'(OCDS) "" &amp; L$3 &amp; ""'!$C:$F""),""SELECT C WHERE F = '"" &amp; $A339 &amp; ""'""))))"),"")</f>
        <v/>
      </c>
      <c r="M339" s="88" t="str">
        <f>IFERROR(__xludf.DUMMYFUNCTION("IF(ISBLANK($D339),"""",IFERROR(JOIN("", "",QUERY(INDIRECT(""'(OCDS) "" &amp; M$3 &amp; ""'!$C:$F""),""SELECT C WHERE F = '"" &amp; $A339 &amp; ""'""))))"),"")</f>
        <v/>
      </c>
      <c r="N339" s="88" t="str">
        <f>IFERROR(__xludf.DUMMYFUNCTION("IF(ISBLANK($D339),"""",IFERROR(JOIN("", "",QUERY(INDIRECT(""'(OCDS) "" &amp; N$3 &amp; ""'!$C:$F""),""SELECT C WHERE F = '"" &amp; $A339 &amp; ""'""))))"),"")</f>
        <v/>
      </c>
      <c r="O339" s="88" t="str">
        <f>IFERROR(__xludf.DUMMYFUNCTION("IF(ISBLANK($D339),"""",IFERROR(JOIN("", "",QUERY(INDIRECT(""'(OCDS) "" &amp; O$3 &amp; ""'!$C:$F""),""SELECT C WHERE F = '"" &amp; $A339 &amp; ""'""))))"),"")</f>
        <v/>
      </c>
      <c r="P339" s="88" t="str">
        <f>IFERROR(__xludf.DUMMYFUNCTION("IF(ISBLANK($D339),"""",IFERROR(JOIN("", "",QUERY(INDIRECT(""'(OCDS) "" &amp; P$3 &amp; ""'!$C:$F""),""SELECT C WHERE F = '"" &amp; $A339 &amp; ""'""))))"),"")</f>
        <v/>
      </c>
      <c r="Q339" s="88" t="str">
        <f>IFERROR(__xludf.DUMMYFUNCTION("IF(ISBLANK($D339),"""",IFERROR(JOIN("", "",QUERY(INDIRECT(""'(OCDS) "" &amp; Q$3 &amp; ""'!$C:$F""),""SELECT C WHERE F = '"" &amp; $A339 &amp; ""'""))))"),"")</f>
        <v/>
      </c>
      <c r="R339" s="89">
        <f t="shared" ref="R339:W339" si="337">IF(ISBLANK(IFERROR(VLOOKUP($A339,INDIRECT("'(OCDS) " &amp; R$3 &amp; "'!$F:$F"),1,FALSE))),0,1)</f>
        <v>0</v>
      </c>
      <c r="S339" s="89">
        <f t="shared" si="337"/>
        <v>0</v>
      </c>
      <c r="T339" s="89">
        <f t="shared" si="337"/>
        <v>0</v>
      </c>
      <c r="U339" s="89">
        <f t="shared" si="337"/>
        <v>0</v>
      </c>
      <c r="V339" s="89">
        <f t="shared" si="337"/>
        <v>0</v>
      </c>
      <c r="W339" s="89">
        <f t="shared" si="337"/>
        <v>0</v>
      </c>
    </row>
    <row r="340">
      <c r="A340" s="79" t="str">
        <f t="shared" si="1"/>
        <v> ()</v>
      </c>
      <c r="B340" s="94"/>
      <c r="C340" s="94"/>
      <c r="D340" s="84"/>
      <c r="E340" s="84"/>
      <c r="F340" s="92"/>
      <c r="G340" s="84"/>
      <c r="H340" s="94"/>
      <c r="I340" s="84"/>
      <c r="J340" s="85" t="str">
        <f t="shared" si="3"/>
        <v>no</v>
      </c>
      <c r="K340" s="86" t="str">
        <f>IFERROR(__xludf.DUMMYFUNCTION("IFERROR(JOIN("", "",FILTER(L340:Q340,LEN(L340:Q340))))"),"")</f>
        <v/>
      </c>
      <c r="L340" s="87" t="str">
        <f>IFERROR(__xludf.DUMMYFUNCTION("IF(ISBLANK($D340),"""",IFERROR(JOIN("", "",QUERY(INDIRECT(""'(OCDS) "" &amp; L$3 &amp; ""'!$C:$F""),""SELECT C WHERE F = '"" &amp; $A340 &amp; ""'""))))"),"")</f>
        <v/>
      </c>
      <c r="M340" s="88" t="str">
        <f>IFERROR(__xludf.DUMMYFUNCTION("IF(ISBLANK($D340),"""",IFERROR(JOIN("", "",QUERY(INDIRECT(""'(OCDS) "" &amp; M$3 &amp; ""'!$C:$F""),""SELECT C WHERE F = '"" &amp; $A340 &amp; ""'""))))"),"")</f>
        <v/>
      </c>
      <c r="N340" s="88" t="str">
        <f>IFERROR(__xludf.DUMMYFUNCTION("IF(ISBLANK($D340),"""",IFERROR(JOIN("", "",QUERY(INDIRECT(""'(OCDS) "" &amp; N$3 &amp; ""'!$C:$F""),""SELECT C WHERE F = '"" &amp; $A340 &amp; ""'""))))"),"")</f>
        <v/>
      </c>
      <c r="O340" s="88" t="str">
        <f>IFERROR(__xludf.DUMMYFUNCTION("IF(ISBLANK($D340),"""",IFERROR(JOIN("", "",QUERY(INDIRECT(""'(OCDS) "" &amp; O$3 &amp; ""'!$C:$F""),""SELECT C WHERE F = '"" &amp; $A340 &amp; ""'""))))"),"")</f>
        <v/>
      </c>
      <c r="P340" s="88" t="str">
        <f>IFERROR(__xludf.DUMMYFUNCTION("IF(ISBLANK($D340),"""",IFERROR(JOIN("", "",QUERY(INDIRECT(""'(OCDS) "" &amp; P$3 &amp; ""'!$C:$F""),""SELECT C WHERE F = '"" &amp; $A340 &amp; ""'""))))"),"")</f>
        <v/>
      </c>
      <c r="Q340" s="88" t="str">
        <f>IFERROR(__xludf.DUMMYFUNCTION("IF(ISBLANK($D340),"""",IFERROR(JOIN("", "",QUERY(INDIRECT(""'(OCDS) "" &amp; Q$3 &amp; ""'!$C:$F""),""SELECT C WHERE F = '"" &amp; $A340 &amp; ""'""))))"),"")</f>
        <v/>
      </c>
      <c r="R340" s="89">
        <f t="shared" ref="R340:W340" si="338">IF(ISBLANK(IFERROR(VLOOKUP($A340,INDIRECT("'(OCDS) " &amp; R$3 &amp; "'!$F:$F"),1,FALSE))),0,1)</f>
        <v>0</v>
      </c>
      <c r="S340" s="89">
        <f t="shared" si="338"/>
        <v>0</v>
      </c>
      <c r="T340" s="89">
        <f t="shared" si="338"/>
        <v>0</v>
      </c>
      <c r="U340" s="89">
        <f t="shared" si="338"/>
        <v>0</v>
      </c>
      <c r="V340" s="89">
        <f t="shared" si="338"/>
        <v>0</v>
      </c>
      <c r="W340" s="89">
        <f t="shared" si="338"/>
        <v>0</v>
      </c>
    </row>
    <row r="341">
      <c r="A341" s="79" t="str">
        <f t="shared" si="1"/>
        <v> ()</v>
      </c>
      <c r="B341" s="94"/>
      <c r="C341" s="94"/>
      <c r="D341" s="84"/>
      <c r="E341" s="84"/>
      <c r="F341" s="92"/>
      <c r="G341" s="84"/>
      <c r="H341" s="94"/>
      <c r="I341" s="84"/>
      <c r="J341" s="85" t="str">
        <f t="shared" si="3"/>
        <v>no</v>
      </c>
      <c r="K341" s="86" t="str">
        <f>IFERROR(__xludf.DUMMYFUNCTION("IFERROR(JOIN("", "",FILTER(L341:Q341,LEN(L341:Q341))))"),"")</f>
        <v/>
      </c>
      <c r="L341" s="87" t="str">
        <f>IFERROR(__xludf.DUMMYFUNCTION("IF(ISBLANK($D341),"""",IFERROR(JOIN("", "",QUERY(INDIRECT(""'(OCDS) "" &amp; L$3 &amp; ""'!$C:$F""),""SELECT C WHERE F = '"" &amp; $A341 &amp; ""'""))))"),"")</f>
        <v/>
      </c>
      <c r="M341" s="88" t="str">
        <f>IFERROR(__xludf.DUMMYFUNCTION("IF(ISBLANK($D341),"""",IFERROR(JOIN("", "",QUERY(INDIRECT(""'(OCDS) "" &amp; M$3 &amp; ""'!$C:$F""),""SELECT C WHERE F = '"" &amp; $A341 &amp; ""'""))))"),"")</f>
        <v/>
      </c>
      <c r="N341" s="88" t="str">
        <f>IFERROR(__xludf.DUMMYFUNCTION("IF(ISBLANK($D341),"""",IFERROR(JOIN("", "",QUERY(INDIRECT(""'(OCDS) "" &amp; N$3 &amp; ""'!$C:$F""),""SELECT C WHERE F = '"" &amp; $A341 &amp; ""'""))))"),"")</f>
        <v/>
      </c>
      <c r="O341" s="88" t="str">
        <f>IFERROR(__xludf.DUMMYFUNCTION("IF(ISBLANK($D341),"""",IFERROR(JOIN("", "",QUERY(INDIRECT(""'(OCDS) "" &amp; O$3 &amp; ""'!$C:$F""),""SELECT C WHERE F = '"" &amp; $A341 &amp; ""'""))))"),"")</f>
        <v/>
      </c>
      <c r="P341" s="88" t="str">
        <f>IFERROR(__xludf.DUMMYFUNCTION("IF(ISBLANK($D341),"""",IFERROR(JOIN("", "",QUERY(INDIRECT(""'(OCDS) "" &amp; P$3 &amp; ""'!$C:$F""),""SELECT C WHERE F = '"" &amp; $A341 &amp; ""'""))))"),"")</f>
        <v/>
      </c>
      <c r="Q341" s="88" t="str">
        <f>IFERROR(__xludf.DUMMYFUNCTION("IF(ISBLANK($D341),"""",IFERROR(JOIN("", "",QUERY(INDIRECT(""'(OCDS) "" &amp; Q$3 &amp; ""'!$C:$F""),""SELECT C WHERE F = '"" &amp; $A341 &amp; ""'""))))"),"")</f>
        <v/>
      </c>
      <c r="R341" s="89">
        <f t="shared" ref="R341:W341" si="339">IF(ISBLANK(IFERROR(VLOOKUP($A341,INDIRECT("'(OCDS) " &amp; R$3 &amp; "'!$F:$F"),1,FALSE))),0,1)</f>
        <v>0</v>
      </c>
      <c r="S341" s="89">
        <f t="shared" si="339"/>
        <v>0</v>
      </c>
      <c r="T341" s="89">
        <f t="shared" si="339"/>
        <v>0</v>
      </c>
      <c r="U341" s="89">
        <f t="shared" si="339"/>
        <v>0</v>
      </c>
      <c r="V341" s="89">
        <f t="shared" si="339"/>
        <v>0</v>
      </c>
      <c r="W341" s="89">
        <f t="shared" si="339"/>
        <v>0</v>
      </c>
    </row>
    <row r="342">
      <c r="A342" s="79" t="str">
        <f t="shared" si="1"/>
        <v> ()</v>
      </c>
      <c r="B342" s="94"/>
      <c r="C342" s="94"/>
      <c r="D342" s="84"/>
      <c r="E342" s="84"/>
      <c r="F342" s="92"/>
      <c r="G342" s="84"/>
      <c r="H342" s="94"/>
      <c r="I342" s="84"/>
      <c r="J342" s="85" t="str">
        <f t="shared" si="3"/>
        <v>no</v>
      </c>
      <c r="K342" s="86" t="str">
        <f>IFERROR(__xludf.DUMMYFUNCTION("IFERROR(JOIN("", "",FILTER(L342:Q342,LEN(L342:Q342))))"),"")</f>
        <v/>
      </c>
      <c r="L342" s="87" t="str">
        <f>IFERROR(__xludf.DUMMYFUNCTION("IF(ISBLANK($D342),"""",IFERROR(JOIN("", "",QUERY(INDIRECT(""'(OCDS) "" &amp; L$3 &amp; ""'!$C:$F""),""SELECT C WHERE F = '"" &amp; $A342 &amp; ""'""))))"),"")</f>
        <v/>
      </c>
      <c r="M342" s="88" t="str">
        <f>IFERROR(__xludf.DUMMYFUNCTION("IF(ISBLANK($D342),"""",IFERROR(JOIN("", "",QUERY(INDIRECT(""'(OCDS) "" &amp; M$3 &amp; ""'!$C:$F""),""SELECT C WHERE F = '"" &amp; $A342 &amp; ""'""))))"),"")</f>
        <v/>
      </c>
      <c r="N342" s="88" t="str">
        <f>IFERROR(__xludf.DUMMYFUNCTION("IF(ISBLANK($D342),"""",IFERROR(JOIN("", "",QUERY(INDIRECT(""'(OCDS) "" &amp; N$3 &amp; ""'!$C:$F""),""SELECT C WHERE F = '"" &amp; $A342 &amp; ""'""))))"),"")</f>
        <v/>
      </c>
      <c r="O342" s="88" t="str">
        <f>IFERROR(__xludf.DUMMYFUNCTION("IF(ISBLANK($D342),"""",IFERROR(JOIN("", "",QUERY(INDIRECT(""'(OCDS) "" &amp; O$3 &amp; ""'!$C:$F""),""SELECT C WHERE F = '"" &amp; $A342 &amp; ""'""))))"),"")</f>
        <v/>
      </c>
      <c r="P342" s="88" t="str">
        <f>IFERROR(__xludf.DUMMYFUNCTION("IF(ISBLANK($D342),"""",IFERROR(JOIN("", "",QUERY(INDIRECT(""'(OCDS) "" &amp; P$3 &amp; ""'!$C:$F""),""SELECT C WHERE F = '"" &amp; $A342 &amp; ""'""))))"),"")</f>
        <v/>
      </c>
      <c r="Q342" s="88" t="str">
        <f>IFERROR(__xludf.DUMMYFUNCTION("IF(ISBLANK($D342),"""",IFERROR(JOIN("", "",QUERY(INDIRECT(""'(OCDS) "" &amp; Q$3 &amp; ""'!$C:$F""),""SELECT C WHERE F = '"" &amp; $A342 &amp; ""'""))))"),"")</f>
        <v/>
      </c>
      <c r="R342" s="89">
        <f t="shared" ref="R342:W342" si="340">IF(ISBLANK(IFERROR(VLOOKUP($A342,INDIRECT("'(OCDS) " &amp; R$3 &amp; "'!$F:$F"),1,FALSE))),0,1)</f>
        <v>0</v>
      </c>
      <c r="S342" s="89">
        <f t="shared" si="340"/>
        <v>0</v>
      </c>
      <c r="T342" s="89">
        <f t="shared" si="340"/>
        <v>0</v>
      </c>
      <c r="U342" s="89">
        <f t="shared" si="340"/>
        <v>0</v>
      </c>
      <c r="V342" s="89">
        <f t="shared" si="340"/>
        <v>0</v>
      </c>
      <c r="W342" s="89">
        <f t="shared" si="340"/>
        <v>0</v>
      </c>
    </row>
    <row r="343">
      <c r="A343" s="79" t="str">
        <f t="shared" si="1"/>
        <v> ()</v>
      </c>
      <c r="B343" s="94"/>
      <c r="C343" s="94"/>
      <c r="D343" s="84"/>
      <c r="E343" s="84"/>
      <c r="F343" s="92"/>
      <c r="G343" s="84"/>
      <c r="H343" s="94"/>
      <c r="I343" s="84"/>
      <c r="J343" s="85" t="str">
        <f t="shared" si="3"/>
        <v>no</v>
      </c>
      <c r="K343" s="86" t="str">
        <f>IFERROR(__xludf.DUMMYFUNCTION("IFERROR(JOIN("", "",FILTER(L343:Q343,LEN(L343:Q343))))"),"")</f>
        <v/>
      </c>
      <c r="L343" s="87" t="str">
        <f>IFERROR(__xludf.DUMMYFUNCTION("IF(ISBLANK($D343),"""",IFERROR(JOIN("", "",QUERY(INDIRECT(""'(OCDS) "" &amp; L$3 &amp; ""'!$C:$F""),""SELECT C WHERE F = '"" &amp; $A343 &amp; ""'""))))"),"")</f>
        <v/>
      </c>
      <c r="M343" s="88" t="str">
        <f>IFERROR(__xludf.DUMMYFUNCTION("IF(ISBLANK($D343),"""",IFERROR(JOIN("", "",QUERY(INDIRECT(""'(OCDS) "" &amp; M$3 &amp; ""'!$C:$F""),""SELECT C WHERE F = '"" &amp; $A343 &amp; ""'""))))"),"")</f>
        <v/>
      </c>
      <c r="N343" s="88" t="str">
        <f>IFERROR(__xludf.DUMMYFUNCTION("IF(ISBLANK($D343),"""",IFERROR(JOIN("", "",QUERY(INDIRECT(""'(OCDS) "" &amp; N$3 &amp; ""'!$C:$F""),""SELECT C WHERE F = '"" &amp; $A343 &amp; ""'""))))"),"")</f>
        <v/>
      </c>
      <c r="O343" s="88" t="str">
        <f>IFERROR(__xludf.DUMMYFUNCTION("IF(ISBLANK($D343),"""",IFERROR(JOIN("", "",QUERY(INDIRECT(""'(OCDS) "" &amp; O$3 &amp; ""'!$C:$F""),""SELECT C WHERE F = '"" &amp; $A343 &amp; ""'""))))"),"")</f>
        <v/>
      </c>
      <c r="P343" s="88" t="str">
        <f>IFERROR(__xludf.DUMMYFUNCTION("IF(ISBLANK($D343),"""",IFERROR(JOIN("", "",QUERY(INDIRECT(""'(OCDS) "" &amp; P$3 &amp; ""'!$C:$F""),""SELECT C WHERE F = '"" &amp; $A343 &amp; ""'""))))"),"")</f>
        <v/>
      </c>
      <c r="Q343" s="88" t="str">
        <f>IFERROR(__xludf.DUMMYFUNCTION("IF(ISBLANK($D343),"""",IFERROR(JOIN("", "",QUERY(INDIRECT(""'(OCDS) "" &amp; Q$3 &amp; ""'!$C:$F""),""SELECT C WHERE F = '"" &amp; $A343 &amp; ""'""))))"),"")</f>
        <v/>
      </c>
      <c r="R343" s="89">
        <f t="shared" ref="R343:W343" si="341">IF(ISBLANK(IFERROR(VLOOKUP($A343,INDIRECT("'(OCDS) " &amp; R$3 &amp; "'!$F:$F"),1,FALSE))),0,1)</f>
        <v>0</v>
      </c>
      <c r="S343" s="89">
        <f t="shared" si="341"/>
        <v>0</v>
      </c>
      <c r="T343" s="89">
        <f t="shared" si="341"/>
        <v>0</v>
      </c>
      <c r="U343" s="89">
        <f t="shared" si="341"/>
        <v>0</v>
      </c>
      <c r="V343" s="89">
        <f t="shared" si="341"/>
        <v>0</v>
      </c>
      <c r="W343" s="89">
        <f t="shared" si="341"/>
        <v>0</v>
      </c>
    </row>
    <row r="344">
      <c r="A344" s="79" t="str">
        <f t="shared" si="1"/>
        <v> ()</v>
      </c>
      <c r="B344" s="94"/>
      <c r="C344" s="94"/>
      <c r="D344" s="84"/>
      <c r="E344" s="84"/>
      <c r="F344" s="92"/>
      <c r="G344" s="84"/>
      <c r="H344" s="94"/>
      <c r="I344" s="84"/>
      <c r="J344" s="85" t="str">
        <f t="shared" si="3"/>
        <v>no</v>
      </c>
      <c r="K344" s="86" t="str">
        <f>IFERROR(__xludf.DUMMYFUNCTION("IFERROR(JOIN("", "",FILTER(L344:Q344,LEN(L344:Q344))))"),"")</f>
        <v/>
      </c>
      <c r="L344" s="87" t="str">
        <f>IFERROR(__xludf.DUMMYFUNCTION("IF(ISBLANK($D344),"""",IFERROR(JOIN("", "",QUERY(INDIRECT(""'(OCDS) "" &amp; L$3 &amp; ""'!$C:$F""),""SELECT C WHERE F = '"" &amp; $A344 &amp; ""'""))))"),"")</f>
        <v/>
      </c>
      <c r="M344" s="88" t="str">
        <f>IFERROR(__xludf.DUMMYFUNCTION("IF(ISBLANK($D344),"""",IFERROR(JOIN("", "",QUERY(INDIRECT(""'(OCDS) "" &amp; M$3 &amp; ""'!$C:$F""),""SELECT C WHERE F = '"" &amp; $A344 &amp; ""'""))))"),"")</f>
        <v/>
      </c>
      <c r="N344" s="88" t="str">
        <f>IFERROR(__xludf.DUMMYFUNCTION("IF(ISBLANK($D344),"""",IFERROR(JOIN("", "",QUERY(INDIRECT(""'(OCDS) "" &amp; N$3 &amp; ""'!$C:$F""),""SELECT C WHERE F = '"" &amp; $A344 &amp; ""'""))))"),"")</f>
        <v/>
      </c>
      <c r="O344" s="88" t="str">
        <f>IFERROR(__xludf.DUMMYFUNCTION("IF(ISBLANK($D344),"""",IFERROR(JOIN("", "",QUERY(INDIRECT(""'(OCDS) "" &amp; O$3 &amp; ""'!$C:$F""),""SELECT C WHERE F = '"" &amp; $A344 &amp; ""'""))))"),"")</f>
        <v/>
      </c>
      <c r="P344" s="88" t="str">
        <f>IFERROR(__xludf.DUMMYFUNCTION("IF(ISBLANK($D344),"""",IFERROR(JOIN("", "",QUERY(INDIRECT(""'(OCDS) "" &amp; P$3 &amp; ""'!$C:$F""),""SELECT C WHERE F = '"" &amp; $A344 &amp; ""'""))))"),"")</f>
        <v/>
      </c>
      <c r="Q344" s="88" t="str">
        <f>IFERROR(__xludf.DUMMYFUNCTION("IF(ISBLANK($D344),"""",IFERROR(JOIN("", "",QUERY(INDIRECT(""'(OCDS) "" &amp; Q$3 &amp; ""'!$C:$F""),""SELECT C WHERE F = '"" &amp; $A344 &amp; ""'""))))"),"")</f>
        <v/>
      </c>
      <c r="R344" s="89">
        <f t="shared" ref="R344:W344" si="342">IF(ISBLANK(IFERROR(VLOOKUP($A344,INDIRECT("'(OCDS) " &amp; R$3 &amp; "'!$F:$F"),1,FALSE))),0,1)</f>
        <v>0</v>
      </c>
      <c r="S344" s="89">
        <f t="shared" si="342"/>
        <v>0</v>
      </c>
      <c r="T344" s="89">
        <f t="shared" si="342"/>
        <v>0</v>
      </c>
      <c r="U344" s="89">
        <f t="shared" si="342"/>
        <v>0</v>
      </c>
      <c r="V344" s="89">
        <f t="shared" si="342"/>
        <v>0</v>
      </c>
      <c r="W344" s="89">
        <f t="shared" si="342"/>
        <v>0</v>
      </c>
    </row>
    <row r="345">
      <c r="A345" s="79" t="str">
        <f t="shared" si="1"/>
        <v> ()</v>
      </c>
      <c r="B345" s="94"/>
      <c r="C345" s="94"/>
      <c r="D345" s="84"/>
      <c r="E345" s="84"/>
      <c r="F345" s="92"/>
      <c r="G345" s="84"/>
      <c r="H345" s="94"/>
      <c r="I345" s="84"/>
      <c r="J345" s="85" t="str">
        <f t="shared" si="3"/>
        <v>no</v>
      </c>
      <c r="K345" s="86" t="str">
        <f>IFERROR(__xludf.DUMMYFUNCTION("IFERROR(JOIN("", "",FILTER(L345:Q345,LEN(L345:Q345))))"),"")</f>
        <v/>
      </c>
      <c r="L345" s="87" t="str">
        <f>IFERROR(__xludf.DUMMYFUNCTION("IF(ISBLANK($D345),"""",IFERROR(JOIN("", "",QUERY(INDIRECT(""'(OCDS) "" &amp; L$3 &amp; ""'!$C:$F""),""SELECT C WHERE F = '"" &amp; $A345 &amp; ""'""))))"),"")</f>
        <v/>
      </c>
      <c r="M345" s="88" t="str">
        <f>IFERROR(__xludf.DUMMYFUNCTION("IF(ISBLANK($D345),"""",IFERROR(JOIN("", "",QUERY(INDIRECT(""'(OCDS) "" &amp; M$3 &amp; ""'!$C:$F""),""SELECT C WHERE F = '"" &amp; $A345 &amp; ""'""))))"),"")</f>
        <v/>
      </c>
      <c r="N345" s="88" t="str">
        <f>IFERROR(__xludf.DUMMYFUNCTION("IF(ISBLANK($D345),"""",IFERROR(JOIN("", "",QUERY(INDIRECT(""'(OCDS) "" &amp; N$3 &amp; ""'!$C:$F""),""SELECT C WHERE F = '"" &amp; $A345 &amp; ""'""))))"),"")</f>
        <v/>
      </c>
      <c r="O345" s="88" t="str">
        <f>IFERROR(__xludf.DUMMYFUNCTION("IF(ISBLANK($D345),"""",IFERROR(JOIN("", "",QUERY(INDIRECT(""'(OCDS) "" &amp; O$3 &amp; ""'!$C:$F""),""SELECT C WHERE F = '"" &amp; $A345 &amp; ""'""))))"),"")</f>
        <v/>
      </c>
      <c r="P345" s="88" t="str">
        <f>IFERROR(__xludf.DUMMYFUNCTION("IF(ISBLANK($D345),"""",IFERROR(JOIN("", "",QUERY(INDIRECT(""'(OCDS) "" &amp; P$3 &amp; ""'!$C:$F""),""SELECT C WHERE F = '"" &amp; $A345 &amp; ""'""))))"),"")</f>
        <v/>
      </c>
      <c r="Q345" s="88" t="str">
        <f>IFERROR(__xludf.DUMMYFUNCTION("IF(ISBLANK($D345),"""",IFERROR(JOIN("", "",QUERY(INDIRECT(""'(OCDS) "" &amp; Q$3 &amp; ""'!$C:$F""),""SELECT C WHERE F = '"" &amp; $A345 &amp; ""'""))))"),"")</f>
        <v/>
      </c>
      <c r="R345" s="89">
        <f t="shared" ref="R345:W345" si="343">IF(ISBLANK(IFERROR(VLOOKUP($A345,INDIRECT("'(OCDS) " &amp; R$3 &amp; "'!$F:$F"),1,FALSE))),0,1)</f>
        <v>0</v>
      </c>
      <c r="S345" s="89">
        <f t="shared" si="343"/>
        <v>0</v>
      </c>
      <c r="T345" s="89">
        <f t="shared" si="343"/>
        <v>0</v>
      </c>
      <c r="U345" s="89">
        <f t="shared" si="343"/>
        <v>0</v>
      </c>
      <c r="V345" s="89">
        <f t="shared" si="343"/>
        <v>0</v>
      </c>
      <c r="W345" s="89">
        <f t="shared" si="343"/>
        <v>0</v>
      </c>
    </row>
    <row r="346">
      <c r="A346" s="79" t="str">
        <f t="shared" si="1"/>
        <v> ()</v>
      </c>
      <c r="B346" s="94"/>
      <c r="C346" s="94"/>
      <c r="D346" s="84"/>
      <c r="E346" s="84"/>
      <c r="F346" s="92"/>
      <c r="G346" s="84"/>
      <c r="H346" s="94"/>
      <c r="I346" s="84"/>
      <c r="J346" s="85" t="str">
        <f t="shared" si="3"/>
        <v>no</v>
      </c>
      <c r="K346" s="86" t="str">
        <f>IFERROR(__xludf.DUMMYFUNCTION("IFERROR(JOIN("", "",FILTER(L346:Q346,LEN(L346:Q346))))"),"")</f>
        <v/>
      </c>
      <c r="L346" s="87" t="str">
        <f>IFERROR(__xludf.DUMMYFUNCTION("IF(ISBLANK($D346),"""",IFERROR(JOIN("", "",QUERY(INDIRECT(""'(OCDS) "" &amp; L$3 &amp; ""'!$C:$F""),""SELECT C WHERE F = '"" &amp; $A346 &amp; ""'""))))"),"")</f>
        <v/>
      </c>
      <c r="M346" s="88" t="str">
        <f>IFERROR(__xludf.DUMMYFUNCTION("IF(ISBLANK($D346),"""",IFERROR(JOIN("", "",QUERY(INDIRECT(""'(OCDS) "" &amp; M$3 &amp; ""'!$C:$F""),""SELECT C WHERE F = '"" &amp; $A346 &amp; ""'""))))"),"")</f>
        <v/>
      </c>
      <c r="N346" s="88" t="str">
        <f>IFERROR(__xludf.DUMMYFUNCTION("IF(ISBLANK($D346),"""",IFERROR(JOIN("", "",QUERY(INDIRECT(""'(OCDS) "" &amp; N$3 &amp; ""'!$C:$F""),""SELECT C WHERE F = '"" &amp; $A346 &amp; ""'""))))"),"")</f>
        <v/>
      </c>
      <c r="O346" s="88" t="str">
        <f>IFERROR(__xludf.DUMMYFUNCTION("IF(ISBLANK($D346),"""",IFERROR(JOIN("", "",QUERY(INDIRECT(""'(OCDS) "" &amp; O$3 &amp; ""'!$C:$F""),""SELECT C WHERE F = '"" &amp; $A346 &amp; ""'""))))"),"")</f>
        <v/>
      </c>
      <c r="P346" s="88" t="str">
        <f>IFERROR(__xludf.DUMMYFUNCTION("IF(ISBLANK($D346),"""",IFERROR(JOIN("", "",QUERY(INDIRECT(""'(OCDS) "" &amp; P$3 &amp; ""'!$C:$F""),""SELECT C WHERE F = '"" &amp; $A346 &amp; ""'""))))"),"")</f>
        <v/>
      </c>
      <c r="Q346" s="88" t="str">
        <f>IFERROR(__xludf.DUMMYFUNCTION("IF(ISBLANK($D346),"""",IFERROR(JOIN("", "",QUERY(INDIRECT(""'(OCDS) "" &amp; Q$3 &amp; ""'!$C:$F""),""SELECT C WHERE F = '"" &amp; $A346 &amp; ""'""))))"),"")</f>
        <v/>
      </c>
      <c r="R346" s="89">
        <f t="shared" ref="R346:W346" si="344">IF(ISBLANK(IFERROR(VLOOKUP($A346,INDIRECT("'(OCDS) " &amp; R$3 &amp; "'!$F:$F"),1,FALSE))),0,1)</f>
        <v>0</v>
      </c>
      <c r="S346" s="89">
        <f t="shared" si="344"/>
        <v>0</v>
      </c>
      <c r="T346" s="89">
        <f t="shared" si="344"/>
        <v>0</v>
      </c>
      <c r="U346" s="89">
        <f t="shared" si="344"/>
        <v>0</v>
      </c>
      <c r="V346" s="89">
        <f t="shared" si="344"/>
        <v>0</v>
      </c>
      <c r="W346" s="89">
        <f t="shared" si="344"/>
        <v>0</v>
      </c>
    </row>
    <row r="347">
      <c r="A347" s="79" t="str">
        <f t="shared" si="1"/>
        <v> ()</v>
      </c>
      <c r="B347" s="94"/>
      <c r="C347" s="94"/>
      <c r="D347" s="84"/>
      <c r="E347" s="84"/>
      <c r="F347" s="92"/>
      <c r="G347" s="84"/>
      <c r="H347" s="94"/>
      <c r="I347" s="84"/>
      <c r="J347" s="85" t="str">
        <f t="shared" si="3"/>
        <v>no</v>
      </c>
      <c r="K347" s="86" t="str">
        <f>IFERROR(__xludf.DUMMYFUNCTION("IFERROR(JOIN("", "",FILTER(L347:Q347,LEN(L347:Q347))))"),"")</f>
        <v/>
      </c>
      <c r="L347" s="87" t="str">
        <f>IFERROR(__xludf.DUMMYFUNCTION("IF(ISBLANK($D347),"""",IFERROR(JOIN("", "",QUERY(INDIRECT(""'(OCDS) "" &amp; L$3 &amp; ""'!$C:$F""),""SELECT C WHERE F = '"" &amp; $A347 &amp; ""'""))))"),"")</f>
        <v/>
      </c>
      <c r="M347" s="88" t="str">
        <f>IFERROR(__xludf.DUMMYFUNCTION("IF(ISBLANK($D347),"""",IFERROR(JOIN("", "",QUERY(INDIRECT(""'(OCDS) "" &amp; M$3 &amp; ""'!$C:$F""),""SELECT C WHERE F = '"" &amp; $A347 &amp; ""'""))))"),"")</f>
        <v/>
      </c>
      <c r="N347" s="88" t="str">
        <f>IFERROR(__xludf.DUMMYFUNCTION("IF(ISBLANK($D347),"""",IFERROR(JOIN("", "",QUERY(INDIRECT(""'(OCDS) "" &amp; N$3 &amp; ""'!$C:$F""),""SELECT C WHERE F = '"" &amp; $A347 &amp; ""'""))))"),"")</f>
        <v/>
      </c>
      <c r="O347" s="88" t="str">
        <f>IFERROR(__xludf.DUMMYFUNCTION("IF(ISBLANK($D347),"""",IFERROR(JOIN("", "",QUERY(INDIRECT(""'(OCDS) "" &amp; O$3 &amp; ""'!$C:$F""),""SELECT C WHERE F = '"" &amp; $A347 &amp; ""'""))))"),"")</f>
        <v/>
      </c>
      <c r="P347" s="88" t="str">
        <f>IFERROR(__xludf.DUMMYFUNCTION("IF(ISBLANK($D347),"""",IFERROR(JOIN("", "",QUERY(INDIRECT(""'(OCDS) "" &amp; P$3 &amp; ""'!$C:$F""),""SELECT C WHERE F = '"" &amp; $A347 &amp; ""'""))))"),"")</f>
        <v/>
      </c>
      <c r="Q347" s="88" t="str">
        <f>IFERROR(__xludf.DUMMYFUNCTION("IF(ISBLANK($D347),"""",IFERROR(JOIN("", "",QUERY(INDIRECT(""'(OCDS) "" &amp; Q$3 &amp; ""'!$C:$F""),""SELECT C WHERE F = '"" &amp; $A347 &amp; ""'""))))"),"")</f>
        <v/>
      </c>
      <c r="R347" s="89">
        <f t="shared" ref="R347:W347" si="345">IF(ISBLANK(IFERROR(VLOOKUP($A347,INDIRECT("'(OCDS) " &amp; R$3 &amp; "'!$F:$F"),1,FALSE))),0,1)</f>
        <v>0</v>
      </c>
      <c r="S347" s="89">
        <f t="shared" si="345"/>
        <v>0</v>
      </c>
      <c r="T347" s="89">
        <f t="shared" si="345"/>
        <v>0</v>
      </c>
      <c r="U347" s="89">
        <f t="shared" si="345"/>
        <v>0</v>
      </c>
      <c r="V347" s="89">
        <f t="shared" si="345"/>
        <v>0</v>
      </c>
      <c r="W347" s="89">
        <f t="shared" si="345"/>
        <v>0</v>
      </c>
    </row>
    <row r="348">
      <c r="A348" s="79" t="str">
        <f t="shared" si="1"/>
        <v> ()</v>
      </c>
      <c r="B348" s="94"/>
      <c r="C348" s="94"/>
      <c r="D348" s="84"/>
      <c r="E348" s="84"/>
      <c r="F348" s="92"/>
      <c r="G348" s="84"/>
      <c r="H348" s="94"/>
      <c r="I348" s="84"/>
      <c r="J348" s="85" t="str">
        <f t="shared" si="3"/>
        <v>no</v>
      </c>
      <c r="K348" s="86" t="str">
        <f>IFERROR(__xludf.DUMMYFUNCTION("IFERROR(JOIN("", "",FILTER(L348:Q348,LEN(L348:Q348))))"),"")</f>
        <v/>
      </c>
      <c r="L348" s="87" t="str">
        <f>IFERROR(__xludf.DUMMYFUNCTION("IF(ISBLANK($D348),"""",IFERROR(JOIN("", "",QUERY(INDIRECT(""'(OCDS) "" &amp; L$3 &amp; ""'!$C:$F""),""SELECT C WHERE F = '"" &amp; $A348 &amp; ""'""))))"),"")</f>
        <v/>
      </c>
      <c r="M348" s="88" t="str">
        <f>IFERROR(__xludf.DUMMYFUNCTION("IF(ISBLANK($D348),"""",IFERROR(JOIN("", "",QUERY(INDIRECT(""'(OCDS) "" &amp; M$3 &amp; ""'!$C:$F""),""SELECT C WHERE F = '"" &amp; $A348 &amp; ""'""))))"),"")</f>
        <v/>
      </c>
      <c r="N348" s="88" t="str">
        <f>IFERROR(__xludf.DUMMYFUNCTION("IF(ISBLANK($D348),"""",IFERROR(JOIN("", "",QUERY(INDIRECT(""'(OCDS) "" &amp; N$3 &amp; ""'!$C:$F""),""SELECT C WHERE F = '"" &amp; $A348 &amp; ""'""))))"),"")</f>
        <v/>
      </c>
      <c r="O348" s="88" t="str">
        <f>IFERROR(__xludf.DUMMYFUNCTION("IF(ISBLANK($D348),"""",IFERROR(JOIN("", "",QUERY(INDIRECT(""'(OCDS) "" &amp; O$3 &amp; ""'!$C:$F""),""SELECT C WHERE F = '"" &amp; $A348 &amp; ""'""))))"),"")</f>
        <v/>
      </c>
      <c r="P348" s="88" t="str">
        <f>IFERROR(__xludf.DUMMYFUNCTION("IF(ISBLANK($D348),"""",IFERROR(JOIN("", "",QUERY(INDIRECT(""'(OCDS) "" &amp; P$3 &amp; ""'!$C:$F""),""SELECT C WHERE F = '"" &amp; $A348 &amp; ""'""))))"),"")</f>
        <v/>
      </c>
      <c r="Q348" s="88" t="str">
        <f>IFERROR(__xludf.DUMMYFUNCTION("IF(ISBLANK($D348),"""",IFERROR(JOIN("", "",QUERY(INDIRECT(""'(OCDS) "" &amp; Q$3 &amp; ""'!$C:$F""),""SELECT C WHERE F = '"" &amp; $A348 &amp; ""'""))))"),"")</f>
        <v/>
      </c>
      <c r="R348" s="89">
        <f t="shared" ref="R348:W348" si="346">IF(ISBLANK(IFERROR(VLOOKUP($A348,INDIRECT("'(OCDS) " &amp; R$3 &amp; "'!$F:$F"),1,FALSE))),0,1)</f>
        <v>0</v>
      </c>
      <c r="S348" s="89">
        <f t="shared" si="346"/>
        <v>0</v>
      </c>
      <c r="T348" s="89">
        <f t="shared" si="346"/>
        <v>0</v>
      </c>
      <c r="U348" s="89">
        <f t="shared" si="346"/>
        <v>0</v>
      </c>
      <c r="V348" s="89">
        <f t="shared" si="346"/>
        <v>0</v>
      </c>
      <c r="W348" s="89">
        <f t="shared" si="346"/>
        <v>0</v>
      </c>
    </row>
    <row r="349">
      <c r="A349" s="79" t="str">
        <f t="shared" si="1"/>
        <v> ()</v>
      </c>
      <c r="B349" s="94"/>
      <c r="C349" s="94"/>
      <c r="D349" s="84"/>
      <c r="E349" s="84"/>
      <c r="F349" s="92"/>
      <c r="G349" s="84"/>
      <c r="H349" s="94"/>
      <c r="I349" s="84"/>
      <c r="J349" s="85" t="str">
        <f t="shared" si="3"/>
        <v>no</v>
      </c>
      <c r="K349" s="86" t="str">
        <f>IFERROR(__xludf.DUMMYFUNCTION("IFERROR(JOIN("", "",FILTER(L349:Q349,LEN(L349:Q349))))"),"")</f>
        <v/>
      </c>
      <c r="L349" s="87" t="str">
        <f>IFERROR(__xludf.DUMMYFUNCTION("IF(ISBLANK($D349),"""",IFERROR(JOIN("", "",QUERY(INDIRECT(""'(OCDS) "" &amp; L$3 &amp; ""'!$C:$F""),""SELECT C WHERE F = '"" &amp; $A349 &amp; ""'""))))"),"")</f>
        <v/>
      </c>
      <c r="M349" s="88" t="str">
        <f>IFERROR(__xludf.DUMMYFUNCTION("IF(ISBLANK($D349),"""",IFERROR(JOIN("", "",QUERY(INDIRECT(""'(OCDS) "" &amp; M$3 &amp; ""'!$C:$F""),""SELECT C WHERE F = '"" &amp; $A349 &amp; ""'""))))"),"")</f>
        <v/>
      </c>
      <c r="N349" s="88" t="str">
        <f>IFERROR(__xludf.DUMMYFUNCTION("IF(ISBLANK($D349),"""",IFERROR(JOIN("", "",QUERY(INDIRECT(""'(OCDS) "" &amp; N$3 &amp; ""'!$C:$F""),""SELECT C WHERE F = '"" &amp; $A349 &amp; ""'""))))"),"")</f>
        <v/>
      </c>
      <c r="O349" s="88" t="str">
        <f>IFERROR(__xludf.DUMMYFUNCTION("IF(ISBLANK($D349),"""",IFERROR(JOIN("", "",QUERY(INDIRECT(""'(OCDS) "" &amp; O$3 &amp; ""'!$C:$F""),""SELECT C WHERE F = '"" &amp; $A349 &amp; ""'""))))"),"")</f>
        <v/>
      </c>
      <c r="P349" s="88" t="str">
        <f>IFERROR(__xludf.DUMMYFUNCTION("IF(ISBLANK($D349),"""",IFERROR(JOIN("", "",QUERY(INDIRECT(""'(OCDS) "" &amp; P$3 &amp; ""'!$C:$F""),""SELECT C WHERE F = '"" &amp; $A349 &amp; ""'""))))"),"")</f>
        <v/>
      </c>
      <c r="Q349" s="88" t="str">
        <f>IFERROR(__xludf.DUMMYFUNCTION("IF(ISBLANK($D349),"""",IFERROR(JOIN("", "",QUERY(INDIRECT(""'(OCDS) "" &amp; Q$3 &amp; ""'!$C:$F""),""SELECT C WHERE F = '"" &amp; $A349 &amp; ""'""))))"),"")</f>
        <v/>
      </c>
      <c r="R349" s="89">
        <f t="shared" ref="R349:W349" si="347">IF(ISBLANK(IFERROR(VLOOKUP($A349,INDIRECT("'(OCDS) " &amp; R$3 &amp; "'!$F:$F"),1,FALSE))),0,1)</f>
        <v>0</v>
      </c>
      <c r="S349" s="89">
        <f t="shared" si="347"/>
        <v>0</v>
      </c>
      <c r="T349" s="89">
        <f t="shared" si="347"/>
        <v>0</v>
      </c>
      <c r="U349" s="89">
        <f t="shared" si="347"/>
        <v>0</v>
      </c>
      <c r="V349" s="89">
        <f t="shared" si="347"/>
        <v>0</v>
      </c>
      <c r="W349" s="89">
        <f t="shared" si="347"/>
        <v>0</v>
      </c>
    </row>
    <row r="350">
      <c r="A350" s="79" t="str">
        <f t="shared" si="1"/>
        <v> ()</v>
      </c>
      <c r="B350" s="94"/>
      <c r="C350" s="94"/>
      <c r="D350" s="84"/>
      <c r="E350" s="84"/>
      <c r="F350" s="92"/>
      <c r="G350" s="84"/>
      <c r="H350" s="94"/>
      <c r="I350" s="84"/>
      <c r="J350" s="85" t="str">
        <f t="shared" si="3"/>
        <v>no</v>
      </c>
      <c r="K350" s="86" t="str">
        <f>IFERROR(__xludf.DUMMYFUNCTION("IFERROR(JOIN("", "",FILTER(L350:Q350,LEN(L350:Q350))))"),"")</f>
        <v/>
      </c>
      <c r="L350" s="87" t="str">
        <f>IFERROR(__xludf.DUMMYFUNCTION("IF(ISBLANK($D350),"""",IFERROR(JOIN("", "",QUERY(INDIRECT(""'(OCDS) "" &amp; L$3 &amp; ""'!$C:$F""),""SELECT C WHERE F = '"" &amp; $A350 &amp; ""'""))))"),"")</f>
        <v/>
      </c>
      <c r="M350" s="88" t="str">
        <f>IFERROR(__xludf.DUMMYFUNCTION("IF(ISBLANK($D350),"""",IFERROR(JOIN("", "",QUERY(INDIRECT(""'(OCDS) "" &amp; M$3 &amp; ""'!$C:$F""),""SELECT C WHERE F = '"" &amp; $A350 &amp; ""'""))))"),"")</f>
        <v/>
      </c>
      <c r="N350" s="88" t="str">
        <f>IFERROR(__xludf.DUMMYFUNCTION("IF(ISBLANK($D350),"""",IFERROR(JOIN("", "",QUERY(INDIRECT(""'(OCDS) "" &amp; N$3 &amp; ""'!$C:$F""),""SELECT C WHERE F = '"" &amp; $A350 &amp; ""'""))))"),"")</f>
        <v/>
      </c>
      <c r="O350" s="88" t="str">
        <f>IFERROR(__xludf.DUMMYFUNCTION("IF(ISBLANK($D350),"""",IFERROR(JOIN("", "",QUERY(INDIRECT(""'(OCDS) "" &amp; O$3 &amp; ""'!$C:$F""),""SELECT C WHERE F = '"" &amp; $A350 &amp; ""'""))))"),"")</f>
        <v/>
      </c>
      <c r="P350" s="88" t="str">
        <f>IFERROR(__xludf.DUMMYFUNCTION("IF(ISBLANK($D350),"""",IFERROR(JOIN("", "",QUERY(INDIRECT(""'(OCDS) "" &amp; P$3 &amp; ""'!$C:$F""),""SELECT C WHERE F = '"" &amp; $A350 &amp; ""'""))))"),"")</f>
        <v/>
      </c>
      <c r="Q350" s="88" t="str">
        <f>IFERROR(__xludf.DUMMYFUNCTION("IF(ISBLANK($D350),"""",IFERROR(JOIN("", "",QUERY(INDIRECT(""'(OCDS) "" &amp; Q$3 &amp; ""'!$C:$F""),""SELECT C WHERE F = '"" &amp; $A350 &amp; ""'""))))"),"")</f>
        <v/>
      </c>
      <c r="R350" s="89">
        <f t="shared" ref="R350:W350" si="348">IF(ISBLANK(IFERROR(VLOOKUP($A350,INDIRECT("'(OCDS) " &amp; R$3 &amp; "'!$F:$F"),1,FALSE))),0,1)</f>
        <v>0</v>
      </c>
      <c r="S350" s="89">
        <f t="shared" si="348"/>
        <v>0</v>
      </c>
      <c r="T350" s="89">
        <f t="shared" si="348"/>
        <v>0</v>
      </c>
      <c r="U350" s="89">
        <f t="shared" si="348"/>
        <v>0</v>
      </c>
      <c r="V350" s="89">
        <f t="shared" si="348"/>
        <v>0</v>
      </c>
      <c r="W350" s="89">
        <f t="shared" si="348"/>
        <v>0</v>
      </c>
    </row>
    <row r="351">
      <c r="A351" s="79" t="str">
        <f t="shared" si="1"/>
        <v> ()</v>
      </c>
      <c r="B351" s="94"/>
      <c r="C351" s="94"/>
      <c r="D351" s="84"/>
      <c r="E351" s="84"/>
      <c r="F351" s="92"/>
      <c r="G351" s="84"/>
      <c r="H351" s="94"/>
      <c r="I351" s="84"/>
      <c r="J351" s="85" t="str">
        <f t="shared" si="3"/>
        <v>no</v>
      </c>
      <c r="K351" s="86" t="str">
        <f>IFERROR(__xludf.DUMMYFUNCTION("IFERROR(JOIN("", "",FILTER(L351:Q351,LEN(L351:Q351))))"),"")</f>
        <v/>
      </c>
      <c r="L351" s="87" t="str">
        <f>IFERROR(__xludf.DUMMYFUNCTION("IF(ISBLANK($D351),"""",IFERROR(JOIN("", "",QUERY(INDIRECT(""'(OCDS) "" &amp; L$3 &amp; ""'!$C:$F""),""SELECT C WHERE F = '"" &amp; $A351 &amp; ""'""))))"),"")</f>
        <v/>
      </c>
      <c r="M351" s="88" t="str">
        <f>IFERROR(__xludf.DUMMYFUNCTION("IF(ISBLANK($D351),"""",IFERROR(JOIN("", "",QUERY(INDIRECT(""'(OCDS) "" &amp; M$3 &amp; ""'!$C:$F""),""SELECT C WHERE F = '"" &amp; $A351 &amp; ""'""))))"),"")</f>
        <v/>
      </c>
      <c r="N351" s="88" t="str">
        <f>IFERROR(__xludf.DUMMYFUNCTION("IF(ISBLANK($D351),"""",IFERROR(JOIN("", "",QUERY(INDIRECT(""'(OCDS) "" &amp; N$3 &amp; ""'!$C:$F""),""SELECT C WHERE F = '"" &amp; $A351 &amp; ""'""))))"),"")</f>
        <v/>
      </c>
      <c r="O351" s="88" t="str">
        <f>IFERROR(__xludf.DUMMYFUNCTION("IF(ISBLANK($D351),"""",IFERROR(JOIN("", "",QUERY(INDIRECT(""'(OCDS) "" &amp; O$3 &amp; ""'!$C:$F""),""SELECT C WHERE F = '"" &amp; $A351 &amp; ""'""))))"),"")</f>
        <v/>
      </c>
      <c r="P351" s="88" t="str">
        <f>IFERROR(__xludf.DUMMYFUNCTION("IF(ISBLANK($D351),"""",IFERROR(JOIN("", "",QUERY(INDIRECT(""'(OCDS) "" &amp; P$3 &amp; ""'!$C:$F""),""SELECT C WHERE F = '"" &amp; $A351 &amp; ""'""))))"),"")</f>
        <v/>
      </c>
      <c r="Q351" s="88" t="str">
        <f>IFERROR(__xludf.DUMMYFUNCTION("IF(ISBLANK($D351),"""",IFERROR(JOIN("", "",QUERY(INDIRECT(""'(OCDS) "" &amp; Q$3 &amp; ""'!$C:$F""),""SELECT C WHERE F = '"" &amp; $A351 &amp; ""'""))))"),"")</f>
        <v/>
      </c>
      <c r="R351" s="89">
        <f t="shared" ref="R351:W351" si="349">IF(ISBLANK(IFERROR(VLOOKUP($A351,INDIRECT("'(OCDS) " &amp; R$3 &amp; "'!$F:$F"),1,FALSE))),0,1)</f>
        <v>0</v>
      </c>
      <c r="S351" s="89">
        <f t="shared" si="349"/>
        <v>0</v>
      </c>
      <c r="T351" s="89">
        <f t="shared" si="349"/>
        <v>0</v>
      </c>
      <c r="U351" s="89">
        <f t="shared" si="349"/>
        <v>0</v>
      </c>
      <c r="V351" s="89">
        <f t="shared" si="349"/>
        <v>0</v>
      </c>
      <c r="W351" s="89">
        <f t="shared" si="349"/>
        <v>0</v>
      </c>
    </row>
    <row r="352">
      <c r="A352" s="79" t="str">
        <f t="shared" si="1"/>
        <v> ()</v>
      </c>
      <c r="B352" s="94"/>
      <c r="C352" s="94"/>
      <c r="D352" s="84"/>
      <c r="E352" s="84"/>
      <c r="F352" s="92"/>
      <c r="G352" s="84"/>
      <c r="H352" s="94"/>
      <c r="I352" s="84"/>
      <c r="J352" s="85" t="str">
        <f t="shared" si="3"/>
        <v>no</v>
      </c>
      <c r="K352" s="86" t="str">
        <f>IFERROR(__xludf.DUMMYFUNCTION("IFERROR(JOIN("", "",FILTER(L352:Q352,LEN(L352:Q352))))"),"")</f>
        <v/>
      </c>
      <c r="L352" s="87" t="str">
        <f>IFERROR(__xludf.DUMMYFUNCTION("IF(ISBLANK($D352),"""",IFERROR(JOIN("", "",QUERY(INDIRECT(""'(OCDS) "" &amp; L$3 &amp; ""'!$C:$F""),""SELECT C WHERE F = '"" &amp; $A352 &amp; ""'""))))"),"")</f>
        <v/>
      </c>
      <c r="M352" s="88" t="str">
        <f>IFERROR(__xludf.DUMMYFUNCTION("IF(ISBLANK($D352),"""",IFERROR(JOIN("", "",QUERY(INDIRECT(""'(OCDS) "" &amp; M$3 &amp; ""'!$C:$F""),""SELECT C WHERE F = '"" &amp; $A352 &amp; ""'""))))"),"")</f>
        <v/>
      </c>
      <c r="N352" s="88" t="str">
        <f>IFERROR(__xludf.DUMMYFUNCTION("IF(ISBLANK($D352),"""",IFERROR(JOIN("", "",QUERY(INDIRECT(""'(OCDS) "" &amp; N$3 &amp; ""'!$C:$F""),""SELECT C WHERE F = '"" &amp; $A352 &amp; ""'""))))"),"")</f>
        <v/>
      </c>
      <c r="O352" s="88" t="str">
        <f>IFERROR(__xludf.DUMMYFUNCTION("IF(ISBLANK($D352),"""",IFERROR(JOIN("", "",QUERY(INDIRECT(""'(OCDS) "" &amp; O$3 &amp; ""'!$C:$F""),""SELECT C WHERE F = '"" &amp; $A352 &amp; ""'""))))"),"")</f>
        <v/>
      </c>
      <c r="P352" s="88" t="str">
        <f>IFERROR(__xludf.DUMMYFUNCTION("IF(ISBLANK($D352),"""",IFERROR(JOIN("", "",QUERY(INDIRECT(""'(OCDS) "" &amp; P$3 &amp; ""'!$C:$F""),""SELECT C WHERE F = '"" &amp; $A352 &amp; ""'""))))"),"")</f>
        <v/>
      </c>
      <c r="Q352" s="88" t="str">
        <f>IFERROR(__xludf.DUMMYFUNCTION("IF(ISBLANK($D352),"""",IFERROR(JOIN("", "",QUERY(INDIRECT(""'(OCDS) "" &amp; Q$3 &amp; ""'!$C:$F""),""SELECT C WHERE F = '"" &amp; $A352 &amp; ""'""))))"),"")</f>
        <v/>
      </c>
      <c r="R352" s="89">
        <f t="shared" ref="R352:W352" si="350">IF(ISBLANK(IFERROR(VLOOKUP($A352,INDIRECT("'(OCDS) " &amp; R$3 &amp; "'!$F:$F"),1,FALSE))),0,1)</f>
        <v>0</v>
      </c>
      <c r="S352" s="89">
        <f t="shared" si="350"/>
        <v>0</v>
      </c>
      <c r="T352" s="89">
        <f t="shared" si="350"/>
        <v>0</v>
      </c>
      <c r="U352" s="89">
        <f t="shared" si="350"/>
        <v>0</v>
      </c>
      <c r="V352" s="89">
        <f t="shared" si="350"/>
        <v>0</v>
      </c>
      <c r="W352" s="89">
        <f t="shared" si="350"/>
        <v>0</v>
      </c>
    </row>
    <row r="353">
      <c r="A353" s="79" t="str">
        <f t="shared" si="1"/>
        <v> ()</v>
      </c>
      <c r="B353" s="94"/>
      <c r="C353" s="94"/>
      <c r="D353" s="84"/>
      <c r="E353" s="84"/>
      <c r="F353" s="92"/>
      <c r="G353" s="84"/>
      <c r="H353" s="94"/>
      <c r="I353" s="84"/>
      <c r="J353" s="85" t="str">
        <f t="shared" si="3"/>
        <v>no</v>
      </c>
      <c r="K353" s="86" t="str">
        <f>IFERROR(__xludf.DUMMYFUNCTION("IFERROR(JOIN("", "",FILTER(L353:Q353,LEN(L353:Q353))))"),"")</f>
        <v/>
      </c>
      <c r="L353" s="87" t="str">
        <f>IFERROR(__xludf.DUMMYFUNCTION("IF(ISBLANK($D353),"""",IFERROR(JOIN("", "",QUERY(INDIRECT(""'(OCDS) "" &amp; L$3 &amp; ""'!$C:$F""),""SELECT C WHERE F = '"" &amp; $A353 &amp; ""'""))))"),"")</f>
        <v/>
      </c>
      <c r="M353" s="88" t="str">
        <f>IFERROR(__xludf.DUMMYFUNCTION("IF(ISBLANK($D353),"""",IFERROR(JOIN("", "",QUERY(INDIRECT(""'(OCDS) "" &amp; M$3 &amp; ""'!$C:$F""),""SELECT C WHERE F = '"" &amp; $A353 &amp; ""'""))))"),"")</f>
        <v/>
      </c>
      <c r="N353" s="88" t="str">
        <f>IFERROR(__xludf.DUMMYFUNCTION("IF(ISBLANK($D353),"""",IFERROR(JOIN("", "",QUERY(INDIRECT(""'(OCDS) "" &amp; N$3 &amp; ""'!$C:$F""),""SELECT C WHERE F = '"" &amp; $A353 &amp; ""'""))))"),"")</f>
        <v/>
      </c>
      <c r="O353" s="88" t="str">
        <f>IFERROR(__xludf.DUMMYFUNCTION("IF(ISBLANK($D353),"""",IFERROR(JOIN("", "",QUERY(INDIRECT(""'(OCDS) "" &amp; O$3 &amp; ""'!$C:$F""),""SELECT C WHERE F = '"" &amp; $A353 &amp; ""'""))))"),"")</f>
        <v/>
      </c>
      <c r="P353" s="88" t="str">
        <f>IFERROR(__xludf.DUMMYFUNCTION("IF(ISBLANK($D353),"""",IFERROR(JOIN("", "",QUERY(INDIRECT(""'(OCDS) "" &amp; P$3 &amp; ""'!$C:$F""),""SELECT C WHERE F = '"" &amp; $A353 &amp; ""'""))))"),"")</f>
        <v/>
      </c>
      <c r="Q353" s="88" t="str">
        <f>IFERROR(__xludf.DUMMYFUNCTION("IF(ISBLANK($D353),"""",IFERROR(JOIN("", "",QUERY(INDIRECT(""'(OCDS) "" &amp; Q$3 &amp; ""'!$C:$F""),""SELECT C WHERE F = '"" &amp; $A353 &amp; ""'""))))"),"")</f>
        <v/>
      </c>
      <c r="R353" s="89">
        <f t="shared" ref="R353:W353" si="351">IF(ISBLANK(IFERROR(VLOOKUP($A353,INDIRECT("'(OCDS) " &amp; R$3 &amp; "'!$F:$F"),1,FALSE))),0,1)</f>
        <v>0</v>
      </c>
      <c r="S353" s="89">
        <f t="shared" si="351"/>
        <v>0</v>
      </c>
      <c r="T353" s="89">
        <f t="shared" si="351"/>
        <v>0</v>
      </c>
      <c r="U353" s="89">
        <f t="shared" si="351"/>
        <v>0</v>
      </c>
      <c r="V353" s="89">
        <f t="shared" si="351"/>
        <v>0</v>
      </c>
      <c r="W353" s="89">
        <f t="shared" si="351"/>
        <v>0</v>
      </c>
    </row>
    <row r="354">
      <c r="A354" s="79" t="str">
        <f t="shared" si="1"/>
        <v> ()</v>
      </c>
      <c r="B354" s="94"/>
      <c r="C354" s="94"/>
      <c r="D354" s="84"/>
      <c r="E354" s="84"/>
      <c r="F354" s="92"/>
      <c r="G354" s="84"/>
      <c r="H354" s="94"/>
      <c r="I354" s="84"/>
      <c r="J354" s="85" t="str">
        <f t="shared" si="3"/>
        <v>no</v>
      </c>
      <c r="K354" s="86" t="str">
        <f>IFERROR(__xludf.DUMMYFUNCTION("IFERROR(JOIN("", "",FILTER(L354:Q354,LEN(L354:Q354))))"),"")</f>
        <v/>
      </c>
      <c r="L354" s="87" t="str">
        <f>IFERROR(__xludf.DUMMYFUNCTION("IF(ISBLANK($D354),"""",IFERROR(JOIN("", "",QUERY(INDIRECT(""'(OCDS) "" &amp; L$3 &amp; ""'!$C:$F""),""SELECT C WHERE F = '"" &amp; $A354 &amp; ""'""))))"),"")</f>
        <v/>
      </c>
      <c r="M354" s="88" t="str">
        <f>IFERROR(__xludf.DUMMYFUNCTION("IF(ISBLANK($D354),"""",IFERROR(JOIN("", "",QUERY(INDIRECT(""'(OCDS) "" &amp; M$3 &amp; ""'!$C:$F""),""SELECT C WHERE F = '"" &amp; $A354 &amp; ""'""))))"),"")</f>
        <v/>
      </c>
      <c r="N354" s="88" t="str">
        <f>IFERROR(__xludf.DUMMYFUNCTION("IF(ISBLANK($D354),"""",IFERROR(JOIN("", "",QUERY(INDIRECT(""'(OCDS) "" &amp; N$3 &amp; ""'!$C:$F""),""SELECT C WHERE F = '"" &amp; $A354 &amp; ""'""))))"),"")</f>
        <v/>
      </c>
      <c r="O354" s="88" t="str">
        <f>IFERROR(__xludf.DUMMYFUNCTION("IF(ISBLANK($D354),"""",IFERROR(JOIN("", "",QUERY(INDIRECT(""'(OCDS) "" &amp; O$3 &amp; ""'!$C:$F""),""SELECT C WHERE F = '"" &amp; $A354 &amp; ""'""))))"),"")</f>
        <v/>
      </c>
      <c r="P354" s="88" t="str">
        <f>IFERROR(__xludf.DUMMYFUNCTION("IF(ISBLANK($D354),"""",IFERROR(JOIN("", "",QUERY(INDIRECT(""'(OCDS) "" &amp; P$3 &amp; ""'!$C:$F""),""SELECT C WHERE F = '"" &amp; $A354 &amp; ""'""))))"),"")</f>
        <v/>
      </c>
      <c r="Q354" s="88" t="str">
        <f>IFERROR(__xludf.DUMMYFUNCTION("IF(ISBLANK($D354),"""",IFERROR(JOIN("", "",QUERY(INDIRECT(""'(OCDS) "" &amp; Q$3 &amp; ""'!$C:$F""),""SELECT C WHERE F = '"" &amp; $A354 &amp; ""'""))))"),"")</f>
        <v/>
      </c>
      <c r="R354" s="89">
        <f t="shared" ref="R354:W354" si="352">IF(ISBLANK(IFERROR(VLOOKUP($A354,INDIRECT("'(OCDS) " &amp; R$3 &amp; "'!$F:$F"),1,FALSE))),0,1)</f>
        <v>0</v>
      </c>
      <c r="S354" s="89">
        <f t="shared" si="352"/>
        <v>0</v>
      </c>
      <c r="T354" s="89">
        <f t="shared" si="352"/>
        <v>0</v>
      </c>
      <c r="U354" s="89">
        <f t="shared" si="352"/>
        <v>0</v>
      </c>
      <c r="V354" s="89">
        <f t="shared" si="352"/>
        <v>0</v>
      </c>
      <c r="W354" s="89">
        <f t="shared" si="352"/>
        <v>0</v>
      </c>
    </row>
    <row r="355">
      <c r="A355" s="79" t="str">
        <f t="shared" si="1"/>
        <v> ()</v>
      </c>
      <c r="B355" s="94"/>
      <c r="C355" s="94"/>
      <c r="D355" s="84"/>
      <c r="E355" s="84"/>
      <c r="F355" s="92"/>
      <c r="G355" s="84"/>
      <c r="H355" s="94"/>
      <c r="I355" s="84"/>
      <c r="J355" s="85" t="str">
        <f t="shared" si="3"/>
        <v>no</v>
      </c>
      <c r="K355" s="86" t="str">
        <f>IFERROR(__xludf.DUMMYFUNCTION("IFERROR(JOIN("", "",FILTER(L355:Q355,LEN(L355:Q355))))"),"")</f>
        <v/>
      </c>
      <c r="L355" s="87" t="str">
        <f>IFERROR(__xludf.DUMMYFUNCTION("IF(ISBLANK($D355),"""",IFERROR(JOIN("", "",QUERY(INDIRECT(""'(OCDS) "" &amp; L$3 &amp; ""'!$C:$F""),""SELECT C WHERE F = '"" &amp; $A355 &amp; ""'""))))"),"")</f>
        <v/>
      </c>
      <c r="M355" s="88" t="str">
        <f>IFERROR(__xludf.DUMMYFUNCTION("IF(ISBLANK($D355),"""",IFERROR(JOIN("", "",QUERY(INDIRECT(""'(OCDS) "" &amp; M$3 &amp; ""'!$C:$F""),""SELECT C WHERE F = '"" &amp; $A355 &amp; ""'""))))"),"")</f>
        <v/>
      </c>
      <c r="N355" s="88" t="str">
        <f>IFERROR(__xludf.DUMMYFUNCTION("IF(ISBLANK($D355),"""",IFERROR(JOIN("", "",QUERY(INDIRECT(""'(OCDS) "" &amp; N$3 &amp; ""'!$C:$F""),""SELECT C WHERE F = '"" &amp; $A355 &amp; ""'""))))"),"")</f>
        <v/>
      </c>
      <c r="O355" s="88" t="str">
        <f>IFERROR(__xludf.DUMMYFUNCTION("IF(ISBLANK($D355),"""",IFERROR(JOIN("", "",QUERY(INDIRECT(""'(OCDS) "" &amp; O$3 &amp; ""'!$C:$F""),""SELECT C WHERE F = '"" &amp; $A355 &amp; ""'""))))"),"")</f>
        <v/>
      </c>
      <c r="P355" s="88" t="str">
        <f>IFERROR(__xludf.DUMMYFUNCTION("IF(ISBLANK($D355),"""",IFERROR(JOIN("", "",QUERY(INDIRECT(""'(OCDS) "" &amp; P$3 &amp; ""'!$C:$F""),""SELECT C WHERE F = '"" &amp; $A355 &amp; ""'""))))"),"")</f>
        <v/>
      </c>
      <c r="Q355" s="88" t="str">
        <f>IFERROR(__xludf.DUMMYFUNCTION("IF(ISBLANK($D355),"""",IFERROR(JOIN("", "",QUERY(INDIRECT(""'(OCDS) "" &amp; Q$3 &amp; ""'!$C:$F""),""SELECT C WHERE F = '"" &amp; $A355 &amp; ""'""))))"),"")</f>
        <v/>
      </c>
      <c r="R355" s="89">
        <f t="shared" ref="R355:W355" si="353">IF(ISBLANK(IFERROR(VLOOKUP($A355,INDIRECT("'(OCDS) " &amp; R$3 &amp; "'!$F:$F"),1,FALSE))),0,1)</f>
        <v>0</v>
      </c>
      <c r="S355" s="89">
        <f t="shared" si="353"/>
        <v>0</v>
      </c>
      <c r="T355" s="89">
        <f t="shared" si="353"/>
        <v>0</v>
      </c>
      <c r="U355" s="89">
        <f t="shared" si="353"/>
        <v>0</v>
      </c>
      <c r="V355" s="89">
        <f t="shared" si="353"/>
        <v>0</v>
      </c>
      <c r="W355" s="89">
        <f t="shared" si="353"/>
        <v>0</v>
      </c>
    </row>
    <row r="356">
      <c r="A356" s="79" t="str">
        <f t="shared" si="1"/>
        <v> ()</v>
      </c>
      <c r="B356" s="94"/>
      <c r="C356" s="94"/>
      <c r="D356" s="84"/>
      <c r="E356" s="84"/>
      <c r="F356" s="92"/>
      <c r="G356" s="84"/>
      <c r="H356" s="94"/>
      <c r="I356" s="84"/>
      <c r="J356" s="85" t="str">
        <f t="shared" si="3"/>
        <v>no</v>
      </c>
      <c r="K356" s="86" t="str">
        <f>IFERROR(__xludf.DUMMYFUNCTION("IFERROR(JOIN("", "",FILTER(L356:Q356,LEN(L356:Q356))))"),"")</f>
        <v/>
      </c>
      <c r="L356" s="87" t="str">
        <f>IFERROR(__xludf.DUMMYFUNCTION("IF(ISBLANK($D356),"""",IFERROR(JOIN("", "",QUERY(INDIRECT(""'(OCDS) "" &amp; L$3 &amp; ""'!$C:$F""),""SELECT C WHERE F = '"" &amp; $A356 &amp; ""'""))))"),"")</f>
        <v/>
      </c>
      <c r="M356" s="88" t="str">
        <f>IFERROR(__xludf.DUMMYFUNCTION("IF(ISBLANK($D356),"""",IFERROR(JOIN("", "",QUERY(INDIRECT(""'(OCDS) "" &amp; M$3 &amp; ""'!$C:$F""),""SELECT C WHERE F = '"" &amp; $A356 &amp; ""'""))))"),"")</f>
        <v/>
      </c>
      <c r="N356" s="88" t="str">
        <f>IFERROR(__xludf.DUMMYFUNCTION("IF(ISBLANK($D356),"""",IFERROR(JOIN("", "",QUERY(INDIRECT(""'(OCDS) "" &amp; N$3 &amp; ""'!$C:$F""),""SELECT C WHERE F = '"" &amp; $A356 &amp; ""'""))))"),"")</f>
        <v/>
      </c>
      <c r="O356" s="88" t="str">
        <f>IFERROR(__xludf.DUMMYFUNCTION("IF(ISBLANK($D356),"""",IFERROR(JOIN("", "",QUERY(INDIRECT(""'(OCDS) "" &amp; O$3 &amp; ""'!$C:$F""),""SELECT C WHERE F = '"" &amp; $A356 &amp; ""'""))))"),"")</f>
        <v/>
      </c>
      <c r="P356" s="88" t="str">
        <f>IFERROR(__xludf.DUMMYFUNCTION("IF(ISBLANK($D356),"""",IFERROR(JOIN("", "",QUERY(INDIRECT(""'(OCDS) "" &amp; P$3 &amp; ""'!$C:$F""),""SELECT C WHERE F = '"" &amp; $A356 &amp; ""'""))))"),"")</f>
        <v/>
      </c>
      <c r="Q356" s="88" t="str">
        <f>IFERROR(__xludf.DUMMYFUNCTION("IF(ISBLANK($D356),"""",IFERROR(JOIN("", "",QUERY(INDIRECT(""'(OCDS) "" &amp; Q$3 &amp; ""'!$C:$F""),""SELECT C WHERE F = '"" &amp; $A356 &amp; ""'""))))"),"")</f>
        <v/>
      </c>
      <c r="R356" s="89">
        <f t="shared" ref="R356:W356" si="354">IF(ISBLANK(IFERROR(VLOOKUP($A356,INDIRECT("'(OCDS) " &amp; R$3 &amp; "'!$F:$F"),1,FALSE))),0,1)</f>
        <v>0</v>
      </c>
      <c r="S356" s="89">
        <f t="shared" si="354"/>
        <v>0</v>
      </c>
      <c r="T356" s="89">
        <f t="shared" si="354"/>
        <v>0</v>
      </c>
      <c r="U356" s="89">
        <f t="shared" si="354"/>
        <v>0</v>
      </c>
      <c r="V356" s="89">
        <f t="shared" si="354"/>
        <v>0</v>
      </c>
      <c r="W356" s="89">
        <f t="shared" si="354"/>
        <v>0</v>
      </c>
    </row>
    <row r="357">
      <c r="A357" s="79" t="str">
        <f t="shared" si="1"/>
        <v> ()</v>
      </c>
      <c r="B357" s="94"/>
      <c r="C357" s="94"/>
      <c r="D357" s="84"/>
      <c r="E357" s="84"/>
      <c r="F357" s="92"/>
      <c r="G357" s="84"/>
      <c r="H357" s="94"/>
      <c r="I357" s="84"/>
      <c r="J357" s="85" t="str">
        <f t="shared" si="3"/>
        <v>no</v>
      </c>
      <c r="K357" s="86" t="str">
        <f>IFERROR(__xludf.DUMMYFUNCTION("IFERROR(JOIN("", "",FILTER(L357:Q357,LEN(L357:Q357))))"),"")</f>
        <v/>
      </c>
      <c r="L357" s="87" t="str">
        <f>IFERROR(__xludf.DUMMYFUNCTION("IF(ISBLANK($D357),"""",IFERROR(JOIN("", "",QUERY(INDIRECT(""'(OCDS) "" &amp; L$3 &amp; ""'!$C:$F""),""SELECT C WHERE F = '"" &amp; $A357 &amp; ""'""))))"),"")</f>
        <v/>
      </c>
      <c r="M357" s="88" t="str">
        <f>IFERROR(__xludf.DUMMYFUNCTION("IF(ISBLANK($D357),"""",IFERROR(JOIN("", "",QUERY(INDIRECT(""'(OCDS) "" &amp; M$3 &amp; ""'!$C:$F""),""SELECT C WHERE F = '"" &amp; $A357 &amp; ""'""))))"),"")</f>
        <v/>
      </c>
      <c r="N357" s="88" t="str">
        <f>IFERROR(__xludf.DUMMYFUNCTION("IF(ISBLANK($D357),"""",IFERROR(JOIN("", "",QUERY(INDIRECT(""'(OCDS) "" &amp; N$3 &amp; ""'!$C:$F""),""SELECT C WHERE F = '"" &amp; $A357 &amp; ""'""))))"),"")</f>
        <v/>
      </c>
      <c r="O357" s="88" t="str">
        <f>IFERROR(__xludf.DUMMYFUNCTION("IF(ISBLANK($D357),"""",IFERROR(JOIN("", "",QUERY(INDIRECT(""'(OCDS) "" &amp; O$3 &amp; ""'!$C:$F""),""SELECT C WHERE F = '"" &amp; $A357 &amp; ""'""))))"),"")</f>
        <v/>
      </c>
      <c r="P357" s="88" t="str">
        <f>IFERROR(__xludf.DUMMYFUNCTION("IF(ISBLANK($D357),"""",IFERROR(JOIN("", "",QUERY(INDIRECT(""'(OCDS) "" &amp; P$3 &amp; ""'!$C:$F""),""SELECT C WHERE F = '"" &amp; $A357 &amp; ""'""))))"),"")</f>
        <v/>
      </c>
      <c r="Q357" s="88" t="str">
        <f>IFERROR(__xludf.DUMMYFUNCTION("IF(ISBLANK($D357),"""",IFERROR(JOIN("", "",QUERY(INDIRECT(""'(OCDS) "" &amp; Q$3 &amp; ""'!$C:$F""),""SELECT C WHERE F = '"" &amp; $A357 &amp; ""'""))))"),"")</f>
        <v/>
      </c>
      <c r="R357" s="89">
        <f t="shared" ref="R357:W357" si="355">IF(ISBLANK(IFERROR(VLOOKUP($A357,INDIRECT("'(OCDS) " &amp; R$3 &amp; "'!$F:$F"),1,FALSE))),0,1)</f>
        <v>0</v>
      </c>
      <c r="S357" s="89">
        <f t="shared" si="355"/>
        <v>0</v>
      </c>
      <c r="T357" s="89">
        <f t="shared" si="355"/>
        <v>0</v>
      </c>
      <c r="U357" s="89">
        <f t="shared" si="355"/>
        <v>0</v>
      </c>
      <c r="V357" s="89">
        <f t="shared" si="355"/>
        <v>0</v>
      </c>
      <c r="W357" s="89">
        <f t="shared" si="355"/>
        <v>0</v>
      </c>
    </row>
    <row r="358">
      <c r="A358" s="79" t="str">
        <f t="shared" si="1"/>
        <v> ()</v>
      </c>
      <c r="B358" s="94"/>
      <c r="C358" s="94"/>
      <c r="D358" s="84"/>
      <c r="E358" s="84"/>
      <c r="F358" s="92"/>
      <c r="G358" s="84"/>
      <c r="H358" s="94"/>
      <c r="I358" s="84"/>
      <c r="J358" s="85" t="str">
        <f t="shared" si="3"/>
        <v>no</v>
      </c>
      <c r="K358" s="86" t="str">
        <f>IFERROR(__xludf.DUMMYFUNCTION("IFERROR(JOIN("", "",FILTER(L358:Q358,LEN(L358:Q358))))"),"")</f>
        <v/>
      </c>
      <c r="L358" s="87" t="str">
        <f>IFERROR(__xludf.DUMMYFUNCTION("IF(ISBLANK($D358),"""",IFERROR(JOIN("", "",QUERY(INDIRECT(""'(OCDS) "" &amp; L$3 &amp; ""'!$C:$F""),""SELECT C WHERE F = '"" &amp; $A358 &amp; ""'""))))"),"")</f>
        <v/>
      </c>
      <c r="M358" s="88" t="str">
        <f>IFERROR(__xludf.DUMMYFUNCTION("IF(ISBLANK($D358),"""",IFERROR(JOIN("", "",QUERY(INDIRECT(""'(OCDS) "" &amp; M$3 &amp; ""'!$C:$F""),""SELECT C WHERE F = '"" &amp; $A358 &amp; ""'""))))"),"")</f>
        <v/>
      </c>
      <c r="N358" s="88" t="str">
        <f>IFERROR(__xludf.DUMMYFUNCTION("IF(ISBLANK($D358),"""",IFERROR(JOIN("", "",QUERY(INDIRECT(""'(OCDS) "" &amp; N$3 &amp; ""'!$C:$F""),""SELECT C WHERE F = '"" &amp; $A358 &amp; ""'""))))"),"")</f>
        <v/>
      </c>
      <c r="O358" s="88" t="str">
        <f>IFERROR(__xludf.DUMMYFUNCTION("IF(ISBLANK($D358),"""",IFERROR(JOIN("", "",QUERY(INDIRECT(""'(OCDS) "" &amp; O$3 &amp; ""'!$C:$F""),""SELECT C WHERE F = '"" &amp; $A358 &amp; ""'""))))"),"")</f>
        <v/>
      </c>
      <c r="P358" s="88" t="str">
        <f>IFERROR(__xludf.DUMMYFUNCTION("IF(ISBLANK($D358),"""",IFERROR(JOIN("", "",QUERY(INDIRECT(""'(OCDS) "" &amp; P$3 &amp; ""'!$C:$F""),""SELECT C WHERE F = '"" &amp; $A358 &amp; ""'""))))"),"")</f>
        <v/>
      </c>
      <c r="Q358" s="88" t="str">
        <f>IFERROR(__xludf.DUMMYFUNCTION("IF(ISBLANK($D358),"""",IFERROR(JOIN("", "",QUERY(INDIRECT(""'(OCDS) "" &amp; Q$3 &amp; ""'!$C:$F""),""SELECT C WHERE F = '"" &amp; $A358 &amp; ""'""))))"),"")</f>
        <v/>
      </c>
      <c r="R358" s="89">
        <f t="shared" ref="R358:W358" si="356">IF(ISBLANK(IFERROR(VLOOKUP($A358,INDIRECT("'(OCDS) " &amp; R$3 &amp; "'!$F:$F"),1,FALSE))),0,1)</f>
        <v>0</v>
      </c>
      <c r="S358" s="89">
        <f t="shared" si="356"/>
        <v>0</v>
      </c>
      <c r="T358" s="89">
        <f t="shared" si="356"/>
        <v>0</v>
      </c>
      <c r="U358" s="89">
        <f t="shared" si="356"/>
        <v>0</v>
      </c>
      <c r="V358" s="89">
        <f t="shared" si="356"/>
        <v>0</v>
      </c>
      <c r="W358" s="89">
        <f t="shared" si="356"/>
        <v>0</v>
      </c>
    </row>
    <row r="359">
      <c r="A359" s="79" t="str">
        <f t="shared" si="1"/>
        <v> ()</v>
      </c>
      <c r="B359" s="94"/>
      <c r="C359" s="94"/>
      <c r="D359" s="84"/>
      <c r="E359" s="84"/>
      <c r="F359" s="92"/>
      <c r="G359" s="84"/>
      <c r="H359" s="94"/>
      <c r="I359" s="84"/>
      <c r="J359" s="85" t="str">
        <f t="shared" si="3"/>
        <v>no</v>
      </c>
      <c r="K359" s="86" t="str">
        <f>IFERROR(__xludf.DUMMYFUNCTION("IFERROR(JOIN("", "",FILTER(L359:Q359,LEN(L359:Q359))))"),"")</f>
        <v/>
      </c>
      <c r="L359" s="87" t="str">
        <f>IFERROR(__xludf.DUMMYFUNCTION("IF(ISBLANK($D359),"""",IFERROR(JOIN("", "",QUERY(INDIRECT(""'(OCDS) "" &amp; L$3 &amp; ""'!$C:$F""),""SELECT C WHERE F = '"" &amp; $A359 &amp; ""'""))))"),"")</f>
        <v/>
      </c>
      <c r="M359" s="88" t="str">
        <f>IFERROR(__xludf.DUMMYFUNCTION("IF(ISBLANK($D359),"""",IFERROR(JOIN("", "",QUERY(INDIRECT(""'(OCDS) "" &amp; M$3 &amp; ""'!$C:$F""),""SELECT C WHERE F = '"" &amp; $A359 &amp; ""'""))))"),"")</f>
        <v/>
      </c>
      <c r="N359" s="88" t="str">
        <f>IFERROR(__xludf.DUMMYFUNCTION("IF(ISBLANK($D359),"""",IFERROR(JOIN("", "",QUERY(INDIRECT(""'(OCDS) "" &amp; N$3 &amp; ""'!$C:$F""),""SELECT C WHERE F = '"" &amp; $A359 &amp; ""'""))))"),"")</f>
        <v/>
      </c>
      <c r="O359" s="88" t="str">
        <f>IFERROR(__xludf.DUMMYFUNCTION("IF(ISBLANK($D359),"""",IFERROR(JOIN("", "",QUERY(INDIRECT(""'(OCDS) "" &amp; O$3 &amp; ""'!$C:$F""),""SELECT C WHERE F = '"" &amp; $A359 &amp; ""'""))))"),"")</f>
        <v/>
      </c>
      <c r="P359" s="88" t="str">
        <f>IFERROR(__xludf.DUMMYFUNCTION("IF(ISBLANK($D359),"""",IFERROR(JOIN("", "",QUERY(INDIRECT(""'(OCDS) "" &amp; P$3 &amp; ""'!$C:$F""),""SELECT C WHERE F = '"" &amp; $A359 &amp; ""'""))))"),"")</f>
        <v/>
      </c>
      <c r="Q359" s="88" t="str">
        <f>IFERROR(__xludf.DUMMYFUNCTION("IF(ISBLANK($D359),"""",IFERROR(JOIN("", "",QUERY(INDIRECT(""'(OCDS) "" &amp; Q$3 &amp; ""'!$C:$F""),""SELECT C WHERE F = '"" &amp; $A359 &amp; ""'""))))"),"")</f>
        <v/>
      </c>
      <c r="R359" s="89">
        <f t="shared" ref="R359:W359" si="357">IF(ISBLANK(IFERROR(VLOOKUP($A359,INDIRECT("'(OCDS) " &amp; R$3 &amp; "'!$F:$F"),1,FALSE))),0,1)</f>
        <v>0</v>
      </c>
      <c r="S359" s="89">
        <f t="shared" si="357"/>
        <v>0</v>
      </c>
      <c r="T359" s="89">
        <f t="shared" si="357"/>
        <v>0</v>
      </c>
      <c r="U359" s="89">
        <f t="shared" si="357"/>
        <v>0</v>
      </c>
      <c r="V359" s="89">
        <f t="shared" si="357"/>
        <v>0</v>
      </c>
      <c r="W359" s="89">
        <f t="shared" si="357"/>
        <v>0</v>
      </c>
    </row>
    <row r="360">
      <c r="A360" s="79" t="str">
        <f t="shared" si="1"/>
        <v> ()</v>
      </c>
      <c r="B360" s="94"/>
      <c r="C360" s="94"/>
      <c r="D360" s="84"/>
      <c r="E360" s="84"/>
      <c r="F360" s="92"/>
      <c r="G360" s="84"/>
      <c r="H360" s="94"/>
      <c r="I360" s="84"/>
      <c r="J360" s="85" t="str">
        <f t="shared" si="3"/>
        <v>no</v>
      </c>
      <c r="K360" s="86" t="str">
        <f>IFERROR(__xludf.DUMMYFUNCTION("IFERROR(JOIN("", "",FILTER(L360:Q360,LEN(L360:Q360))))"),"")</f>
        <v/>
      </c>
      <c r="L360" s="87" t="str">
        <f>IFERROR(__xludf.DUMMYFUNCTION("IF(ISBLANK($D360),"""",IFERROR(JOIN("", "",QUERY(INDIRECT(""'(OCDS) "" &amp; L$3 &amp; ""'!$C:$F""),""SELECT C WHERE F = '"" &amp; $A360 &amp; ""'""))))"),"")</f>
        <v/>
      </c>
      <c r="M360" s="88" t="str">
        <f>IFERROR(__xludf.DUMMYFUNCTION("IF(ISBLANK($D360),"""",IFERROR(JOIN("", "",QUERY(INDIRECT(""'(OCDS) "" &amp; M$3 &amp; ""'!$C:$F""),""SELECT C WHERE F = '"" &amp; $A360 &amp; ""'""))))"),"")</f>
        <v/>
      </c>
      <c r="N360" s="88" t="str">
        <f>IFERROR(__xludf.DUMMYFUNCTION("IF(ISBLANK($D360),"""",IFERROR(JOIN("", "",QUERY(INDIRECT(""'(OCDS) "" &amp; N$3 &amp; ""'!$C:$F""),""SELECT C WHERE F = '"" &amp; $A360 &amp; ""'""))))"),"")</f>
        <v/>
      </c>
      <c r="O360" s="88" t="str">
        <f>IFERROR(__xludf.DUMMYFUNCTION("IF(ISBLANK($D360),"""",IFERROR(JOIN("", "",QUERY(INDIRECT(""'(OCDS) "" &amp; O$3 &amp; ""'!$C:$F""),""SELECT C WHERE F = '"" &amp; $A360 &amp; ""'""))))"),"")</f>
        <v/>
      </c>
      <c r="P360" s="88" t="str">
        <f>IFERROR(__xludf.DUMMYFUNCTION("IF(ISBLANK($D360),"""",IFERROR(JOIN("", "",QUERY(INDIRECT(""'(OCDS) "" &amp; P$3 &amp; ""'!$C:$F""),""SELECT C WHERE F = '"" &amp; $A360 &amp; ""'""))))"),"")</f>
        <v/>
      </c>
      <c r="Q360" s="88" t="str">
        <f>IFERROR(__xludf.DUMMYFUNCTION("IF(ISBLANK($D360),"""",IFERROR(JOIN("", "",QUERY(INDIRECT(""'(OCDS) "" &amp; Q$3 &amp; ""'!$C:$F""),""SELECT C WHERE F = '"" &amp; $A360 &amp; ""'""))))"),"")</f>
        <v/>
      </c>
      <c r="R360" s="89">
        <f t="shared" ref="R360:W360" si="358">IF(ISBLANK(IFERROR(VLOOKUP($A360,INDIRECT("'(OCDS) " &amp; R$3 &amp; "'!$F:$F"),1,FALSE))),0,1)</f>
        <v>0</v>
      </c>
      <c r="S360" s="89">
        <f t="shared" si="358"/>
        <v>0</v>
      </c>
      <c r="T360" s="89">
        <f t="shared" si="358"/>
        <v>0</v>
      </c>
      <c r="U360" s="89">
        <f t="shared" si="358"/>
        <v>0</v>
      </c>
      <c r="V360" s="89">
        <f t="shared" si="358"/>
        <v>0</v>
      </c>
      <c r="W360" s="89">
        <f t="shared" si="358"/>
        <v>0</v>
      </c>
    </row>
    <row r="361">
      <c r="A361" s="79" t="str">
        <f t="shared" si="1"/>
        <v> ()</v>
      </c>
      <c r="B361" s="94"/>
      <c r="C361" s="94"/>
      <c r="D361" s="84"/>
      <c r="E361" s="84"/>
      <c r="F361" s="92"/>
      <c r="G361" s="84"/>
      <c r="H361" s="94"/>
      <c r="I361" s="84"/>
      <c r="J361" s="85" t="str">
        <f t="shared" si="3"/>
        <v>no</v>
      </c>
      <c r="K361" s="86" t="str">
        <f>IFERROR(__xludf.DUMMYFUNCTION("IFERROR(JOIN("", "",FILTER(L361:Q361,LEN(L361:Q361))))"),"")</f>
        <v/>
      </c>
      <c r="L361" s="87" t="str">
        <f>IFERROR(__xludf.DUMMYFUNCTION("IF(ISBLANK($D361),"""",IFERROR(JOIN("", "",QUERY(INDIRECT(""'(OCDS) "" &amp; L$3 &amp; ""'!$C:$F""),""SELECT C WHERE F = '"" &amp; $A361 &amp; ""'""))))"),"")</f>
        <v/>
      </c>
      <c r="M361" s="88" t="str">
        <f>IFERROR(__xludf.DUMMYFUNCTION("IF(ISBLANK($D361),"""",IFERROR(JOIN("", "",QUERY(INDIRECT(""'(OCDS) "" &amp; M$3 &amp; ""'!$C:$F""),""SELECT C WHERE F = '"" &amp; $A361 &amp; ""'""))))"),"")</f>
        <v/>
      </c>
      <c r="N361" s="88" t="str">
        <f>IFERROR(__xludf.DUMMYFUNCTION("IF(ISBLANK($D361),"""",IFERROR(JOIN("", "",QUERY(INDIRECT(""'(OCDS) "" &amp; N$3 &amp; ""'!$C:$F""),""SELECT C WHERE F = '"" &amp; $A361 &amp; ""'""))))"),"")</f>
        <v/>
      </c>
      <c r="O361" s="88" t="str">
        <f>IFERROR(__xludf.DUMMYFUNCTION("IF(ISBLANK($D361),"""",IFERROR(JOIN("", "",QUERY(INDIRECT(""'(OCDS) "" &amp; O$3 &amp; ""'!$C:$F""),""SELECT C WHERE F = '"" &amp; $A361 &amp; ""'""))))"),"")</f>
        <v/>
      </c>
      <c r="P361" s="88" t="str">
        <f>IFERROR(__xludf.DUMMYFUNCTION("IF(ISBLANK($D361),"""",IFERROR(JOIN("", "",QUERY(INDIRECT(""'(OCDS) "" &amp; P$3 &amp; ""'!$C:$F""),""SELECT C WHERE F = '"" &amp; $A361 &amp; ""'""))))"),"")</f>
        <v/>
      </c>
      <c r="Q361" s="88" t="str">
        <f>IFERROR(__xludf.DUMMYFUNCTION("IF(ISBLANK($D361),"""",IFERROR(JOIN("", "",QUERY(INDIRECT(""'(OCDS) "" &amp; Q$3 &amp; ""'!$C:$F""),""SELECT C WHERE F = '"" &amp; $A361 &amp; ""'""))))"),"")</f>
        <v/>
      </c>
      <c r="R361" s="89">
        <f t="shared" ref="R361:W361" si="359">IF(ISBLANK(IFERROR(VLOOKUP($A361,INDIRECT("'(OCDS) " &amp; R$3 &amp; "'!$F:$F"),1,FALSE))),0,1)</f>
        <v>0</v>
      </c>
      <c r="S361" s="89">
        <f t="shared" si="359"/>
        <v>0</v>
      </c>
      <c r="T361" s="89">
        <f t="shared" si="359"/>
        <v>0</v>
      </c>
      <c r="U361" s="89">
        <f t="shared" si="359"/>
        <v>0</v>
      </c>
      <c r="V361" s="89">
        <f t="shared" si="359"/>
        <v>0</v>
      </c>
      <c r="W361" s="89">
        <f t="shared" si="359"/>
        <v>0</v>
      </c>
    </row>
    <row r="362">
      <c r="A362" s="79" t="str">
        <f t="shared" si="1"/>
        <v> ()</v>
      </c>
      <c r="B362" s="94"/>
      <c r="C362" s="94"/>
      <c r="D362" s="84"/>
      <c r="E362" s="84"/>
      <c r="F362" s="92"/>
      <c r="G362" s="84"/>
      <c r="H362" s="94"/>
      <c r="I362" s="84"/>
      <c r="J362" s="85" t="str">
        <f t="shared" si="3"/>
        <v>no</v>
      </c>
      <c r="K362" s="86" t="str">
        <f>IFERROR(__xludf.DUMMYFUNCTION("IFERROR(JOIN("", "",FILTER(L362:Q362,LEN(L362:Q362))))"),"")</f>
        <v/>
      </c>
      <c r="L362" s="87" t="str">
        <f>IFERROR(__xludf.DUMMYFUNCTION("IF(ISBLANK($D362),"""",IFERROR(JOIN("", "",QUERY(INDIRECT(""'(OCDS) "" &amp; L$3 &amp; ""'!$C:$F""),""SELECT C WHERE F = '"" &amp; $A362 &amp; ""'""))))"),"")</f>
        <v/>
      </c>
      <c r="M362" s="88" t="str">
        <f>IFERROR(__xludf.DUMMYFUNCTION("IF(ISBLANK($D362),"""",IFERROR(JOIN("", "",QUERY(INDIRECT(""'(OCDS) "" &amp; M$3 &amp; ""'!$C:$F""),""SELECT C WHERE F = '"" &amp; $A362 &amp; ""'""))))"),"")</f>
        <v/>
      </c>
      <c r="N362" s="88" t="str">
        <f>IFERROR(__xludf.DUMMYFUNCTION("IF(ISBLANK($D362),"""",IFERROR(JOIN("", "",QUERY(INDIRECT(""'(OCDS) "" &amp; N$3 &amp; ""'!$C:$F""),""SELECT C WHERE F = '"" &amp; $A362 &amp; ""'""))))"),"")</f>
        <v/>
      </c>
      <c r="O362" s="88" t="str">
        <f>IFERROR(__xludf.DUMMYFUNCTION("IF(ISBLANK($D362),"""",IFERROR(JOIN("", "",QUERY(INDIRECT(""'(OCDS) "" &amp; O$3 &amp; ""'!$C:$F""),""SELECT C WHERE F = '"" &amp; $A362 &amp; ""'""))))"),"")</f>
        <v/>
      </c>
      <c r="P362" s="88" t="str">
        <f>IFERROR(__xludf.DUMMYFUNCTION("IF(ISBLANK($D362),"""",IFERROR(JOIN("", "",QUERY(INDIRECT(""'(OCDS) "" &amp; P$3 &amp; ""'!$C:$F""),""SELECT C WHERE F = '"" &amp; $A362 &amp; ""'""))))"),"")</f>
        <v/>
      </c>
      <c r="Q362" s="88" t="str">
        <f>IFERROR(__xludf.DUMMYFUNCTION("IF(ISBLANK($D362),"""",IFERROR(JOIN("", "",QUERY(INDIRECT(""'(OCDS) "" &amp; Q$3 &amp; ""'!$C:$F""),""SELECT C WHERE F = '"" &amp; $A362 &amp; ""'""))))"),"")</f>
        <v/>
      </c>
      <c r="R362" s="89">
        <f t="shared" ref="R362:W362" si="360">IF(ISBLANK(IFERROR(VLOOKUP($A362,INDIRECT("'(OCDS) " &amp; R$3 &amp; "'!$F:$F"),1,FALSE))),0,1)</f>
        <v>0</v>
      </c>
      <c r="S362" s="89">
        <f t="shared" si="360"/>
        <v>0</v>
      </c>
      <c r="T362" s="89">
        <f t="shared" si="360"/>
        <v>0</v>
      </c>
      <c r="U362" s="89">
        <f t="shared" si="360"/>
        <v>0</v>
      </c>
      <c r="V362" s="89">
        <f t="shared" si="360"/>
        <v>0</v>
      </c>
      <c r="W362" s="89">
        <f t="shared" si="360"/>
        <v>0</v>
      </c>
    </row>
    <row r="363">
      <c r="A363" s="79" t="str">
        <f t="shared" si="1"/>
        <v> ()</v>
      </c>
      <c r="B363" s="94"/>
      <c r="C363" s="94"/>
      <c r="D363" s="84"/>
      <c r="E363" s="84"/>
      <c r="F363" s="92"/>
      <c r="G363" s="84"/>
      <c r="H363" s="94"/>
      <c r="I363" s="84"/>
      <c r="J363" s="85" t="str">
        <f t="shared" si="3"/>
        <v>no</v>
      </c>
      <c r="K363" s="86" t="str">
        <f>IFERROR(__xludf.DUMMYFUNCTION("IFERROR(JOIN("", "",FILTER(L363:Q363,LEN(L363:Q363))))"),"")</f>
        <v/>
      </c>
      <c r="L363" s="87" t="str">
        <f>IFERROR(__xludf.DUMMYFUNCTION("IF(ISBLANK($D363),"""",IFERROR(JOIN("", "",QUERY(INDIRECT(""'(OCDS) "" &amp; L$3 &amp; ""'!$C:$F""),""SELECT C WHERE F = '"" &amp; $A363 &amp; ""'""))))"),"")</f>
        <v/>
      </c>
      <c r="M363" s="88" t="str">
        <f>IFERROR(__xludf.DUMMYFUNCTION("IF(ISBLANK($D363),"""",IFERROR(JOIN("", "",QUERY(INDIRECT(""'(OCDS) "" &amp; M$3 &amp; ""'!$C:$F""),""SELECT C WHERE F = '"" &amp; $A363 &amp; ""'""))))"),"")</f>
        <v/>
      </c>
      <c r="N363" s="88" t="str">
        <f>IFERROR(__xludf.DUMMYFUNCTION("IF(ISBLANK($D363),"""",IFERROR(JOIN("", "",QUERY(INDIRECT(""'(OCDS) "" &amp; N$3 &amp; ""'!$C:$F""),""SELECT C WHERE F = '"" &amp; $A363 &amp; ""'""))))"),"")</f>
        <v/>
      </c>
      <c r="O363" s="88" t="str">
        <f>IFERROR(__xludf.DUMMYFUNCTION("IF(ISBLANK($D363),"""",IFERROR(JOIN("", "",QUERY(INDIRECT(""'(OCDS) "" &amp; O$3 &amp; ""'!$C:$F""),""SELECT C WHERE F = '"" &amp; $A363 &amp; ""'""))))"),"")</f>
        <v/>
      </c>
      <c r="P363" s="88" t="str">
        <f>IFERROR(__xludf.DUMMYFUNCTION("IF(ISBLANK($D363),"""",IFERROR(JOIN("", "",QUERY(INDIRECT(""'(OCDS) "" &amp; P$3 &amp; ""'!$C:$F""),""SELECT C WHERE F = '"" &amp; $A363 &amp; ""'""))))"),"")</f>
        <v/>
      </c>
      <c r="Q363" s="88" t="str">
        <f>IFERROR(__xludf.DUMMYFUNCTION("IF(ISBLANK($D363),"""",IFERROR(JOIN("", "",QUERY(INDIRECT(""'(OCDS) "" &amp; Q$3 &amp; ""'!$C:$F""),""SELECT C WHERE F = '"" &amp; $A363 &amp; ""'""))))"),"")</f>
        <v/>
      </c>
      <c r="R363" s="89">
        <f t="shared" ref="R363:W363" si="361">IF(ISBLANK(IFERROR(VLOOKUP($A363,INDIRECT("'(OCDS) " &amp; R$3 &amp; "'!$F:$F"),1,FALSE))),0,1)</f>
        <v>0</v>
      </c>
      <c r="S363" s="89">
        <f t="shared" si="361"/>
        <v>0</v>
      </c>
      <c r="T363" s="89">
        <f t="shared" si="361"/>
        <v>0</v>
      </c>
      <c r="U363" s="89">
        <f t="shared" si="361"/>
        <v>0</v>
      </c>
      <c r="V363" s="89">
        <f t="shared" si="361"/>
        <v>0</v>
      </c>
      <c r="W363" s="89">
        <f t="shared" si="361"/>
        <v>0</v>
      </c>
    </row>
    <row r="364">
      <c r="A364" s="79" t="str">
        <f t="shared" si="1"/>
        <v> ()</v>
      </c>
      <c r="B364" s="94"/>
      <c r="C364" s="94"/>
      <c r="D364" s="84"/>
      <c r="E364" s="84"/>
      <c r="F364" s="92"/>
      <c r="G364" s="84"/>
      <c r="H364" s="94"/>
      <c r="I364" s="84"/>
      <c r="J364" s="85" t="str">
        <f t="shared" si="3"/>
        <v>no</v>
      </c>
      <c r="K364" s="86" t="str">
        <f>IFERROR(__xludf.DUMMYFUNCTION("IFERROR(JOIN("", "",FILTER(L364:Q364,LEN(L364:Q364))))"),"")</f>
        <v/>
      </c>
      <c r="L364" s="87" t="str">
        <f>IFERROR(__xludf.DUMMYFUNCTION("IF(ISBLANK($D364),"""",IFERROR(JOIN("", "",QUERY(INDIRECT(""'(OCDS) "" &amp; L$3 &amp; ""'!$C:$F""),""SELECT C WHERE F = '"" &amp; $A364 &amp; ""'""))))"),"")</f>
        <v/>
      </c>
      <c r="M364" s="88" t="str">
        <f>IFERROR(__xludf.DUMMYFUNCTION("IF(ISBLANK($D364),"""",IFERROR(JOIN("", "",QUERY(INDIRECT(""'(OCDS) "" &amp; M$3 &amp; ""'!$C:$F""),""SELECT C WHERE F = '"" &amp; $A364 &amp; ""'""))))"),"")</f>
        <v/>
      </c>
      <c r="N364" s="88" t="str">
        <f>IFERROR(__xludf.DUMMYFUNCTION("IF(ISBLANK($D364),"""",IFERROR(JOIN("", "",QUERY(INDIRECT(""'(OCDS) "" &amp; N$3 &amp; ""'!$C:$F""),""SELECT C WHERE F = '"" &amp; $A364 &amp; ""'""))))"),"")</f>
        <v/>
      </c>
      <c r="O364" s="88" t="str">
        <f>IFERROR(__xludf.DUMMYFUNCTION("IF(ISBLANK($D364),"""",IFERROR(JOIN("", "",QUERY(INDIRECT(""'(OCDS) "" &amp; O$3 &amp; ""'!$C:$F""),""SELECT C WHERE F = '"" &amp; $A364 &amp; ""'""))))"),"")</f>
        <v/>
      </c>
      <c r="P364" s="88" t="str">
        <f>IFERROR(__xludf.DUMMYFUNCTION("IF(ISBLANK($D364),"""",IFERROR(JOIN("", "",QUERY(INDIRECT(""'(OCDS) "" &amp; P$3 &amp; ""'!$C:$F""),""SELECT C WHERE F = '"" &amp; $A364 &amp; ""'""))))"),"")</f>
        <v/>
      </c>
      <c r="Q364" s="88" t="str">
        <f>IFERROR(__xludf.DUMMYFUNCTION("IF(ISBLANK($D364),"""",IFERROR(JOIN("", "",QUERY(INDIRECT(""'(OCDS) "" &amp; Q$3 &amp; ""'!$C:$F""),""SELECT C WHERE F = '"" &amp; $A364 &amp; ""'""))))"),"")</f>
        <v/>
      </c>
      <c r="R364" s="89">
        <f t="shared" ref="R364:W364" si="362">IF(ISBLANK(IFERROR(VLOOKUP($A364,INDIRECT("'(OCDS) " &amp; R$3 &amp; "'!$F:$F"),1,FALSE))),0,1)</f>
        <v>0</v>
      </c>
      <c r="S364" s="89">
        <f t="shared" si="362"/>
        <v>0</v>
      </c>
      <c r="T364" s="89">
        <f t="shared" si="362"/>
        <v>0</v>
      </c>
      <c r="U364" s="89">
        <f t="shared" si="362"/>
        <v>0</v>
      </c>
      <c r="V364" s="89">
        <f t="shared" si="362"/>
        <v>0</v>
      </c>
      <c r="W364" s="89">
        <f t="shared" si="362"/>
        <v>0</v>
      </c>
    </row>
    <row r="365">
      <c r="A365" s="79" t="str">
        <f t="shared" si="1"/>
        <v> ()</v>
      </c>
      <c r="B365" s="94"/>
      <c r="C365" s="94"/>
      <c r="D365" s="84"/>
      <c r="E365" s="84"/>
      <c r="F365" s="92"/>
      <c r="G365" s="84"/>
      <c r="H365" s="94"/>
      <c r="I365" s="84"/>
      <c r="J365" s="85" t="str">
        <f t="shared" si="3"/>
        <v>no</v>
      </c>
      <c r="K365" s="86" t="str">
        <f>IFERROR(__xludf.DUMMYFUNCTION("IFERROR(JOIN("", "",FILTER(L365:Q365,LEN(L365:Q365))))"),"")</f>
        <v/>
      </c>
      <c r="L365" s="87" t="str">
        <f>IFERROR(__xludf.DUMMYFUNCTION("IF(ISBLANK($D365),"""",IFERROR(JOIN("", "",QUERY(INDIRECT(""'(OCDS) "" &amp; L$3 &amp; ""'!$C:$F""),""SELECT C WHERE F = '"" &amp; $A365 &amp; ""'""))))"),"")</f>
        <v/>
      </c>
      <c r="M365" s="88" t="str">
        <f>IFERROR(__xludf.DUMMYFUNCTION("IF(ISBLANK($D365),"""",IFERROR(JOIN("", "",QUERY(INDIRECT(""'(OCDS) "" &amp; M$3 &amp; ""'!$C:$F""),""SELECT C WHERE F = '"" &amp; $A365 &amp; ""'""))))"),"")</f>
        <v/>
      </c>
      <c r="N365" s="88" t="str">
        <f>IFERROR(__xludf.DUMMYFUNCTION("IF(ISBLANK($D365),"""",IFERROR(JOIN("", "",QUERY(INDIRECT(""'(OCDS) "" &amp; N$3 &amp; ""'!$C:$F""),""SELECT C WHERE F = '"" &amp; $A365 &amp; ""'""))))"),"")</f>
        <v/>
      </c>
      <c r="O365" s="88" t="str">
        <f>IFERROR(__xludf.DUMMYFUNCTION("IF(ISBLANK($D365),"""",IFERROR(JOIN("", "",QUERY(INDIRECT(""'(OCDS) "" &amp; O$3 &amp; ""'!$C:$F""),""SELECT C WHERE F = '"" &amp; $A365 &amp; ""'""))))"),"")</f>
        <v/>
      </c>
      <c r="P365" s="88" t="str">
        <f>IFERROR(__xludf.DUMMYFUNCTION("IF(ISBLANK($D365),"""",IFERROR(JOIN("", "",QUERY(INDIRECT(""'(OCDS) "" &amp; P$3 &amp; ""'!$C:$F""),""SELECT C WHERE F = '"" &amp; $A365 &amp; ""'""))))"),"")</f>
        <v/>
      </c>
      <c r="Q365" s="88" t="str">
        <f>IFERROR(__xludf.DUMMYFUNCTION("IF(ISBLANK($D365),"""",IFERROR(JOIN("", "",QUERY(INDIRECT(""'(OCDS) "" &amp; Q$3 &amp; ""'!$C:$F""),""SELECT C WHERE F = '"" &amp; $A365 &amp; ""'""))))"),"")</f>
        <v/>
      </c>
      <c r="R365" s="89">
        <f t="shared" ref="R365:W365" si="363">IF(ISBLANK(IFERROR(VLOOKUP($A365,INDIRECT("'(OCDS) " &amp; R$3 &amp; "'!$F:$F"),1,FALSE))),0,1)</f>
        <v>0</v>
      </c>
      <c r="S365" s="89">
        <f t="shared" si="363"/>
        <v>0</v>
      </c>
      <c r="T365" s="89">
        <f t="shared" si="363"/>
        <v>0</v>
      </c>
      <c r="U365" s="89">
        <f t="shared" si="363"/>
        <v>0</v>
      </c>
      <c r="V365" s="89">
        <f t="shared" si="363"/>
        <v>0</v>
      </c>
      <c r="W365" s="89">
        <f t="shared" si="363"/>
        <v>0</v>
      </c>
    </row>
    <row r="366">
      <c r="A366" s="79" t="str">
        <f t="shared" si="1"/>
        <v> ()</v>
      </c>
      <c r="B366" s="94"/>
      <c r="C366" s="94"/>
      <c r="D366" s="84"/>
      <c r="E366" s="84"/>
      <c r="F366" s="92"/>
      <c r="G366" s="84"/>
      <c r="H366" s="94"/>
      <c r="I366" s="84"/>
      <c r="J366" s="85" t="str">
        <f t="shared" si="3"/>
        <v>no</v>
      </c>
      <c r="K366" s="86" t="str">
        <f>IFERROR(__xludf.DUMMYFUNCTION("IFERROR(JOIN("", "",FILTER(L366:Q366,LEN(L366:Q366))))"),"")</f>
        <v/>
      </c>
      <c r="L366" s="87" t="str">
        <f>IFERROR(__xludf.DUMMYFUNCTION("IF(ISBLANK($D366),"""",IFERROR(JOIN("", "",QUERY(INDIRECT(""'(OCDS) "" &amp; L$3 &amp; ""'!$C:$F""),""SELECT C WHERE F = '"" &amp; $A366 &amp; ""'""))))"),"")</f>
        <v/>
      </c>
      <c r="M366" s="88" t="str">
        <f>IFERROR(__xludf.DUMMYFUNCTION("IF(ISBLANK($D366),"""",IFERROR(JOIN("", "",QUERY(INDIRECT(""'(OCDS) "" &amp; M$3 &amp; ""'!$C:$F""),""SELECT C WHERE F = '"" &amp; $A366 &amp; ""'""))))"),"")</f>
        <v/>
      </c>
      <c r="N366" s="88" t="str">
        <f>IFERROR(__xludf.DUMMYFUNCTION("IF(ISBLANK($D366),"""",IFERROR(JOIN("", "",QUERY(INDIRECT(""'(OCDS) "" &amp; N$3 &amp; ""'!$C:$F""),""SELECT C WHERE F = '"" &amp; $A366 &amp; ""'""))))"),"")</f>
        <v/>
      </c>
      <c r="O366" s="88" t="str">
        <f>IFERROR(__xludf.DUMMYFUNCTION("IF(ISBLANK($D366),"""",IFERROR(JOIN("", "",QUERY(INDIRECT(""'(OCDS) "" &amp; O$3 &amp; ""'!$C:$F""),""SELECT C WHERE F = '"" &amp; $A366 &amp; ""'""))))"),"")</f>
        <v/>
      </c>
      <c r="P366" s="88" t="str">
        <f>IFERROR(__xludf.DUMMYFUNCTION("IF(ISBLANK($D366),"""",IFERROR(JOIN("", "",QUERY(INDIRECT(""'(OCDS) "" &amp; P$3 &amp; ""'!$C:$F""),""SELECT C WHERE F = '"" &amp; $A366 &amp; ""'""))))"),"")</f>
        <v/>
      </c>
      <c r="Q366" s="88" t="str">
        <f>IFERROR(__xludf.DUMMYFUNCTION("IF(ISBLANK($D366),"""",IFERROR(JOIN("", "",QUERY(INDIRECT(""'(OCDS) "" &amp; Q$3 &amp; ""'!$C:$F""),""SELECT C WHERE F = '"" &amp; $A366 &amp; ""'""))))"),"")</f>
        <v/>
      </c>
      <c r="R366" s="89">
        <f t="shared" ref="R366:W366" si="364">IF(ISBLANK(IFERROR(VLOOKUP($A366,INDIRECT("'(OCDS) " &amp; R$3 &amp; "'!$F:$F"),1,FALSE))),0,1)</f>
        <v>0</v>
      </c>
      <c r="S366" s="89">
        <f t="shared" si="364"/>
        <v>0</v>
      </c>
      <c r="T366" s="89">
        <f t="shared" si="364"/>
        <v>0</v>
      </c>
      <c r="U366" s="89">
        <f t="shared" si="364"/>
        <v>0</v>
      </c>
      <c r="V366" s="89">
        <f t="shared" si="364"/>
        <v>0</v>
      </c>
      <c r="W366" s="89">
        <f t="shared" si="364"/>
        <v>0</v>
      </c>
    </row>
    <row r="367">
      <c r="A367" s="79" t="str">
        <f t="shared" si="1"/>
        <v> ()</v>
      </c>
      <c r="B367" s="94"/>
      <c r="C367" s="94"/>
      <c r="D367" s="84"/>
      <c r="E367" s="84"/>
      <c r="F367" s="92"/>
      <c r="G367" s="84"/>
      <c r="H367" s="94"/>
      <c r="I367" s="84"/>
      <c r="J367" s="85" t="str">
        <f t="shared" si="3"/>
        <v>no</v>
      </c>
      <c r="K367" s="86" t="str">
        <f>IFERROR(__xludf.DUMMYFUNCTION("IFERROR(JOIN("", "",FILTER(L367:Q367,LEN(L367:Q367))))"),"")</f>
        <v/>
      </c>
      <c r="L367" s="87" t="str">
        <f>IFERROR(__xludf.DUMMYFUNCTION("IF(ISBLANK($D367),"""",IFERROR(JOIN("", "",QUERY(INDIRECT(""'(OCDS) "" &amp; L$3 &amp; ""'!$C:$F""),""SELECT C WHERE F = '"" &amp; $A367 &amp; ""'""))))"),"")</f>
        <v/>
      </c>
      <c r="M367" s="88" t="str">
        <f>IFERROR(__xludf.DUMMYFUNCTION("IF(ISBLANK($D367),"""",IFERROR(JOIN("", "",QUERY(INDIRECT(""'(OCDS) "" &amp; M$3 &amp; ""'!$C:$F""),""SELECT C WHERE F = '"" &amp; $A367 &amp; ""'""))))"),"")</f>
        <v/>
      </c>
      <c r="N367" s="88" t="str">
        <f>IFERROR(__xludf.DUMMYFUNCTION("IF(ISBLANK($D367),"""",IFERROR(JOIN("", "",QUERY(INDIRECT(""'(OCDS) "" &amp; N$3 &amp; ""'!$C:$F""),""SELECT C WHERE F = '"" &amp; $A367 &amp; ""'""))))"),"")</f>
        <v/>
      </c>
      <c r="O367" s="88" t="str">
        <f>IFERROR(__xludf.DUMMYFUNCTION("IF(ISBLANK($D367),"""",IFERROR(JOIN("", "",QUERY(INDIRECT(""'(OCDS) "" &amp; O$3 &amp; ""'!$C:$F""),""SELECT C WHERE F = '"" &amp; $A367 &amp; ""'""))))"),"")</f>
        <v/>
      </c>
      <c r="P367" s="88" t="str">
        <f>IFERROR(__xludf.DUMMYFUNCTION("IF(ISBLANK($D367),"""",IFERROR(JOIN("", "",QUERY(INDIRECT(""'(OCDS) "" &amp; P$3 &amp; ""'!$C:$F""),""SELECT C WHERE F = '"" &amp; $A367 &amp; ""'""))))"),"")</f>
        <v/>
      </c>
      <c r="Q367" s="88" t="str">
        <f>IFERROR(__xludf.DUMMYFUNCTION("IF(ISBLANK($D367),"""",IFERROR(JOIN("", "",QUERY(INDIRECT(""'(OCDS) "" &amp; Q$3 &amp; ""'!$C:$F""),""SELECT C WHERE F = '"" &amp; $A367 &amp; ""'""))))"),"")</f>
        <v/>
      </c>
      <c r="R367" s="89">
        <f t="shared" ref="R367:W367" si="365">IF(ISBLANK(IFERROR(VLOOKUP($A367,INDIRECT("'(OCDS) " &amp; R$3 &amp; "'!$F:$F"),1,FALSE))),0,1)</f>
        <v>0</v>
      </c>
      <c r="S367" s="89">
        <f t="shared" si="365"/>
        <v>0</v>
      </c>
      <c r="T367" s="89">
        <f t="shared" si="365"/>
        <v>0</v>
      </c>
      <c r="U367" s="89">
        <f t="shared" si="365"/>
        <v>0</v>
      </c>
      <c r="V367" s="89">
        <f t="shared" si="365"/>
        <v>0</v>
      </c>
      <c r="W367" s="89">
        <f t="shared" si="365"/>
        <v>0</v>
      </c>
    </row>
    <row r="368">
      <c r="A368" s="79" t="str">
        <f t="shared" si="1"/>
        <v> ()</v>
      </c>
      <c r="B368" s="94"/>
      <c r="C368" s="94"/>
      <c r="D368" s="84"/>
      <c r="E368" s="84"/>
      <c r="F368" s="92"/>
      <c r="G368" s="84"/>
      <c r="H368" s="94"/>
      <c r="I368" s="84"/>
      <c r="J368" s="85" t="str">
        <f t="shared" si="3"/>
        <v>no</v>
      </c>
      <c r="K368" s="86" t="str">
        <f>IFERROR(__xludf.DUMMYFUNCTION("IFERROR(JOIN("", "",FILTER(L368:Q368,LEN(L368:Q368))))"),"")</f>
        <v/>
      </c>
      <c r="L368" s="87" t="str">
        <f>IFERROR(__xludf.DUMMYFUNCTION("IF(ISBLANK($D368),"""",IFERROR(JOIN("", "",QUERY(INDIRECT(""'(OCDS) "" &amp; L$3 &amp; ""'!$C:$F""),""SELECT C WHERE F = '"" &amp; $A368 &amp; ""'""))))"),"")</f>
        <v/>
      </c>
      <c r="M368" s="88" t="str">
        <f>IFERROR(__xludf.DUMMYFUNCTION("IF(ISBLANK($D368),"""",IFERROR(JOIN("", "",QUERY(INDIRECT(""'(OCDS) "" &amp; M$3 &amp; ""'!$C:$F""),""SELECT C WHERE F = '"" &amp; $A368 &amp; ""'""))))"),"")</f>
        <v/>
      </c>
      <c r="N368" s="88" t="str">
        <f>IFERROR(__xludf.DUMMYFUNCTION("IF(ISBLANK($D368),"""",IFERROR(JOIN("", "",QUERY(INDIRECT(""'(OCDS) "" &amp; N$3 &amp; ""'!$C:$F""),""SELECT C WHERE F = '"" &amp; $A368 &amp; ""'""))))"),"")</f>
        <v/>
      </c>
      <c r="O368" s="88" t="str">
        <f>IFERROR(__xludf.DUMMYFUNCTION("IF(ISBLANK($D368),"""",IFERROR(JOIN("", "",QUERY(INDIRECT(""'(OCDS) "" &amp; O$3 &amp; ""'!$C:$F""),""SELECT C WHERE F = '"" &amp; $A368 &amp; ""'""))))"),"")</f>
        <v/>
      </c>
      <c r="P368" s="88" t="str">
        <f>IFERROR(__xludf.DUMMYFUNCTION("IF(ISBLANK($D368),"""",IFERROR(JOIN("", "",QUERY(INDIRECT(""'(OCDS) "" &amp; P$3 &amp; ""'!$C:$F""),""SELECT C WHERE F = '"" &amp; $A368 &amp; ""'""))))"),"")</f>
        <v/>
      </c>
      <c r="Q368" s="88" t="str">
        <f>IFERROR(__xludf.DUMMYFUNCTION("IF(ISBLANK($D368),"""",IFERROR(JOIN("", "",QUERY(INDIRECT(""'(OCDS) "" &amp; Q$3 &amp; ""'!$C:$F""),""SELECT C WHERE F = '"" &amp; $A368 &amp; ""'""))))"),"")</f>
        <v/>
      </c>
      <c r="R368" s="89">
        <f t="shared" ref="R368:W368" si="366">IF(ISBLANK(IFERROR(VLOOKUP($A368,INDIRECT("'(OCDS) " &amp; R$3 &amp; "'!$F:$F"),1,FALSE))),0,1)</f>
        <v>0</v>
      </c>
      <c r="S368" s="89">
        <f t="shared" si="366"/>
        <v>0</v>
      </c>
      <c r="T368" s="89">
        <f t="shared" si="366"/>
        <v>0</v>
      </c>
      <c r="U368" s="89">
        <f t="shared" si="366"/>
        <v>0</v>
      </c>
      <c r="V368" s="89">
        <f t="shared" si="366"/>
        <v>0</v>
      </c>
      <c r="W368" s="89">
        <f t="shared" si="366"/>
        <v>0</v>
      </c>
    </row>
    <row r="369">
      <c r="A369" s="79" t="str">
        <f t="shared" si="1"/>
        <v> ()</v>
      </c>
      <c r="B369" s="94"/>
      <c r="C369" s="94"/>
      <c r="D369" s="84"/>
      <c r="E369" s="84"/>
      <c r="F369" s="92"/>
      <c r="G369" s="84"/>
      <c r="H369" s="94"/>
      <c r="I369" s="84"/>
      <c r="J369" s="85" t="str">
        <f t="shared" si="3"/>
        <v>no</v>
      </c>
      <c r="K369" s="86" t="str">
        <f>IFERROR(__xludf.DUMMYFUNCTION("IFERROR(JOIN("", "",FILTER(L369:Q369,LEN(L369:Q369))))"),"")</f>
        <v/>
      </c>
      <c r="L369" s="87" t="str">
        <f>IFERROR(__xludf.DUMMYFUNCTION("IF(ISBLANK($D369),"""",IFERROR(JOIN("", "",QUERY(INDIRECT(""'(OCDS) "" &amp; L$3 &amp; ""'!$C:$F""),""SELECT C WHERE F = '"" &amp; $A369 &amp; ""'""))))"),"")</f>
        <v/>
      </c>
      <c r="M369" s="88" t="str">
        <f>IFERROR(__xludf.DUMMYFUNCTION("IF(ISBLANK($D369),"""",IFERROR(JOIN("", "",QUERY(INDIRECT(""'(OCDS) "" &amp; M$3 &amp; ""'!$C:$F""),""SELECT C WHERE F = '"" &amp; $A369 &amp; ""'""))))"),"")</f>
        <v/>
      </c>
      <c r="N369" s="88" t="str">
        <f>IFERROR(__xludf.DUMMYFUNCTION("IF(ISBLANK($D369),"""",IFERROR(JOIN("", "",QUERY(INDIRECT(""'(OCDS) "" &amp; N$3 &amp; ""'!$C:$F""),""SELECT C WHERE F = '"" &amp; $A369 &amp; ""'""))))"),"")</f>
        <v/>
      </c>
      <c r="O369" s="88" t="str">
        <f>IFERROR(__xludf.DUMMYFUNCTION("IF(ISBLANK($D369),"""",IFERROR(JOIN("", "",QUERY(INDIRECT(""'(OCDS) "" &amp; O$3 &amp; ""'!$C:$F""),""SELECT C WHERE F = '"" &amp; $A369 &amp; ""'""))))"),"")</f>
        <v/>
      </c>
      <c r="P369" s="88" t="str">
        <f>IFERROR(__xludf.DUMMYFUNCTION("IF(ISBLANK($D369),"""",IFERROR(JOIN("", "",QUERY(INDIRECT(""'(OCDS) "" &amp; P$3 &amp; ""'!$C:$F""),""SELECT C WHERE F = '"" &amp; $A369 &amp; ""'""))))"),"")</f>
        <v/>
      </c>
      <c r="Q369" s="88" t="str">
        <f>IFERROR(__xludf.DUMMYFUNCTION("IF(ISBLANK($D369),"""",IFERROR(JOIN("", "",QUERY(INDIRECT(""'(OCDS) "" &amp; Q$3 &amp; ""'!$C:$F""),""SELECT C WHERE F = '"" &amp; $A369 &amp; ""'""))))"),"")</f>
        <v/>
      </c>
      <c r="R369" s="89">
        <f t="shared" ref="R369:W369" si="367">IF(ISBLANK(IFERROR(VLOOKUP($A369,INDIRECT("'(OCDS) " &amp; R$3 &amp; "'!$F:$F"),1,FALSE))),0,1)</f>
        <v>0</v>
      </c>
      <c r="S369" s="89">
        <f t="shared" si="367"/>
        <v>0</v>
      </c>
      <c r="T369" s="89">
        <f t="shared" si="367"/>
        <v>0</v>
      </c>
      <c r="U369" s="89">
        <f t="shared" si="367"/>
        <v>0</v>
      </c>
      <c r="V369" s="89">
        <f t="shared" si="367"/>
        <v>0</v>
      </c>
      <c r="W369" s="89">
        <f t="shared" si="367"/>
        <v>0</v>
      </c>
    </row>
    <row r="370">
      <c r="A370" s="79" t="str">
        <f t="shared" si="1"/>
        <v> ()</v>
      </c>
      <c r="B370" s="94"/>
      <c r="C370" s="94"/>
      <c r="D370" s="84"/>
      <c r="E370" s="84"/>
      <c r="F370" s="92"/>
      <c r="G370" s="84"/>
      <c r="H370" s="94"/>
      <c r="I370" s="84"/>
      <c r="J370" s="85" t="str">
        <f t="shared" si="3"/>
        <v>no</v>
      </c>
      <c r="K370" s="86" t="str">
        <f>IFERROR(__xludf.DUMMYFUNCTION("IFERROR(JOIN("", "",FILTER(L370:Q370,LEN(L370:Q370))))"),"")</f>
        <v/>
      </c>
      <c r="L370" s="87" t="str">
        <f>IFERROR(__xludf.DUMMYFUNCTION("IF(ISBLANK($D370),"""",IFERROR(JOIN("", "",QUERY(INDIRECT(""'(OCDS) "" &amp; L$3 &amp; ""'!$C:$F""),""SELECT C WHERE F = '"" &amp; $A370 &amp; ""'""))))"),"")</f>
        <v/>
      </c>
      <c r="M370" s="88" t="str">
        <f>IFERROR(__xludf.DUMMYFUNCTION("IF(ISBLANK($D370),"""",IFERROR(JOIN("", "",QUERY(INDIRECT(""'(OCDS) "" &amp; M$3 &amp; ""'!$C:$F""),""SELECT C WHERE F = '"" &amp; $A370 &amp; ""'""))))"),"")</f>
        <v/>
      </c>
      <c r="N370" s="88" t="str">
        <f>IFERROR(__xludf.DUMMYFUNCTION("IF(ISBLANK($D370),"""",IFERROR(JOIN("", "",QUERY(INDIRECT(""'(OCDS) "" &amp; N$3 &amp; ""'!$C:$F""),""SELECT C WHERE F = '"" &amp; $A370 &amp; ""'""))))"),"")</f>
        <v/>
      </c>
      <c r="O370" s="88" t="str">
        <f>IFERROR(__xludf.DUMMYFUNCTION("IF(ISBLANK($D370),"""",IFERROR(JOIN("", "",QUERY(INDIRECT(""'(OCDS) "" &amp; O$3 &amp; ""'!$C:$F""),""SELECT C WHERE F = '"" &amp; $A370 &amp; ""'""))))"),"")</f>
        <v/>
      </c>
      <c r="P370" s="88" t="str">
        <f>IFERROR(__xludf.DUMMYFUNCTION("IF(ISBLANK($D370),"""",IFERROR(JOIN("", "",QUERY(INDIRECT(""'(OCDS) "" &amp; P$3 &amp; ""'!$C:$F""),""SELECT C WHERE F = '"" &amp; $A370 &amp; ""'""))))"),"")</f>
        <v/>
      </c>
      <c r="Q370" s="88" t="str">
        <f>IFERROR(__xludf.DUMMYFUNCTION("IF(ISBLANK($D370),"""",IFERROR(JOIN("", "",QUERY(INDIRECT(""'(OCDS) "" &amp; Q$3 &amp; ""'!$C:$F""),""SELECT C WHERE F = '"" &amp; $A370 &amp; ""'""))))"),"")</f>
        <v/>
      </c>
      <c r="R370" s="89">
        <f t="shared" ref="R370:W370" si="368">IF(ISBLANK(IFERROR(VLOOKUP($A370,INDIRECT("'(OCDS) " &amp; R$3 &amp; "'!$F:$F"),1,FALSE))),0,1)</f>
        <v>0</v>
      </c>
      <c r="S370" s="89">
        <f t="shared" si="368"/>
        <v>0</v>
      </c>
      <c r="T370" s="89">
        <f t="shared" si="368"/>
        <v>0</v>
      </c>
      <c r="U370" s="89">
        <f t="shared" si="368"/>
        <v>0</v>
      </c>
      <c r="V370" s="89">
        <f t="shared" si="368"/>
        <v>0</v>
      </c>
      <c r="W370" s="89">
        <f t="shared" si="368"/>
        <v>0</v>
      </c>
    </row>
    <row r="371">
      <c r="A371" s="79" t="str">
        <f t="shared" si="1"/>
        <v> ()</v>
      </c>
      <c r="B371" s="94"/>
      <c r="C371" s="94"/>
      <c r="D371" s="84"/>
      <c r="E371" s="84"/>
      <c r="F371" s="92"/>
      <c r="G371" s="84"/>
      <c r="H371" s="94"/>
      <c r="I371" s="84"/>
      <c r="J371" s="85" t="str">
        <f t="shared" si="3"/>
        <v>no</v>
      </c>
      <c r="K371" s="86" t="str">
        <f>IFERROR(__xludf.DUMMYFUNCTION("IFERROR(JOIN("", "",FILTER(L371:Q371,LEN(L371:Q371))))"),"")</f>
        <v/>
      </c>
      <c r="L371" s="87" t="str">
        <f>IFERROR(__xludf.DUMMYFUNCTION("IF(ISBLANK($D371),"""",IFERROR(JOIN("", "",QUERY(INDIRECT(""'(OCDS) "" &amp; L$3 &amp; ""'!$C:$F""),""SELECT C WHERE F = '"" &amp; $A371 &amp; ""'""))))"),"")</f>
        <v/>
      </c>
      <c r="M371" s="88" t="str">
        <f>IFERROR(__xludf.DUMMYFUNCTION("IF(ISBLANK($D371),"""",IFERROR(JOIN("", "",QUERY(INDIRECT(""'(OCDS) "" &amp; M$3 &amp; ""'!$C:$F""),""SELECT C WHERE F = '"" &amp; $A371 &amp; ""'""))))"),"")</f>
        <v/>
      </c>
      <c r="N371" s="88" t="str">
        <f>IFERROR(__xludf.DUMMYFUNCTION("IF(ISBLANK($D371),"""",IFERROR(JOIN("", "",QUERY(INDIRECT(""'(OCDS) "" &amp; N$3 &amp; ""'!$C:$F""),""SELECT C WHERE F = '"" &amp; $A371 &amp; ""'""))))"),"")</f>
        <v/>
      </c>
      <c r="O371" s="88" t="str">
        <f>IFERROR(__xludf.DUMMYFUNCTION("IF(ISBLANK($D371),"""",IFERROR(JOIN("", "",QUERY(INDIRECT(""'(OCDS) "" &amp; O$3 &amp; ""'!$C:$F""),""SELECT C WHERE F = '"" &amp; $A371 &amp; ""'""))))"),"")</f>
        <v/>
      </c>
      <c r="P371" s="88" t="str">
        <f>IFERROR(__xludf.DUMMYFUNCTION("IF(ISBLANK($D371),"""",IFERROR(JOIN("", "",QUERY(INDIRECT(""'(OCDS) "" &amp; P$3 &amp; ""'!$C:$F""),""SELECT C WHERE F = '"" &amp; $A371 &amp; ""'""))))"),"")</f>
        <v/>
      </c>
      <c r="Q371" s="88" t="str">
        <f>IFERROR(__xludf.DUMMYFUNCTION("IF(ISBLANK($D371),"""",IFERROR(JOIN("", "",QUERY(INDIRECT(""'(OCDS) "" &amp; Q$3 &amp; ""'!$C:$F""),""SELECT C WHERE F = '"" &amp; $A371 &amp; ""'""))))"),"")</f>
        <v/>
      </c>
      <c r="R371" s="89">
        <f t="shared" ref="R371:W371" si="369">IF(ISBLANK(IFERROR(VLOOKUP($A371,INDIRECT("'(OCDS) " &amp; R$3 &amp; "'!$F:$F"),1,FALSE))),0,1)</f>
        <v>0</v>
      </c>
      <c r="S371" s="89">
        <f t="shared" si="369"/>
        <v>0</v>
      </c>
      <c r="T371" s="89">
        <f t="shared" si="369"/>
        <v>0</v>
      </c>
      <c r="U371" s="89">
        <f t="shared" si="369"/>
        <v>0</v>
      </c>
      <c r="V371" s="89">
        <f t="shared" si="369"/>
        <v>0</v>
      </c>
      <c r="W371" s="89">
        <f t="shared" si="369"/>
        <v>0</v>
      </c>
    </row>
    <row r="372">
      <c r="A372" s="79" t="str">
        <f t="shared" si="1"/>
        <v> ()</v>
      </c>
      <c r="B372" s="94"/>
      <c r="C372" s="94"/>
      <c r="D372" s="84"/>
      <c r="E372" s="84"/>
      <c r="F372" s="92"/>
      <c r="G372" s="84"/>
      <c r="H372" s="94"/>
      <c r="I372" s="84"/>
      <c r="J372" s="85" t="str">
        <f t="shared" si="3"/>
        <v>no</v>
      </c>
      <c r="K372" s="86" t="str">
        <f>IFERROR(__xludf.DUMMYFUNCTION("IFERROR(JOIN("", "",FILTER(L372:Q372,LEN(L372:Q372))))"),"")</f>
        <v/>
      </c>
      <c r="L372" s="87" t="str">
        <f>IFERROR(__xludf.DUMMYFUNCTION("IF(ISBLANK($D372),"""",IFERROR(JOIN("", "",QUERY(INDIRECT(""'(OCDS) "" &amp; L$3 &amp; ""'!$C:$F""),""SELECT C WHERE F = '"" &amp; $A372 &amp; ""'""))))"),"")</f>
        <v/>
      </c>
      <c r="M372" s="88" t="str">
        <f>IFERROR(__xludf.DUMMYFUNCTION("IF(ISBLANK($D372),"""",IFERROR(JOIN("", "",QUERY(INDIRECT(""'(OCDS) "" &amp; M$3 &amp; ""'!$C:$F""),""SELECT C WHERE F = '"" &amp; $A372 &amp; ""'""))))"),"")</f>
        <v/>
      </c>
      <c r="N372" s="88" t="str">
        <f>IFERROR(__xludf.DUMMYFUNCTION("IF(ISBLANK($D372),"""",IFERROR(JOIN("", "",QUERY(INDIRECT(""'(OCDS) "" &amp; N$3 &amp; ""'!$C:$F""),""SELECT C WHERE F = '"" &amp; $A372 &amp; ""'""))))"),"")</f>
        <v/>
      </c>
      <c r="O372" s="88" t="str">
        <f>IFERROR(__xludf.DUMMYFUNCTION("IF(ISBLANK($D372),"""",IFERROR(JOIN("", "",QUERY(INDIRECT(""'(OCDS) "" &amp; O$3 &amp; ""'!$C:$F""),""SELECT C WHERE F = '"" &amp; $A372 &amp; ""'""))))"),"")</f>
        <v/>
      </c>
      <c r="P372" s="88" t="str">
        <f>IFERROR(__xludf.DUMMYFUNCTION("IF(ISBLANK($D372),"""",IFERROR(JOIN("", "",QUERY(INDIRECT(""'(OCDS) "" &amp; P$3 &amp; ""'!$C:$F""),""SELECT C WHERE F = '"" &amp; $A372 &amp; ""'""))))"),"")</f>
        <v/>
      </c>
      <c r="Q372" s="88" t="str">
        <f>IFERROR(__xludf.DUMMYFUNCTION("IF(ISBLANK($D372),"""",IFERROR(JOIN("", "",QUERY(INDIRECT(""'(OCDS) "" &amp; Q$3 &amp; ""'!$C:$F""),""SELECT C WHERE F = '"" &amp; $A372 &amp; ""'""))))"),"")</f>
        <v/>
      </c>
      <c r="R372" s="89">
        <f t="shared" ref="R372:W372" si="370">IF(ISBLANK(IFERROR(VLOOKUP($A372,INDIRECT("'(OCDS) " &amp; R$3 &amp; "'!$F:$F"),1,FALSE))),0,1)</f>
        <v>0</v>
      </c>
      <c r="S372" s="89">
        <f t="shared" si="370"/>
        <v>0</v>
      </c>
      <c r="T372" s="89">
        <f t="shared" si="370"/>
        <v>0</v>
      </c>
      <c r="U372" s="89">
        <f t="shared" si="370"/>
        <v>0</v>
      </c>
      <c r="V372" s="89">
        <f t="shared" si="370"/>
        <v>0</v>
      </c>
      <c r="W372" s="89">
        <f t="shared" si="370"/>
        <v>0</v>
      </c>
    </row>
    <row r="373">
      <c r="A373" s="79" t="str">
        <f t="shared" si="1"/>
        <v> ()</v>
      </c>
      <c r="B373" s="94"/>
      <c r="C373" s="94"/>
      <c r="D373" s="84"/>
      <c r="E373" s="84"/>
      <c r="F373" s="92"/>
      <c r="G373" s="84"/>
      <c r="H373" s="94"/>
      <c r="I373" s="84"/>
      <c r="J373" s="85" t="str">
        <f t="shared" si="3"/>
        <v>no</v>
      </c>
      <c r="K373" s="86" t="str">
        <f>IFERROR(__xludf.DUMMYFUNCTION("IFERROR(JOIN("", "",FILTER(L373:Q373,LEN(L373:Q373))))"),"")</f>
        <v/>
      </c>
      <c r="L373" s="87" t="str">
        <f>IFERROR(__xludf.DUMMYFUNCTION("IF(ISBLANK($D373),"""",IFERROR(JOIN("", "",QUERY(INDIRECT(""'(OCDS) "" &amp; L$3 &amp; ""'!$C:$F""),""SELECT C WHERE F = '"" &amp; $A373 &amp; ""'""))))"),"")</f>
        <v/>
      </c>
      <c r="M373" s="88" t="str">
        <f>IFERROR(__xludf.DUMMYFUNCTION("IF(ISBLANK($D373),"""",IFERROR(JOIN("", "",QUERY(INDIRECT(""'(OCDS) "" &amp; M$3 &amp; ""'!$C:$F""),""SELECT C WHERE F = '"" &amp; $A373 &amp; ""'""))))"),"")</f>
        <v/>
      </c>
      <c r="N373" s="88" t="str">
        <f>IFERROR(__xludf.DUMMYFUNCTION("IF(ISBLANK($D373),"""",IFERROR(JOIN("", "",QUERY(INDIRECT(""'(OCDS) "" &amp; N$3 &amp; ""'!$C:$F""),""SELECT C WHERE F = '"" &amp; $A373 &amp; ""'""))))"),"")</f>
        <v/>
      </c>
      <c r="O373" s="88" t="str">
        <f>IFERROR(__xludf.DUMMYFUNCTION("IF(ISBLANK($D373),"""",IFERROR(JOIN("", "",QUERY(INDIRECT(""'(OCDS) "" &amp; O$3 &amp; ""'!$C:$F""),""SELECT C WHERE F = '"" &amp; $A373 &amp; ""'""))))"),"")</f>
        <v/>
      </c>
      <c r="P373" s="88" t="str">
        <f>IFERROR(__xludf.DUMMYFUNCTION("IF(ISBLANK($D373),"""",IFERROR(JOIN("", "",QUERY(INDIRECT(""'(OCDS) "" &amp; P$3 &amp; ""'!$C:$F""),""SELECT C WHERE F = '"" &amp; $A373 &amp; ""'""))))"),"")</f>
        <v/>
      </c>
      <c r="Q373" s="88" t="str">
        <f>IFERROR(__xludf.DUMMYFUNCTION("IF(ISBLANK($D373),"""",IFERROR(JOIN("", "",QUERY(INDIRECT(""'(OCDS) "" &amp; Q$3 &amp; ""'!$C:$F""),""SELECT C WHERE F = '"" &amp; $A373 &amp; ""'""))))"),"")</f>
        <v/>
      </c>
      <c r="R373" s="89">
        <f t="shared" ref="R373:W373" si="371">IF(ISBLANK(IFERROR(VLOOKUP($A373,INDIRECT("'(OCDS) " &amp; R$3 &amp; "'!$F:$F"),1,FALSE))),0,1)</f>
        <v>0</v>
      </c>
      <c r="S373" s="89">
        <f t="shared" si="371"/>
        <v>0</v>
      </c>
      <c r="T373" s="89">
        <f t="shared" si="371"/>
        <v>0</v>
      </c>
      <c r="U373" s="89">
        <f t="shared" si="371"/>
        <v>0</v>
      </c>
      <c r="V373" s="89">
        <f t="shared" si="371"/>
        <v>0</v>
      </c>
      <c r="W373" s="89">
        <f t="shared" si="371"/>
        <v>0</v>
      </c>
    </row>
    <row r="374">
      <c r="A374" s="79" t="str">
        <f t="shared" si="1"/>
        <v> ()</v>
      </c>
      <c r="B374" s="94"/>
      <c r="C374" s="94"/>
      <c r="D374" s="84"/>
      <c r="E374" s="84"/>
      <c r="F374" s="92"/>
      <c r="G374" s="84"/>
      <c r="H374" s="94"/>
      <c r="I374" s="84"/>
      <c r="J374" s="85" t="str">
        <f t="shared" si="3"/>
        <v>no</v>
      </c>
      <c r="K374" s="86" t="str">
        <f>IFERROR(__xludf.DUMMYFUNCTION("IFERROR(JOIN("", "",FILTER(L374:Q374,LEN(L374:Q374))))"),"")</f>
        <v/>
      </c>
      <c r="L374" s="87" t="str">
        <f>IFERROR(__xludf.DUMMYFUNCTION("IF(ISBLANK($D374),"""",IFERROR(JOIN("", "",QUERY(INDIRECT(""'(OCDS) "" &amp; L$3 &amp; ""'!$C:$F""),""SELECT C WHERE F = '"" &amp; $A374 &amp; ""'""))))"),"")</f>
        <v/>
      </c>
      <c r="M374" s="88" t="str">
        <f>IFERROR(__xludf.DUMMYFUNCTION("IF(ISBLANK($D374),"""",IFERROR(JOIN("", "",QUERY(INDIRECT(""'(OCDS) "" &amp; M$3 &amp; ""'!$C:$F""),""SELECT C WHERE F = '"" &amp; $A374 &amp; ""'""))))"),"")</f>
        <v/>
      </c>
      <c r="N374" s="88" t="str">
        <f>IFERROR(__xludf.DUMMYFUNCTION("IF(ISBLANK($D374),"""",IFERROR(JOIN("", "",QUERY(INDIRECT(""'(OCDS) "" &amp; N$3 &amp; ""'!$C:$F""),""SELECT C WHERE F = '"" &amp; $A374 &amp; ""'""))))"),"")</f>
        <v/>
      </c>
      <c r="O374" s="88" t="str">
        <f>IFERROR(__xludf.DUMMYFUNCTION("IF(ISBLANK($D374),"""",IFERROR(JOIN("", "",QUERY(INDIRECT(""'(OCDS) "" &amp; O$3 &amp; ""'!$C:$F""),""SELECT C WHERE F = '"" &amp; $A374 &amp; ""'""))))"),"")</f>
        <v/>
      </c>
      <c r="P374" s="88" t="str">
        <f>IFERROR(__xludf.DUMMYFUNCTION("IF(ISBLANK($D374),"""",IFERROR(JOIN("", "",QUERY(INDIRECT(""'(OCDS) "" &amp; P$3 &amp; ""'!$C:$F""),""SELECT C WHERE F = '"" &amp; $A374 &amp; ""'""))))"),"")</f>
        <v/>
      </c>
      <c r="Q374" s="88" t="str">
        <f>IFERROR(__xludf.DUMMYFUNCTION("IF(ISBLANK($D374),"""",IFERROR(JOIN("", "",QUERY(INDIRECT(""'(OCDS) "" &amp; Q$3 &amp; ""'!$C:$F""),""SELECT C WHERE F = '"" &amp; $A374 &amp; ""'""))))"),"")</f>
        <v/>
      </c>
      <c r="R374" s="89">
        <f t="shared" ref="R374:W374" si="372">IF(ISBLANK(IFERROR(VLOOKUP($A374,INDIRECT("'(OCDS) " &amp; R$3 &amp; "'!$F:$F"),1,FALSE))),0,1)</f>
        <v>0</v>
      </c>
      <c r="S374" s="89">
        <f t="shared" si="372"/>
        <v>0</v>
      </c>
      <c r="T374" s="89">
        <f t="shared" si="372"/>
        <v>0</v>
      </c>
      <c r="U374" s="89">
        <f t="shared" si="372"/>
        <v>0</v>
      </c>
      <c r="V374" s="89">
        <f t="shared" si="372"/>
        <v>0</v>
      </c>
      <c r="W374" s="89">
        <f t="shared" si="372"/>
        <v>0</v>
      </c>
    </row>
    <row r="375">
      <c r="A375" s="79" t="str">
        <f t="shared" si="1"/>
        <v> ()</v>
      </c>
      <c r="B375" s="94"/>
      <c r="C375" s="94"/>
      <c r="D375" s="84"/>
      <c r="E375" s="84"/>
      <c r="F375" s="92"/>
      <c r="G375" s="84"/>
      <c r="H375" s="94"/>
      <c r="I375" s="84"/>
      <c r="J375" s="85" t="str">
        <f t="shared" si="3"/>
        <v>no</v>
      </c>
      <c r="K375" s="86" t="str">
        <f>IFERROR(__xludf.DUMMYFUNCTION("IFERROR(JOIN("", "",FILTER(L375:Q375,LEN(L375:Q375))))"),"")</f>
        <v/>
      </c>
      <c r="L375" s="87" t="str">
        <f>IFERROR(__xludf.DUMMYFUNCTION("IF(ISBLANK($D375),"""",IFERROR(JOIN("", "",QUERY(INDIRECT(""'(OCDS) "" &amp; L$3 &amp; ""'!$C:$F""),""SELECT C WHERE F = '"" &amp; $A375 &amp; ""'""))))"),"")</f>
        <v/>
      </c>
      <c r="M375" s="88" t="str">
        <f>IFERROR(__xludf.DUMMYFUNCTION("IF(ISBLANK($D375),"""",IFERROR(JOIN("", "",QUERY(INDIRECT(""'(OCDS) "" &amp; M$3 &amp; ""'!$C:$F""),""SELECT C WHERE F = '"" &amp; $A375 &amp; ""'""))))"),"")</f>
        <v/>
      </c>
      <c r="N375" s="88" t="str">
        <f>IFERROR(__xludf.DUMMYFUNCTION("IF(ISBLANK($D375),"""",IFERROR(JOIN("", "",QUERY(INDIRECT(""'(OCDS) "" &amp; N$3 &amp; ""'!$C:$F""),""SELECT C WHERE F = '"" &amp; $A375 &amp; ""'""))))"),"")</f>
        <v/>
      </c>
      <c r="O375" s="88" t="str">
        <f>IFERROR(__xludf.DUMMYFUNCTION("IF(ISBLANK($D375),"""",IFERROR(JOIN("", "",QUERY(INDIRECT(""'(OCDS) "" &amp; O$3 &amp; ""'!$C:$F""),""SELECT C WHERE F = '"" &amp; $A375 &amp; ""'""))))"),"")</f>
        <v/>
      </c>
      <c r="P375" s="88" t="str">
        <f>IFERROR(__xludf.DUMMYFUNCTION("IF(ISBLANK($D375),"""",IFERROR(JOIN("", "",QUERY(INDIRECT(""'(OCDS) "" &amp; P$3 &amp; ""'!$C:$F""),""SELECT C WHERE F = '"" &amp; $A375 &amp; ""'""))))"),"")</f>
        <v/>
      </c>
      <c r="Q375" s="88" t="str">
        <f>IFERROR(__xludf.DUMMYFUNCTION("IF(ISBLANK($D375),"""",IFERROR(JOIN("", "",QUERY(INDIRECT(""'(OCDS) "" &amp; Q$3 &amp; ""'!$C:$F""),""SELECT C WHERE F = '"" &amp; $A375 &amp; ""'""))))"),"")</f>
        <v/>
      </c>
      <c r="R375" s="89">
        <f t="shared" ref="R375:W375" si="373">IF(ISBLANK(IFERROR(VLOOKUP($A375,INDIRECT("'(OCDS) " &amp; R$3 &amp; "'!$F:$F"),1,FALSE))),0,1)</f>
        <v>0</v>
      </c>
      <c r="S375" s="89">
        <f t="shared" si="373"/>
        <v>0</v>
      </c>
      <c r="T375" s="89">
        <f t="shared" si="373"/>
        <v>0</v>
      </c>
      <c r="U375" s="89">
        <f t="shared" si="373"/>
        <v>0</v>
      </c>
      <c r="V375" s="89">
        <f t="shared" si="373"/>
        <v>0</v>
      </c>
      <c r="W375" s="89">
        <f t="shared" si="373"/>
        <v>0</v>
      </c>
    </row>
    <row r="376">
      <c r="A376" s="79" t="str">
        <f t="shared" si="1"/>
        <v> ()</v>
      </c>
      <c r="B376" s="94"/>
      <c r="C376" s="94"/>
      <c r="D376" s="84"/>
      <c r="E376" s="84"/>
      <c r="F376" s="92"/>
      <c r="G376" s="84"/>
      <c r="H376" s="94"/>
      <c r="I376" s="84"/>
      <c r="J376" s="85" t="str">
        <f t="shared" si="3"/>
        <v>no</v>
      </c>
      <c r="K376" s="86" t="str">
        <f>IFERROR(__xludf.DUMMYFUNCTION("IFERROR(JOIN("", "",FILTER(L376:Q376,LEN(L376:Q376))))"),"")</f>
        <v/>
      </c>
      <c r="L376" s="87" t="str">
        <f>IFERROR(__xludf.DUMMYFUNCTION("IF(ISBLANK($D376),"""",IFERROR(JOIN("", "",QUERY(INDIRECT(""'(OCDS) "" &amp; L$3 &amp; ""'!$C:$F""),""SELECT C WHERE F = '"" &amp; $A376 &amp; ""'""))))"),"")</f>
        <v/>
      </c>
      <c r="M376" s="88" t="str">
        <f>IFERROR(__xludf.DUMMYFUNCTION("IF(ISBLANK($D376),"""",IFERROR(JOIN("", "",QUERY(INDIRECT(""'(OCDS) "" &amp; M$3 &amp; ""'!$C:$F""),""SELECT C WHERE F = '"" &amp; $A376 &amp; ""'""))))"),"")</f>
        <v/>
      </c>
      <c r="N376" s="88" t="str">
        <f>IFERROR(__xludf.DUMMYFUNCTION("IF(ISBLANK($D376),"""",IFERROR(JOIN("", "",QUERY(INDIRECT(""'(OCDS) "" &amp; N$3 &amp; ""'!$C:$F""),""SELECT C WHERE F = '"" &amp; $A376 &amp; ""'""))))"),"")</f>
        <v/>
      </c>
      <c r="O376" s="88" t="str">
        <f>IFERROR(__xludf.DUMMYFUNCTION("IF(ISBLANK($D376),"""",IFERROR(JOIN("", "",QUERY(INDIRECT(""'(OCDS) "" &amp; O$3 &amp; ""'!$C:$F""),""SELECT C WHERE F = '"" &amp; $A376 &amp; ""'""))))"),"")</f>
        <v/>
      </c>
      <c r="P376" s="88" t="str">
        <f>IFERROR(__xludf.DUMMYFUNCTION("IF(ISBLANK($D376),"""",IFERROR(JOIN("", "",QUERY(INDIRECT(""'(OCDS) "" &amp; P$3 &amp; ""'!$C:$F""),""SELECT C WHERE F = '"" &amp; $A376 &amp; ""'""))))"),"")</f>
        <v/>
      </c>
      <c r="Q376" s="88" t="str">
        <f>IFERROR(__xludf.DUMMYFUNCTION("IF(ISBLANK($D376),"""",IFERROR(JOIN("", "",QUERY(INDIRECT(""'(OCDS) "" &amp; Q$3 &amp; ""'!$C:$F""),""SELECT C WHERE F = '"" &amp; $A376 &amp; ""'""))))"),"")</f>
        <v/>
      </c>
      <c r="R376" s="89">
        <f t="shared" ref="R376:W376" si="374">IF(ISBLANK(IFERROR(VLOOKUP($A376,INDIRECT("'(OCDS) " &amp; R$3 &amp; "'!$F:$F"),1,FALSE))),0,1)</f>
        <v>0</v>
      </c>
      <c r="S376" s="89">
        <f t="shared" si="374"/>
        <v>0</v>
      </c>
      <c r="T376" s="89">
        <f t="shared" si="374"/>
        <v>0</v>
      </c>
      <c r="U376" s="89">
        <f t="shared" si="374"/>
        <v>0</v>
      </c>
      <c r="V376" s="89">
        <f t="shared" si="374"/>
        <v>0</v>
      </c>
      <c r="W376" s="89">
        <f t="shared" si="374"/>
        <v>0</v>
      </c>
    </row>
    <row r="377">
      <c r="A377" s="79" t="str">
        <f t="shared" si="1"/>
        <v> ()</v>
      </c>
      <c r="B377" s="94"/>
      <c r="C377" s="94"/>
      <c r="D377" s="84"/>
      <c r="E377" s="84"/>
      <c r="F377" s="92"/>
      <c r="G377" s="84"/>
      <c r="H377" s="94"/>
      <c r="I377" s="84"/>
      <c r="J377" s="85" t="str">
        <f t="shared" si="3"/>
        <v>no</v>
      </c>
      <c r="K377" s="86" t="str">
        <f>IFERROR(__xludf.DUMMYFUNCTION("IFERROR(JOIN("", "",FILTER(L377:Q377,LEN(L377:Q377))))"),"")</f>
        <v/>
      </c>
      <c r="L377" s="87" t="str">
        <f>IFERROR(__xludf.DUMMYFUNCTION("IF(ISBLANK($D377),"""",IFERROR(JOIN("", "",QUERY(INDIRECT(""'(OCDS) "" &amp; L$3 &amp; ""'!$C:$F""),""SELECT C WHERE F = '"" &amp; $A377 &amp; ""'""))))"),"")</f>
        <v/>
      </c>
      <c r="M377" s="88" t="str">
        <f>IFERROR(__xludf.DUMMYFUNCTION("IF(ISBLANK($D377),"""",IFERROR(JOIN("", "",QUERY(INDIRECT(""'(OCDS) "" &amp; M$3 &amp; ""'!$C:$F""),""SELECT C WHERE F = '"" &amp; $A377 &amp; ""'""))))"),"")</f>
        <v/>
      </c>
      <c r="N377" s="88" t="str">
        <f>IFERROR(__xludf.DUMMYFUNCTION("IF(ISBLANK($D377),"""",IFERROR(JOIN("", "",QUERY(INDIRECT(""'(OCDS) "" &amp; N$3 &amp; ""'!$C:$F""),""SELECT C WHERE F = '"" &amp; $A377 &amp; ""'""))))"),"")</f>
        <v/>
      </c>
      <c r="O377" s="88" t="str">
        <f>IFERROR(__xludf.DUMMYFUNCTION("IF(ISBLANK($D377),"""",IFERROR(JOIN("", "",QUERY(INDIRECT(""'(OCDS) "" &amp; O$3 &amp; ""'!$C:$F""),""SELECT C WHERE F = '"" &amp; $A377 &amp; ""'""))))"),"")</f>
        <v/>
      </c>
      <c r="P377" s="88" t="str">
        <f>IFERROR(__xludf.DUMMYFUNCTION("IF(ISBLANK($D377),"""",IFERROR(JOIN("", "",QUERY(INDIRECT(""'(OCDS) "" &amp; P$3 &amp; ""'!$C:$F""),""SELECT C WHERE F = '"" &amp; $A377 &amp; ""'""))))"),"")</f>
        <v/>
      </c>
      <c r="Q377" s="88" t="str">
        <f>IFERROR(__xludf.DUMMYFUNCTION("IF(ISBLANK($D377),"""",IFERROR(JOIN("", "",QUERY(INDIRECT(""'(OCDS) "" &amp; Q$3 &amp; ""'!$C:$F""),""SELECT C WHERE F = '"" &amp; $A377 &amp; ""'""))))"),"")</f>
        <v/>
      </c>
      <c r="R377" s="89">
        <f t="shared" ref="R377:W377" si="375">IF(ISBLANK(IFERROR(VLOOKUP($A377,INDIRECT("'(OCDS) " &amp; R$3 &amp; "'!$F:$F"),1,FALSE))),0,1)</f>
        <v>0</v>
      </c>
      <c r="S377" s="89">
        <f t="shared" si="375"/>
        <v>0</v>
      </c>
      <c r="T377" s="89">
        <f t="shared" si="375"/>
        <v>0</v>
      </c>
      <c r="U377" s="89">
        <f t="shared" si="375"/>
        <v>0</v>
      </c>
      <c r="V377" s="89">
        <f t="shared" si="375"/>
        <v>0</v>
      </c>
      <c r="W377" s="89">
        <f t="shared" si="375"/>
        <v>0</v>
      </c>
    </row>
    <row r="378">
      <c r="A378" s="79" t="str">
        <f t="shared" si="1"/>
        <v> ()</v>
      </c>
      <c r="B378" s="94"/>
      <c r="C378" s="94"/>
      <c r="D378" s="84"/>
      <c r="E378" s="84"/>
      <c r="F378" s="92"/>
      <c r="G378" s="84"/>
      <c r="H378" s="94"/>
      <c r="I378" s="84"/>
      <c r="J378" s="85" t="str">
        <f t="shared" si="3"/>
        <v>no</v>
      </c>
      <c r="K378" s="86" t="str">
        <f>IFERROR(__xludf.DUMMYFUNCTION("IFERROR(JOIN("", "",FILTER(L378:Q378,LEN(L378:Q378))))"),"")</f>
        <v/>
      </c>
      <c r="L378" s="87" t="str">
        <f>IFERROR(__xludf.DUMMYFUNCTION("IF(ISBLANK($D378),"""",IFERROR(JOIN("", "",QUERY(INDIRECT(""'(OCDS) "" &amp; L$3 &amp; ""'!$C:$F""),""SELECT C WHERE F = '"" &amp; $A378 &amp; ""'""))))"),"")</f>
        <v/>
      </c>
      <c r="M378" s="88" t="str">
        <f>IFERROR(__xludf.DUMMYFUNCTION("IF(ISBLANK($D378),"""",IFERROR(JOIN("", "",QUERY(INDIRECT(""'(OCDS) "" &amp; M$3 &amp; ""'!$C:$F""),""SELECT C WHERE F = '"" &amp; $A378 &amp; ""'""))))"),"")</f>
        <v/>
      </c>
      <c r="N378" s="88" t="str">
        <f>IFERROR(__xludf.DUMMYFUNCTION("IF(ISBLANK($D378),"""",IFERROR(JOIN("", "",QUERY(INDIRECT(""'(OCDS) "" &amp; N$3 &amp; ""'!$C:$F""),""SELECT C WHERE F = '"" &amp; $A378 &amp; ""'""))))"),"")</f>
        <v/>
      </c>
      <c r="O378" s="88" t="str">
        <f>IFERROR(__xludf.DUMMYFUNCTION("IF(ISBLANK($D378),"""",IFERROR(JOIN("", "",QUERY(INDIRECT(""'(OCDS) "" &amp; O$3 &amp; ""'!$C:$F""),""SELECT C WHERE F = '"" &amp; $A378 &amp; ""'""))))"),"")</f>
        <v/>
      </c>
      <c r="P378" s="88" t="str">
        <f>IFERROR(__xludf.DUMMYFUNCTION("IF(ISBLANK($D378),"""",IFERROR(JOIN("", "",QUERY(INDIRECT(""'(OCDS) "" &amp; P$3 &amp; ""'!$C:$F""),""SELECT C WHERE F = '"" &amp; $A378 &amp; ""'""))))"),"")</f>
        <v/>
      </c>
      <c r="Q378" s="88" t="str">
        <f>IFERROR(__xludf.DUMMYFUNCTION("IF(ISBLANK($D378),"""",IFERROR(JOIN("", "",QUERY(INDIRECT(""'(OCDS) "" &amp; Q$3 &amp; ""'!$C:$F""),""SELECT C WHERE F = '"" &amp; $A378 &amp; ""'""))))"),"")</f>
        <v/>
      </c>
      <c r="R378" s="89">
        <f t="shared" ref="R378:W378" si="376">IF(ISBLANK(IFERROR(VLOOKUP($A378,INDIRECT("'(OCDS) " &amp; R$3 &amp; "'!$F:$F"),1,FALSE))),0,1)</f>
        <v>0</v>
      </c>
      <c r="S378" s="89">
        <f t="shared" si="376"/>
        <v>0</v>
      </c>
      <c r="T378" s="89">
        <f t="shared" si="376"/>
        <v>0</v>
      </c>
      <c r="U378" s="89">
        <f t="shared" si="376"/>
        <v>0</v>
      </c>
      <c r="V378" s="89">
        <f t="shared" si="376"/>
        <v>0</v>
      </c>
      <c r="W378" s="89">
        <f t="shared" si="376"/>
        <v>0</v>
      </c>
    </row>
    <row r="379">
      <c r="A379" s="79" t="str">
        <f t="shared" si="1"/>
        <v> ()</v>
      </c>
      <c r="B379" s="94"/>
      <c r="C379" s="94"/>
      <c r="D379" s="84"/>
      <c r="E379" s="84"/>
      <c r="F379" s="92"/>
      <c r="G379" s="84"/>
      <c r="H379" s="94"/>
      <c r="I379" s="84"/>
      <c r="J379" s="85" t="str">
        <f t="shared" si="3"/>
        <v>no</v>
      </c>
      <c r="K379" s="86" t="str">
        <f>IFERROR(__xludf.DUMMYFUNCTION("IFERROR(JOIN("", "",FILTER(L379:Q379,LEN(L379:Q379))))"),"")</f>
        <v/>
      </c>
      <c r="L379" s="87" t="str">
        <f>IFERROR(__xludf.DUMMYFUNCTION("IF(ISBLANK($D379),"""",IFERROR(JOIN("", "",QUERY(INDIRECT(""'(OCDS) "" &amp; L$3 &amp; ""'!$C:$F""),""SELECT C WHERE F = '"" &amp; $A379 &amp; ""'""))))"),"")</f>
        <v/>
      </c>
      <c r="M379" s="88" t="str">
        <f>IFERROR(__xludf.DUMMYFUNCTION("IF(ISBLANK($D379),"""",IFERROR(JOIN("", "",QUERY(INDIRECT(""'(OCDS) "" &amp; M$3 &amp; ""'!$C:$F""),""SELECT C WHERE F = '"" &amp; $A379 &amp; ""'""))))"),"")</f>
        <v/>
      </c>
      <c r="N379" s="88" t="str">
        <f>IFERROR(__xludf.DUMMYFUNCTION("IF(ISBLANK($D379),"""",IFERROR(JOIN("", "",QUERY(INDIRECT(""'(OCDS) "" &amp; N$3 &amp; ""'!$C:$F""),""SELECT C WHERE F = '"" &amp; $A379 &amp; ""'""))))"),"")</f>
        <v/>
      </c>
      <c r="O379" s="88" t="str">
        <f>IFERROR(__xludf.DUMMYFUNCTION("IF(ISBLANK($D379),"""",IFERROR(JOIN("", "",QUERY(INDIRECT(""'(OCDS) "" &amp; O$3 &amp; ""'!$C:$F""),""SELECT C WHERE F = '"" &amp; $A379 &amp; ""'""))))"),"")</f>
        <v/>
      </c>
      <c r="P379" s="88" t="str">
        <f>IFERROR(__xludf.DUMMYFUNCTION("IF(ISBLANK($D379),"""",IFERROR(JOIN("", "",QUERY(INDIRECT(""'(OCDS) "" &amp; P$3 &amp; ""'!$C:$F""),""SELECT C WHERE F = '"" &amp; $A379 &amp; ""'""))))"),"")</f>
        <v/>
      </c>
      <c r="Q379" s="88" t="str">
        <f>IFERROR(__xludf.DUMMYFUNCTION("IF(ISBLANK($D379),"""",IFERROR(JOIN("", "",QUERY(INDIRECT(""'(OCDS) "" &amp; Q$3 &amp; ""'!$C:$F""),""SELECT C WHERE F = '"" &amp; $A379 &amp; ""'""))))"),"")</f>
        <v/>
      </c>
      <c r="R379" s="89">
        <f t="shared" ref="R379:W379" si="377">IF(ISBLANK(IFERROR(VLOOKUP($A379,INDIRECT("'(OCDS) " &amp; R$3 &amp; "'!$F:$F"),1,FALSE))),0,1)</f>
        <v>0</v>
      </c>
      <c r="S379" s="89">
        <f t="shared" si="377"/>
        <v>0</v>
      </c>
      <c r="T379" s="89">
        <f t="shared" si="377"/>
        <v>0</v>
      </c>
      <c r="U379" s="89">
        <f t="shared" si="377"/>
        <v>0</v>
      </c>
      <c r="V379" s="89">
        <f t="shared" si="377"/>
        <v>0</v>
      </c>
      <c r="W379" s="89">
        <f t="shared" si="377"/>
        <v>0</v>
      </c>
    </row>
    <row r="380">
      <c r="A380" s="79" t="str">
        <f t="shared" si="1"/>
        <v> ()</v>
      </c>
      <c r="B380" s="94"/>
      <c r="C380" s="94"/>
      <c r="D380" s="84"/>
      <c r="E380" s="84"/>
      <c r="F380" s="92"/>
      <c r="G380" s="84"/>
      <c r="H380" s="94"/>
      <c r="I380" s="84"/>
      <c r="J380" s="85" t="str">
        <f t="shared" si="3"/>
        <v>no</v>
      </c>
      <c r="K380" s="86" t="str">
        <f>IFERROR(__xludf.DUMMYFUNCTION("IFERROR(JOIN("", "",FILTER(L380:Q380,LEN(L380:Q380))))"),"")</f>
        <v/>
      </c>
      <c r="L380" s="87" t="str">
        <f>IFERROR(__xludf.DUMMYFUNCTION("IF(ISBLANK($D380),"""",IFERROR(JOIN("", "",QUERY(INDIRECT(""'(OCDS) "" &amp; L$3 &amp; ""'!$C:$F""),""SELECT C WHERE F = '"" &amp; $A380 &amp; ""'""))))"),"")</f>
        <v/>
      </c>
      <c r="M380" s="88" t="str">
        <f>IFERROR(__xludf.DUMMYFUNCTION("IF(ISBLANK($D380),"""",IFERROR(JOIN("", "",QUERY(INDIRECT(""'(OCDS) "" &amp; M$3 &amp; ""'!$C:$F""),""SELECT C WHERE F = '"" &amp; $A380 &amp; ""'""))))"),"")</f>
        <v/>
      </c>
      <c r="N380" s="88" t="str">
        <f>IFERROR(__xludf.DUMMYFUNCTION("IF(ISBLANK($D380),"""",IFERROR(JOIN("", "",QUERY(INDIRECT(""'(OCDS) "" &amp; N$3 &amp; ""'!$C:$F""),""SELECT C WHERE F = '"" &amp; $A380 &amp; ""'""))))"),"")</f>
        <v/>
      </c>
      <c r="O380" s="88" t="str">
        <f>IFERROR(__xludf.DUMMYFUNCTION("IF(ISBLANK($D380),"""",IFERROR(JOIN("", "",QUERY(INDIRECT(""'(OCDS) "" &amp; O$3 &amp; ""'!$C:$F""),""SELECT C WHERE F = '"" &amp; $A380 &amp; ""'""))))"),"")</f>
        <v/>
      </c>
      <c r="P380" s="88" t="str">
        <f>IFERROR(__xludf.DUMMYFUNCTION("IF(ISBLANK($D380),"""",IFERROR(JOIN("", "",QUERY(INDIRECT(""'(OCDS) "" &amp; P$3 &amp; ""'!$C:$F""),""SELECT C WHERE F = '"" &amp; $A380 &amp; ""'""))))"),"")</f>
        <v/>
      </c>
      <c r="Q380" s="88" t="str">
        <f>IFERROR(__xludf.DUMMYFUNCTION("IF(ISBLANK($D380),"""",IFERROR(JOIN("", "",QUERY(INDIRECT(""'(OCDS) "" &amp; Q$3 &amp; ""'!$C:$F""),""SELECT C WHERE F = '"" &amp; $A380 &amp; ""'""))))"),"")</f>
        <v/>
      </c>
      <c r="R380" s="89">
        <f t="shared" ref="R380:W380" si="378">IF(ISBLANK(IFERROR(VLOOKUP($A380,INDIRECT("'(OCDS) " &amp; R$3 &amp; "'!$F:$F"),1,FALSE))),0,1)</f>
        <v>0</v>
      </c>
      <c r="S380" s="89">
        <f t="shared" si="378"/>
        <v>0</v>
      </c>
      <c r="T380" s="89">
        <f t="shared" si="378"/>
        <v>0</v>
      </c>
      <c r="U380" s="89">
        <f t="shared" si="378"/>
        <v>0</v>
      </c>
      <c r="V380" s="89">
        <f t="shared" si="378"/>
        <v>0</v>
      </c>
      <c r="W380" s="89">
        <f t="shared" si="378"/>
        <v>0</v>
      </c>
    </row>
    <row r="381">
      <c r="A381" s="79" t="str">
        <f t="shared" si="1"/>
        <v> ()</v>
      </c>
      <c r="B381" s="94"/>
      <c r="C381" s="94"/>
      <c r="D381" s="84"/>
      <c r="E381" s="84"/>
      <c r="F381" s="92"/>
      <c r="G381" s="84"/>
      <c r="H381" s="94"/>
      <c r="I381" s="84"/>
      <c r="J381" s="85" t="str">
        <f t="shared" si="3"/>
        <v>no</v>
      </c>
      <c r="K381" s="86" t="str">
        <f>IFERROR(__xludf.DUMMYFUNCTION("IFERROR(JOIN("", "",FILTER(L381:Q381,LEN(L381:Q381))))"),"")</f>
        <v/>
      </c>
      <c r="L381" s="87" t="str">
        <f>IFERROR(__xludf.DUMMYFUNCTION("IF(ISBLANK($D381),"""",IFERROR(JOIN("", "",QUERY(INDIRECT(""'(OCDS) "" &amp; L$3 &amp; ""'!$C:$F""),""SELECT C WHERE F = '"" &amp; $A381 &amp; ""'""))))"),"")</f>
        <v/>
      </c>
      <c r="M381" s="88" t="str">
        <f>IFERROR(__xludf.DUMMYFUNCTION("IF(ISBLANK($D381),"""",IFERROR(JOIN("", "",QUERY(INDIRECT(""'(OCDS) "" &amp; M$3 &amp; ""'!$C:$F""),""SELECT C WHERE F = '"" &amp; $A381 &amp; ""'""))))"),"")</f>
        <v/>
      </c>
      <c r="N381" s="88" t="str">
        <f>IFERROR(__xludf.DUMMYFUNCTION("IF(ISBLANK($D381),"""",IFERROR(JOIN("", "",QUERY(INDIRECT(""'(OCDS) "" &amp; N$3 &amp; ""'!$C:$F""),""SELECT C WHERE F = '"" &amp; $A381 &amp; ""'""))))"),"")</f>
        <v/>
      </c>
      <c r="O381" s="88" t="str">
        <f>IFERROR(__xludf.DUMMYFUNCTION("IF(ISBLANK($D381),"""",IFERROR(JOIN("", "",QUERY(INDIRECT(""'(OCDS) "" &amp; O$3 &amp; ""'!$C:$F""),""SELECT C WHERE F = '"" &amp; $A381 &amp; ""'""))))"),"")</f>
        <v/>
      </c>
      <c r="P381" s="88" t="str">
        <f>IFERROR(__xludf.DUMMYFUNCTION("IF(ISBLANK($D381),"""",IFERROR(JOIN("", "",QUERY(INDIRECT(""'(OCDS) "" &amp; P$3 &amp; ""'!$C:$F""),""SELECT C WHERE F = '"" &amp; $A381 &amp; ""'""))))"),"")</f>
        <v/>
      </c>
      <c r="Q381" s="88" t="str">
        <f>IFERROR(__xludf.DUMMYFUNCTION("IF(ISBLANK($D381),"""",IFERROR(JOIN("", "",QUERY(INDIRECT(""'(OCDS) "" &amp; Q$3 &amp; ""'!$C:$F""),""SELECT C WHERE F = '"" &amp; $A381 &amp; ""'""))))"),"")</f>
        <v/>
      </c>
      <c r="R381" s="89">
        <f t="shared" ref="R381:W381" si="379">IF(ISBLANK(IFERROR(VLOOKUP($A381,INDIRECT("'(OCDS) " &amp; R$3 &amp; "'!$F:$F"),1,FALSE))),0,1)</f>
        <v>0</v>
      </c>
      <c r="S381" s="89">
        <f t="shared" si="379"/>
        <v>0</v>
      </c>
      <c r="T381" s="89">
        <f t="shared" si="379"/>
        <v>0</v>
      </c>
      <c r="U381" s="89">
        <f t="shared" si="379"/>
        <v>0</v>
      </c>
      <c r="V381" s="89">
        <f t="shared" si="379"/>
        <v>0</v>
      </c>
      <c r="W381" s="89">
        <f t="shared" si="379"/>
        <v>0</v>
      </c>
    </row>
    <row r="382">
      <c r="A382" s="79" t="str">
        <f t="shared" si="1"/>
        <v> ()</v>
      </c>
      <c r="B382" s="94"/>
      <c r="C382" s="94"/>
      <c r="D382" s="84"/>
      <c r="E382" s="84"/>
      <c r="F382" s="92"/>
      <c r="G382" s="84"/>
      <c r="H382" s="94"/>
      <c r="I382" s="84"/>
      <c r="J382" s="85" t="str">
        <f t="shared" si="3"/>
        <v>no</v>
      </c>
      <c r="K382" s="86" t="str">
        <f>IFERROR(__xludf.DUMMYFUNCTION("IFERROR(JOIN("", "",FILTER(L382:Q382,LEN(L382:Q382))))"),"")</f>
        <v/>
      </c>
      <c r="L382" s="87" t="str">
        <f>IFERROR(__xludf.DUMMYFUNCTION("IF(ISBLANK($D382),"""",IFERROR(JOIN("", "",QUERY(INDIRECT(""'(OCDS) "" &amp; L$3 &amp; ""'!$C:$F""),""SELECT C WHERE F = '"" &amp; $A382 &amp; ""'""))))"),"")</f>
        <v/>
      </c>
      <c r="M382" s="88" t="str">
        <f>IFERROR(__xludf.DUMMYFUNCTION("IF(ISBLANK($D382),"""",IFERROR(JOIN("", "",QUERY(INDIRECT(""'(OCDS) "" &amp; M$3 &amp; ""'!$C:$F""),""SELECT C WHERE F = '"" &amp; $A382 &amp; ""'""))))"),"")</f>
        <v/>
      </c>
      <c r="N382" s="88" t="str">
        <f>IFERROR(__xludf.DUMMYFUNCTION("IF(ISBLANK($D382),"""",IFERROR(JOIN("", "",QUERY(INDIRECT(""'(OCDS) "" &amp; N$3 &amp; ""'!$C:$F""),""SELECT C WHERE F = '"" &amp; $A382 &amp; ""'""))))"),"")</f>
        <v/>
      </c>
      <c r="O382" s="88" t="str">
        <f>IFERROR(__xludf.DUMMYFUNCTION("IF(ISBLANK($D382),"""",IFERROR(JOIN("", "",QUERY(INDIRECT(""'(OCDS) "" &amp; O$3 &amp; ""'!$C:$F""),""SELECT C WHERE F = '"" &amp; $A382 &amp; ""'""))))"),"")</f>
        <v/>
      </c>
      <c r="P382" s="88" t="str">
        <f>IFERROR(__xludf.DUMMYFUNCTION("IF(ISBLANK($D382),"""",IFERROR(JOIN("", "",QUERY(INDIRECT(""'(OCDS) "" &amp; P$3 &amp; ""'!$C:$F""),""SELECT C WHERE F = '"" &amp; $A382 &amp; ""'""))))"),"")</f>
        <v/>
      </c>
      <c r="Q382" s="88" t="str">
        <f>IFERROR(__xludf.DUMMYFUNCTION("IF(ISBLANK($D382),"""",IFERROR(JOIN("", "",QUERY(INDIRECT(""'(OCDS) "" &amp; Q$3 &amp; ""'!$C:$F""),""SELECT C WHERE F = '"" &amp; $A382 &amp; ""'""))))"),"")</f>
        <v/>
      </c>
      <c r="R382" s="89">
        <f t="shared" ref="R382:W382" si="380">IF(ISBLANK(IFERROR(VLOOKUP($A382,INDIRECT("'(OCDS) " &amp; R$3 &amp; "'!$F:$F"),1,FALSE))),0,1)</f>
        <v>0</v>
      </c>
      <c r="S382" s="89">
        <f t="shared" si="380"/>
        <v>0</v>
      </c>
      <c r="T382" s="89">
        <f t="shared" si="380"/>
        <v>0</v>
      </c>
      <c r="U382" s="89">
        <f t="shared" si="380"/>
        <v>0</v>
      </c>
      <c r="V382" s="89">
        <f t="shared" si="380"/>
        <v>0</v>
      </c>
      <c r="W382" s="89">
        <f t="shared" si="380"/>
        <v>0</v>
      </c>
    </row>
    <row r="383">
      <c r="A383" s="79" t="str">
        <f t="shared" si="1"/>
        <v> ()</v>
      </c>
      <c r="B383" s="94"/>
      <c r="C383" s="94"/>
      <c r="D383" s="84"/>
      <c r="E383" s="84"/>
      <c r="F383" s="92"/>
      <c r="G383" s="84"/>
      <c r="H383" s="94"/>
      <c r="I383" s="84"/>
      <c r="J383" s="85" t="str">
        <f t="shared" si="3"/>
        <v>no</v>
      </c>
      <c r="K383" s="86" t="str">
        <f>IFERROR(__xludf.DUMMYFUNCTION("IFERROR(JOIN("", "",FILTER(L383:Q383,LEN(L383:Q383))))"),"")</f>
        <v/>
      </c>
      <c r="L383" s="87" t="str">
        <f>IFERROR(__xludf.DUMMYFUNCTION("IF(ISBLANK($D383),"""",IFERROR(JOIN("", "",QUERY(INDIRECT(""'(OCDS) "" &amp; L$3 &amp; ""'!$C:$F""),""SELECT C WHERE F = '"" &amp; $A383 &amp; ""'""))))"),"")</f>
        <v/>
      </c>
      <c r="M383" s="88" t="str">
        <f>IFERROR(__xludf.DUMMYFUNCTION("IF(ISBLANK($D383),"""",IFERROR(JOIN("", "",QUERY(INDIRECT(""'(OCDS) "" &amp; M$3 &amp; ""'!$C:$F""),""SELECT C WHERE F = '"" &amp; $A383 &amp; ""'""))))"),"")</f>
        <v/>
      </c>
      <c r="N383" s="88" t="str">
        <f>IFERROR(__xludf.DUMMYFUNCTION("IF(ISBLANK($D383),"""",IFERROR(JOIN("", "",QUERY(INDIRECT(""'(OCDS) "" &amp; N$3 &amp; ""'!$C:$F""),""SELECT C WHERE F = '"" &amp; $A383 &amp; ""'""))))"),"")</f>
        <v/>
      </c>
      <c r="O383" s="88" t="str">
        <f>IFERROR(__xludf.DUMMYFUNCTION("IF(ISBLANK($D383),"""",IFERROR(JOIN("", "",QUERY(INDIRECT(""'(OCDS) "" &amp; O$3 &amp; ""'!$C:$F""),""SELECT C WHERE F = '"" &amp; $A383 &amp; ""'""))))"),"")</f>
        <v/>
      </c>
      <c r="P383" s="88" t="str">
        <f>IFERROR(__xludf.DUMMYFUNCTION("IF(ISBLANK($D383),"""",IFERROR(JOIN("", "",QUERY(INDIRECT(""'(OCDS) "" &amp; P$3 &amp; ""'!$C:$F""),""SELECT C WHERE F = '"" &amp; $A383 &amp; ""'""))))"),"")</f>
        <v/>
      </c>
      <c r="Q383" s="88" t="str">
        <f>IFERROR(__xludf.DUMMYFUNCTION("IF(ISBLANK($D383),"""",IFERROR(JOIN("", "",QUERY(INDIRECT(""'(OCDS) "" &amp; Q$3 &amp; ""'!$C:$F""),""SELECT C WHERE F = '"" &amp; $A383 &amp; ""'""))))"),"")</f>
        <v/>
      </c>
      <c r="R383" s="89">
        <f t="shared" ref="R383:W383" si="381">IF(ISBLANK(IFERROR(VLOOKUP($A383,INDIRECT("'(OCDS) " &amp; R$3 &amp; "'!$F:$F"),1,FALSE))),0,1)</f>
        <v>0</v>
      </c>
      <c r="S383" s="89">
        <f t="shared" si="381"/>
        <v>0</v>
      </c>
      <c r="T383" s="89">
        <f t="shared" si="381"/>
        <v>0</v>
      </c>
      <c r="U383" s="89">
        <f t="shared" si="381"/>
        <v>0</v>
      </c>
      <c r="V383" s="89">
        <f t="shared" si="381"/>
        <v>0</v>
      </c>
      <c r="W383" s="89">
        <f t="shared" si="381"/>
        <v>0</v>
      </c>
    </row>
    <row r="384">
      <c r="A384" s="79" t="str">
        <f t="shared" si="1"/>
        <v> ()</v>
      </c>
      <c r="B384" s="94"/>
      <c r="C384" s="94"/>
      <c r="D384" s="84"/>
      <c r="E384" s="84"/>
      <c r="F384" s="92"/>
      <c r="G384" s="84"/>
      <c r="H384" s="94"/>
      <c r="I384" s="84"/>
      <c r="J384" s="85" t="str">
        <f t="shared" si="3"/>
        <v>no</v>
      </c>
      <c r="K384" s="86" t="str">
        <f>IFERROR(__xludf.DUMMYFUNCTION("IFERROR(JOIN("", "",FILTER(L384:Q384,LEN(L384:Q384))))"),"")</f>
        <v/>
      </c>
      <c r="L384" s="87" t="str">
        <f>IFERROR(__xludf.DUMMYFUNCTION("IF(ISBLANK($D384),"""",IFERROR(JOIN("", "",QUERY(INDIRECT(""'(OCDS) "" &amp; L$3 &amp; ""'!$C:$F""),""SELECT C WHERE F = '"" &amp; $A384 &amp; ""'""))))"),"")</f>
        <v/>
      </c>
      <c r="M384" s="88" t="str">
        <f>IFERROR(__xludf.DUMMYFUNCTION("IF(ISBLANK($D384),"""",IFERROR(JOIN("", "",QUERY(INDIRECT(""'(OCDS) "" &amp; M$3 &amp; ""'!$C:$F""),""SELECT C WHERE F = '"" &amp; $A384 &amp; ""'""))))"),"")</f>
        <v/>
      </c>
      <c r="N384" s="88" t="str">
        <f>IFERROR(__xludf.DUMMYFUNCTION("IF(ISBLANK($D384),"""",IFERROR(JOIN("", "",QUERY(INDIRECT(""'(OCDS) "" &amp; N$3 &amp; ""'!$C:$F""),""SELECT C WHERE F = '"" &amp; $A384 &amp; ""'""))))"),"")</f>
        <v/>
      </c>
      <c r="O384" s="88" t="str">
        <f>IFERROR(__xludf.DUMMYFUNCTION("IF(ISBLANK($D384),"""",IFERROR(JOIN("", "",QUERY(INDIRECT(""'(OCDS) "" &amp; O$3 &amp; ""'!$C:$F""),""SELECT C WHERE F = '"" &amp; $A384 &amp; ""'""))))"),"")</f>
        <v/>
      </c>
      <c r="P384" s="88" t="str">
        <f>IFERROR(__xludf.DUMMYFUNCTION("IF(ISBLANK($D384),"""",IFERROR(JOIN("", "",QUERY(INDIRECT(""'(OCDS) "" &amp; P$3 &amp; ""'!$C:$F""),""SELECT C WHERE F = '"" &amp; $A384 &amp; ""'""))))"),"")</f>
        <v/>
      </c>
      <c r="Q384" s="88" t="str">
        <f>IFERROR(__xludf.DUMMYFUNCTION("IF(ISBLANK($D384),"""",IFERROR(JOIN("", "",QUERY(INDIRECT(""'(OCDS) "" &amp; Q$3 &amp; ""'!$C:$F""),""SELECT C WHERE F = '"" &amp; $A384 &amp; ""'""))))"),"")</f>
        <v/>
      </c>
      <c r="R384" s="89">
        <f t="shared" ref="R384:W384" si="382">IF(ISBLANK(IFERROR(VLOOKUP($A384,INDIRECT("'(OCDS) " &amp; R$3 &amp; "'!$F:$F"),1,FALSE))),0,1)</f>
        <v>0</v>
      </c>
      <c r="S384" s="89">
        <f t="shared" si="382"/>
        <v>0</v>
      </c>
      <c r="T384" s="89">
        <f t="shared" si="382"/>
        <v>0</v>
      </c>
      <c r="U384" s="89">
        <f t="shared" si="382"/>
        <v>0</v>
      </c>
      <c r="V384" s="89">
        <f t="shared" si="382"/>
        <v>0</v>
      </c>
      <c r="W384" s="89">
        <f t="shared" si="382"/>
        <v>0</v>
      </c>
    </row>
    <row r="385">
      <c r="A385" s="79" t="str">
        <f t="shared" si="1"/>
        <v> ()</v>
      </c>
      <c r="B385" s="94"/>
      <c r="C385" s="94"/>
      <c r="D385" s="84"/>
      <c r="E385" s="84"/>
      <c r="F385" s="92"/>
      <c r="G385" s="84"/>
      <c r="H385" s="94"/>
      <c r="I385" s="84"/>
      <c r="J385" s="85" t="str">
        <f t="shared" si="3"/>
        <v>no</v>
      </c>
      <c r="K385" s="86" t="str">
        <f>IFERROR(__xludf.DUMMYFUNCTION("IFERROR(JOIN("", "",FILTER(L385:Q385,LEN(L385:Q385))))"),"")</f>
        <v/>
      </c>
      <c r="L385" s="87" t="str">
        <f>IFERROR(__xludf.DUMMYFUNCTION("IF(ISBLANK($D385),"""",IFERROR(JOIN("", "",QUERY(INDIRECT(""'(OCDS) "" &amp; L$3 &amp; ""'!$C:$F""),""SELECT C WHERE F = '"" &amp; $A385 &amp; ""'""))))"),"")</f>
        <v/>
      </c>
      <c r="M385" s="88" t="str">
        <f>IFERROR(__xludf.DUMMYFUNCTION("IF(ISBLANK($D385),"""",IFERROR(JOIN("", "",QUERY(INDIRECT(""'(OCDS) "" &amp; M$3 &amp; ""'!$C:$F""),""SELECT C WHERE F = '"" &amp; $A385 &amp; ""'""))))"),"")</f>
        <v/>
      </c>
      <c r="N385" s="88" t="str">
        <f>IFERROR(__xludf.DUMMYFUNCTION("IF(ISBLANK($D385),"""",IFERROR(JOIN("", "",QUERY(INDIRECT(""'(OCDS) "" &amp; N$3 &amp; ""'!$C:$F""),""SELECT C WHERE F = '"" &amp; $A385 &amp; ""'""))))"),"")</f>
        <v/>
      </c>
      <c r="O385" s="88" t="str">
        <f>IFERROR(__xludf.DUMMYFUNCTION("IF(ISBLANK($D385),"""",IFERROR(JOIN("", "",QUERY(INDIRECT(""'(OCDS) "" &amp; O$3 &amp; ""'!$C:$F""),""SELECT C WHERE F = '"" &amp; $A385 &amp; ""'""))))"),"")</f>
        <v/>
      </c>
      <c r="P385" s="88" t="str">
        <f>IFERROR(__xludf.DUMMYFUNCTION("IF(ISBLANK($D385),"""",IFERROR(JOIN("", "",QUERY(INDIRECT(""'(OCDS) "" &amp; P$3 &amp; ""'!$C:$F""),""SELECT C WHERE F = '"" &amp; $A385 &amp; ""'""))))"),"")</f>
        <v/>
      </c>
      <c r="Q385" s="88" t="str">
        <f>IFERROR(__xludf.DUMMYFUNCTION("IF(ISBLANK($D385),"""",IFERROR(JOIN("", "",QUERY(INDIRECT(""'(OCDS) "" &amp; Q$3 &amp; ""'!$C:$F""),""SELECT C WHERE F = '"" &amp; $A385 &amp; ""'""))))"),"")</f>
        <v/>
      </c>
      <c r="R385" s="89">
        <f t="shared" ref="R385:W385" si="383">IF(ISBLANK(IFERROR(VLOOKUP($A385,INDIRECT("'(OCDS) " &amp; R$3 &amp; "'!$F:$F"),1,FALSE))),0,1)</f>
        <v>0</v>
      </c>
      <c r="S385" s="89">
        <f t="shared" si="383"/>
        <v>0</v>
      </c>
      <c r="T385" s="89">
        <f t="shared" si="383"/>
        <v>0</v>
      </c>
      <c r="U385" s="89">
        <f t="shared" si="383"/>
        <v>0</v>
      </c>
      <c r="V385" s="89">
        <f t="shared" si="383"/>
        <v>0</v>
      </c>
      <c r="W385" s="89">
        <f t="shared" si="383"/>
        <v>0</v>
      </c>
    </row>
    <row r="386">
      <c r="A386" s="79" t="str">
        <f t="shared" si="1"/>
        <v> ()</v>
      </c>
      <c r="B386" s="94"/>
      <c r="C386" s="94"/>
      <c r="D386" s="84"/>
      <c r="E386" s="84"/>
      <c r="F386" s="92"/>
      <c r="G386" s="84"/>
      <c r="H386" s="94"/>
      <c r="I386" s="84"/>
      <c r="J386" s="85" t="str">
        <f t="shared" si="3"/>
        <v>no</v>
      </c>
      <c r="K386" s="86" t="str">
        <f>IFERROR(__xludf.DUMMYFUNCTION("IFERROR(JOIN("", "",FILTER(L386:Q386,LEN(L386:Q386))))"),"")</f>
        <v/>
      </c>
      <c r="L386" s="87" t="str">
        <f>IFERROR(__xludf.DUMMYFUNCTION("IF(ISBLANK($D386),"""",IFERROR(JOIN("", "",QUERY(INDIRECT(""'(OCDS) "" &amp; L$3 &amp; ""'!$C:$F""),""SELECT C WHERE F = '"" &amp; $A386 &amp; ""'""))))"),"")</f>
        <v/>
      </c>
      <c r="M386" s="88" t="str">
        <f>IFERROR(__xludf.DUMMYFUNCTION("IF(ISBLANK($D386),"""",IFERROR(JOIN("", "",QUERY(INDIRECT(""'(OCDS) "" &amp; M$3 &amp; ""'!$C:$F""),""SELECT C WHERE F = '"" &amp; $A386 &amp; ""'""))))"),"")</f>
        <v/>
      </c>
      <c r="N386" s="88" t="str">
        <f>IFERROR(__xludf.DUMMYFUNCTION("IF(ISBLANK($D386),"""",IFERROR(JOIN("", "",QUERY(INDIRECT(""'(OCDS) "" &amp; N$3 &amp; ""'!$C:$F""),""SELECT C WHERE F = '"" &amp; $A386 &amp; ""'""))))"),"")</f>
        <v/>
      </c>
      <c r="O386" s="88" t="str">
        <f>IFERROR(__xludf.DUMMYFUNCTION("IF(ISBLANK($D386),"""",IFERROR(JOIN("", "",QUERY(INDIRECT(""'(OCDS) "" &amp; O$3 &amp; ""'!$C:$F""),""SELECT C WHERE F = '"" &amp; $A386 &amp; ""'""))))"),"")</f>
        <v/>
      </c>
      <c r="P386" s="88" t="str">
        <f>IFERROR(__xludf.DUMMYFUNCTION("IF(ISBLANK($D386),"""",IFERROR(JOIN("", "",QUERY(INDIRECT(""'(OCDS) "" &amp; P$3 &amp; ""'!$C:$F""),""SELECT C WHERE F = '"" &amp; $A386 &amp; ""'""))))"),"")</f>
        <v/>
      </c>
      <c r="Q386" s="88" t="str">
        <f>IFERROR(__xludf.DUMMYFUNCTION("IF(ISBLANK($D386),"""",IFERROR(JOIN("", "",QUERY(INDIRECT(""'(OCDS) "" &amp; Q$3 &amp; ""'!$C:$F""),""SELECT C WHERE F = '"" &amp; $A386 &amp; ""'""))))"),"")</f>
        <v/>
      </c>
      <c r="R386" s="89">
        <f t="shared" ref="R386:W386" si="384">IF(ISBLANK(IFERROR(VLOOKUP($A386,INDIRECT("'(OCDS) " &amp; R$3 &amp; "'!$F:$F"),1,FALSE))),0,1)</f>
        <v>0</v>
      </c>
      <c r="S386" s="89">
        <f t="shared" si="384"/>
        <v>0</v>
      </c>
      <c r="T386" s="89">
        <f t="shared" si="384"/>
        <v>0</v>
      </c>
      <c r="U386" s="89">
        <f t="shared" si="384"/>
        <v>0</v>
      </c>
      <c r="V386" s="89">
        <f t="shared" si="384"/>
        <v>0</v>
      </c>
      <c r="W386" s="89">
        <f t="shared" si="384"/>
        <v>0</v>
      </c>
    </row>
    <row r="387">
      <c r="A387" s="79" t="str">
        <f t="shared" si="1"/>
        <v> ()</v>
      </c>
      <c r="B387" s="94"/>
      <c r="C387" s="94"/>
      <c r="D387" s="84"/>
      <c r="E387" s="84"/>
      <c r="F387" s="92"/>
      <c r="G387" s="84"/>
      <c r="H387" s="94"/>
      <c r="I387" s="84"/>
      <c r="J387" s="85" t="str">
        <f t="shared" si="3"/>
        <v>no</v>
      </c>
      <c r="K387" s="86" t="str">
        <f>IFERROR(__xludf.DUMMYFUNCTION("IFERROR(JOIN("", "",FILTER(L387:Q387,LEN(L387:Q387))))"),"")</f>
        <v/>
      </c>
      <c r="L387" s="87" t="str">
        <f>IFERROR(__xludf.DUMMYFUNCTION("IF(ISBLANK($D387),"""",IFERROR(JOIN("", "",QUERY(INDIRECT(""'(OCDS) "" &amp; L$3 &amp; ""'!$C:$F""),""SELECT C WHERE F = '"" &amp; $A387 &amp; ""'""))))"),"")</f>
        <v/>
      </c>
      <c r="M387" s="88" t="str">
        <f>IFERROR(__xludf.DUMMYFUNCTION("IF(ISBLANK($D387),"""",IFERROR(JOIN("", "",QUERY(INDIRECT(""'(OCDS) "" &amp; M$3 &amp; ""'!$C:$F""),""SELECT C WHERE F = '"" &amp; $A387 &amp; ""'""))))"),"")</f>
        <v/>
      </c>
      <c r="N387" s="88" t="str">
        <f>IFERROR(__xludf.DUMMYFUNCTION("IF(ISBLANK($D387),"""",IFERROR(JOIN("", "",QUERY(INDIRECT(""'(OCDS) "" &amp; N$3 &amp; ""'!$C:$F""),""SELECT C WHERE F = '"" &amp; $A387 &amp; ""'""))))"),"")</f>
        <v/>
      </c>
      <c r="O387" s="88" t="str">
        <f>IFERROR(__xludf.DUMMYFUNCTION("IF(ISBLANK($D387),"""",IFERROR(JOIN("", "",QUERY(INDIRECT(""'(OCDS) "" &amp; O$3 &amp; ""'!$C:$F""),""SELECT C WHERE F = '"" &amp; $A387 &amp; ""'""))))"),"")</f>
        <v/>
      </c>
      <c r="P387" s="88" t="str">
        <f>IFERROR(__xludf.DUMMYFUNCTION("IF(ISBLANK($D387),"""",IFERROR(JOIN("", "",QUERY(INDIRECT(""'(OCDS) "" &amp; P$3 &amp; ""'!$C:$F""),""SELECT C WHERE F = '"" &amp; $A387 &amp; ""'""))))"),"")</f>
        <v/>
      </c>
      <c r="Q387" s="88" t="str">
        <f>IFERROR(__xludf.DUMMYFUNCTION("IF(ISBLANK($D387),"""",IFERROR(JOIN("", "",QUERY(INDIRECT(""'(OCDS) "" &amp; Q$3 &amp; ""'!$C:$F""),""SELECT C WHERE F = '"" &amp; $A387 &amp; ""'""))))"),"")</f>
        <v/>
      </c>
      <c r="R387" s="89">
        <f t="shared" ref="R387:W387" si="385">IF(ISBLANK(IFERROR(VLOOKUP($A387,INDIRECT("'(OCDS) " &amp; R$3 &amp; "'!$F:$F"),1,FALSE))),0,1)</f>
        <v>0</v>
      </c>
      <c r="S387" s="89">
        <f t="shared" si="385"/>
        <v>0</v>
      </c>
      <c r="T387" s="89">
        <f t="shared" si="385"/>
        <v>0</v>
      </c>
      <c r="U387" s="89">
        <f t="shared" si="385"/>
        <v>0</v>
      </c>
      <c r="V387" s="89">
        <f t="shared" si="385"/>
        <v>0</v>
      </c>
      <c r="W387" s="89">
        <f t="shared" si="385"/>
        <v>0</v>
      </c>
    </row>
    <row r="388">
      <c r="A388" s="79" t="str">
        <f t="shared" si="1"/>
        <v> ()</v>
      </c>
      <c r="B388" s="94"/>
      <c r="C388" s="94"/>
      <c r="D388" s="84"/>
      <c r="E388" s="84"/>
      <c r="F388" s="92"/>
      <c r="G388" s="84"/>
      <c r="H388" s="94"/>
      <c r="I388" s="84"/>
      <c r="J388" s="85" t="str">
        <f t="shared" si="3"/>
        <v>no</v>
      </c>
      <c r="K388" s="86" t="str">
        <f>IFERROR(__xludf.DUMMYFUNCTION("IFERROR(JOIN("", "",FILTER(L388:Q388,LEN(L388:Q388))))"),"")</f>
        <v/>
      </c>
      <c r="L388" s="87" t="str">
        <f>IFERROR(__xludf.DUMMYFUNCTION("IF(ISBLANK($D388),"""",IFERROR(JOIN("", "",QUERY(INDIRECT(""'(OCDS) "" &amp; L$3 &amp; ""'!$C:$F""),""SELECT C WHERE F = '"" &amp; $A388 &amp; ""'""))))"),"")</f>
        <v/>
      </c>
      <c r="M388" s="88" t="str">
        <f>IFERROR(__xludf.DUMMYFUNCTION("IF(ISBLANK($D388),"""",IFERROR(JOIN("", "",QUERY(INDIRECT(""'(OCDS) "" &amp; M$3 &amp; ""'!$C:$F""),""SELECT C WHERE F = '"" &amp; $A388 &amp; ""'""))))"),"")</f>
        <v/>
      </c>
      <c r="N388" s="88" t="str">
        <f>IFERROR(__xludf.DUMMYFUNCTION("IF(ISBLANK($D388),"""",IFERROR(JOIN("", "",QUERY(INDIRECT(""'(OCDS) "" &amp; N$3 &amp; ""'!$C:$F""),""SELECT C WHERE F = '"" &amp; $A388 &amp; ""'""))))"),"")</f>
        <v/>
      </c>
      <c r="O388" s="88" t="str">
        <f>IFERROR(__xludf.DUMMYFUNCTION("IF(ISBLANK($D388),"""",IFERROR(JOIN("", "",QUERY(INDIRECT(""'(OCDS) "" &amp; O$3 &amp; ""'!$C:$F""),""SELECT C WHERE F = '"" &amp; $A388 &amp; ""'""))))"),"")</f>
        <v/>
      </c>
      <c r="P388" s="88" t="str">
        <f>IFERROR(__xludf.DUMMYFUNCTION("IF(ISBLANK($D388),"""",IFERROR(JOIN("", "",QUERY(INDIRECT(""'(OCDS) "" &amp; P$3 &amp; ""'!$C:$F""),""SELECT C WHERE F = '"" &amp; $A388 &amp; ""'""))))"),"")</f>
        <v/>
      </c>
      <c r="Q388" s="88" t="str">
        <f>IFERROR(__xludf.DUMMYFUNCTION("IF(ISBLANK($D388),"""",IFERROR(JOIN("", "",QUERY(INDIRECT(""'(OCDS) "" &amp; Q$3 &amp; ""'!$C:$F""),""SELECT C WHERE F = '"" &amp; $A388 &amp; ""'""))))"),"")</f>
        <v/>
      </c>
      <c r="R388" s="89">
        <f t="shared" ref="R388:W388" si="386">IF(ISBLANK(IFERROR(VLOOKUP($A388,INDIRECT("'(OCDS) " &amp; R$3 &amp; "'!$F:$F"),1,FALSE))),0,1)</f>
        <v>0</v>
      </c>
      <c r="S388" s="89">
        <f t="shared" si="386"/>
        <v>0</v>
      </c>
      <c r="T388" s="89">
        <f t="shared" si="386"/>
        <v>0</v>
      </c>
      <c r="U388" s="89">
        <f t="shared" si="386"/>
        <v>0</v>
      </c>
      <c r="V388" s="89">
        <f t="shared" si="386"/>
        <v>0</v>
      </c>
      <c r="W388" s="89">
        <f t="shared" si="386"/>
        <v>0</v>
      </c>
    </row>
    <row r="389">
      <c r="A389" s="79" t="str">
        <f t="shared" si="1"/>
        <v> ()</v>
      </c>
      <c r="B389" s="94"/>
      <c r="C389" s="94"/>
      <c r="D389" s="84"/>
      <c r="E389" s="84"/>
      <c r="F389" s="92"/>
      <c r="G389" s="84"/>
      <c r="H389" s="94"/>
      <c r="I389" s="84"/>
      <c r="J389" s="85" t="str">
        <f t="shared" si="3"/>
        <v>no</v>
      </c>
      <c r="K389" s="86" t="str">
        <f>IFERROR(__xludf.DUMMYFUNCTION("IFERROR(JOIN("", "",FILTER(L389:Q389,LEN(L389:Q389))))"),"")</f>
        <v/>
      </c>
      <c r="L389" s="87" t="str">
        <f>IFERROR(__xludf.DUMMYFUNCTION("IF(ISBLANK($D389),"""",IFERROR(JOIN("", "",QUERY(INDIRECT(""'(OCDS) "" &amp; L$3 &amp; ""'!$C:$F""),""SELECT C WHERE F = '"" &amp; $A389 &amp; ""'""))))"),"")</f>
        <v/>
      </c>
      <c r="M389" s="88" t="str">
        <f>IFERROR(__xludf.DUMMYFUNCTION("IF(ISBLANK($D389),"""",IFERROR(JOIN("", "",QUERY(INDIRECT(""'(OCDS) "" &amp; M$3 &amp; ""'!$C:$F""),""SELECT C WHERE F = '"" &amp; $A389 &amp; ""'""))))"),"")</f>
        <v/>
      </c>
      <c r="N389" s="88" t="str">
        <f>IFERROR(__xludf.DUMMYFUNCTION("IF(ISBLANK($D389),"""",IFERROR(JOIN("", "",QUERY(INDIRECT(""'(OCDS) "" &amp; N$3 &amp; ""'!$C:$F""),""SELECT C WHERE F = '"" &amp; $A389 &amp; ""'""))))"),"")</f>
        <v/>
      </c>
      <c r="O389" s="88" t="str">
        <f>IFERROR(__xludf.DUMMYFUNCTION("IF(ISBLANK($D389),"""",IFERROR(JOIN("", "",QUERY(INDIRECT(""'(OCDS) "" &amp; O$3 &amp; ""'!$C:$F""),""SELECT C WHERE F = '"" &amp; $A389 &amp; ""'""))))"),"")</f>
        <v/>
      </c>
      <c r="P389" s="88" t="str">
        <f>IFERROR(__xludf.DUMMYFUNCTION("IF(ISBLANK($D389),"""",IFERROR(JOIN("", "",QUERY(INDIRECT(""'(OCDS) "" &amp; P$3 &amp; ""'!$C:$F""),""SELECT C WHERE F = '"" &amp; $A389 &amp; ""'""))))"),"")</f>
        <v/>
      </c>
      <c r="Q389" s="88" t="str">
        <f>IFERROR(__xludf.DUMMYFUNCTION("IF(ISBLANK($D389),"""",IFERROR(JOIN("", "",QUERY(INDIRECT(""'(OCDS) "" &amp; Q$3 &amp; ""'!$C:$F""),""SELECT C WHERE F = '"" &amp; $A389 &amp; ""'""))))"),"")</f>
        <v/>
      </c>
      <c r="R389" s="89">
        <f t="shared" ref="R389:W389" si="387">IF(ISBLANK(IFERROR(VLOOKUP($A389,INDIRECT("'(OCDS) " &amp; R$3 &amp; "'!$F:$F"),1,FALSE))),0,1)</f>
        <v>0</v>
      </c>
      <c r="S389" s="89">
        <f t="shared" si="387"/>
        <v>0</v>
      </c>
      <c r="T389" s="89">
        <f t="shared" si="387"/>
        <v>0</v>
      </c>
      <c r="U389" s="89">
        <f t="shared" si="387"/>
        <v>0</v>
      </c>
      <c r="V389" s="89">
        <f t="shared" si="387"/>
        <v>0</v>
      </c>
      <c r="W389" s="89">
        <f t="shared" si="387"/>
        <v>0</v>
      </c>
    </row>
    <row r="390">
      <c r="A390" s="79" t="str">
        <f t="shared" si="1"/>
        <v> ()</v>
      </c>
      <c r="B390" s="94"/>
      <c r="C390" s="94"/>
      <c r="D390" s="84"/>
      <c r="E390" s="84"/>
      <c r="F390" s="92"/>
      <c r="G390" s="84"/>
      <c r="H390" s="94"/>
      <c r="I390" s="84"/>
      <c r="J390" s="85" t="str">
        <f t="shared" si="3"/>
        <v>no</v>
      </c>
      <c r="K390" s="86" t="str">
        <f>IFERROR(__xludf.DUMMYFUNCTION("IFERROR(JOIN("", "",FILTER(L390:Q390,LEN(L390:Q390))))"),"")</f>
        <v/>
      </c>
      <c r="L390" s="87" t="str">
        <f>IFERROR(__xludf.DUMMYFUNCTION("IF(ISBLANK($D390),"""",IFERROR(JOIN("", "",QUERY(INDIRECT(""'(OCDS) "" &amp; L$3 &amp; ""'!$C:$F""),""SELECT C WHERE F = '"" &amp; $A390 &amp; ""'""))))"),"")</f>
        <v/>
      </c>
      <c r="M390" s="88" t="str">
        <f>IFERROR(__xludf.DUMMYFUNCTION("IF(ISBLANK($D390),"""",IFERROR(JOIN("", "",QUERY(INDIRECT(""'(OCDS) "" &amp; M$3 &amp; ""'!$C:$F""),""SELECT C WHERE F = '"" &amp; $A390 &amp; ""'""))))"),"")</f>
        <v/>
      </c>
      <c r="N390" s="88" t="str">
        <f>IFERROR(__xludf.DUMMYFUNCTION("IF(ISBLANK($D390),"""",IFERROR(JOIN("", "",QUERY(INDIRECT(""'(OCDS) "" &amp; N$3 &amp; ""'!$C:$F""),""SELECT C WHERE F = '"" &amp; $A390 &amp; ""'""))))"),"")</f>
        <v/>
      </c>
      <c r="O390" s="88" t="str">
        <f>IFERROR(__xludf.DUMMYFUNCTION("IF(ISBLANK($D390),"""",IFERROR(JOIN("", "",QUERY(INDIRECT(""'(OCDS) "" &amp; O$3 &amp; ""'!$C:$F""),""SELECT C WHERE F = '"" &amp; $A390 &amp; ""'""))))"),"")</f>
        <v/>
      </c>
      <c r="P390" s="88" t="str">
        <f>IFERROR(__xludf.DUMMYFUNCTION("IF(ISBLANK($D390),"""",IFERROR(JOIN("", "",QUERY(INDIRECT(""'(OCDS) "" &amp; P$3 &amp; ""'!$C:$F""),""SELECT C WHERE F = '"" &amp; $A390 &amp; ""'""))))"),"")</f>
        <v/>
      </c>
      <c r="Q390" s="88" t="str">
        <f>IFERROR(__xludf.DUMMYFUNCTION("IF(ISBLANK($D390),"""",IFERROR(JOIN("", "",QUERY(INDIRECT(""'(OCDS) "" &amp; Q$3 &amp; ""'!$C:$F""),""SELECT C WHERE F = '"" &amp; $A390 &amp; ""'""))))"),"")</f>
        <v/>
      </c>
      <c r="R390" s="89">
        <f t="shared" ref="R390:W390" si="388">IF(ISBLANK(IFERROR(VLOOKUP($A390,INDIRECT("'(OCDS) " &amp; R$3 &amp; "'!$F:$F"),1,FALSE))),0,1)</f>
        <v>0</v>
      </c>
      <c r="S390" s="89">
        <f t="shared" si="388"/>
        <v>0</v>
      </c>
      <c r="T390" s="89">
        <f t="shared" si="388"/>
        <v>0</v>
      </c>
      <c r="U390" s="89">
        <f t="shared" si="388"/>
        <v>0</v>
      </c>
      <c r="V390" s="89">
        <f t="shared" si="388"/>
        <v>0</v>
      </c>
      <c r="W390" s="89">
        <f t="shared" si="388"/>
        <v>0</v>
      </c>
    </row>
    <row r="391">
      <c r="A391" s="79" t="str">
        <f t="shared" si="1"/>
        <v> ()</v>
      </c>
      <c r="B391" s="94"/>
      <c r="C391" s="94"/>
      <c r="D391" s="84"/>
      <c r="E391" s="84"/>
      <c r="F391" s="92"/>
      <c r="G391" s="84"/>
      <c r="H391" s="94"/>
      <c r="I391" s="84"/>
      <c r="J391" s="85" t="str">
        <f t="shared" si="3"/>
        <v>no</v>
      </c>
      <c r="K391" s="86" t="str">
        <f>IFERROR(__xludf.DUMMYFUNCTION("IFERROR(JOIN("", "",FILTER(L391:Q391,LEN(L391:Q391))))"),"")</f>
        <v/>
      </c>
      <c r="L391" s="87" t="str">
        <f>IFERROR(__xludf.DUMMYFUNCTION("IF(ISBLANK($D391),"""",IFERROR(JOIN("", "",QUERY(INDIRECT(""'(OCDS) "" &amp; L$3 &amp; ""'!$C:$F""),""SELECT C WHERE F = '"" &amp; $A391 &amp; ""'""))))"),"")</f>
        <v/>
      </c>
      <c r="M391" s="88" t="str">
        <f>IFERROR(__xludf.DUMMYFUNCTION("IF(ISBLANK($D391),"""",IFERROR(JOIN("", "",QUERY(INDIRECT(""'(OCDS) "" &amp; M$3 &amp; ""'!$C:$F""),""SELECT C WHERE F = '"" &amp; $A391 &amp; ""'""))))"),"")</f>
        <v/>
      </c>
      <c r="N391" s="88" t="str">
        <f>IFERROR(__xludf.DUMMYFUNCTION("IF(ISBLANK($D391),"""",IFERROR(JOIN("", "",QUERY(INDIRECT(""'(OCDS) "" &amp; N$3 &amp; ""'!$C:$F""),""SELECT C WHERE F = '"" &amp; $A391 &amp; ""'""))))"),"")</f>
        <v/>
      </c>
      <c r="O391" s="88" t="str">
        <f>IFERROR(__xludf.DUMMYFUNCTION("IF(ISBLANK($D391),"""",IFERROR(JOIN("", "",QUERY(INDIRECT(""'(OCDS) "" &amp; O$3 &amp; ""'!$C:$F""),""SELECT C WHERE F = '"" &amp; $A391 &amp; ""'""))))"),"")</f>
        <v/>
      </c>
      <c r="P391" s="88" t="str">
        <f>IFERROR(__xludf.DUMMYFUNCTION("IF(ISBLANK($D391),"""",IFERROR(JOIN("", "",QUERY(INDIRECT(""'(OCDS) "" &amp; P$3 &amp; ""'!$C:$F""),""SELECT C WHERE F = '"" &amp; $A391 &amp; ""'""))))"),"")</f>
        <v/>
      </c>
      <c r="Q391" s="88" t="str">
        <f>IFERROR(__xludf.DUMMYFUNCTION("IF(ISBLANK($D391),"""",IFERROR(JOIN("", "",QUERY(INDIRECT(""'(OCDS) "" &amp; Q$3 &amp; ""'!$C:$F""),""SELECT C WHERE F = '"" &amp; $A391 &amp; ""'""))))"),"")</f>
        <v/>
      </c>
      <c r="R391" s="89">
        <f t="shared" ref="R391:W391" si="389">IF(ISBLANK(IFERROR(VLOOKUP($A391,INDIRECT("'(OCDS) " &amp; R$3 &amp; "'!$F:$F"),1,FALSE))),0,1)</f>
        <v>0</v>
      </c>
      <c r="S391" s="89">
        <f t="shared" si="389"/>
        <v>0</v>
      </c>
      <c r="T391" s="89">
        <f t="shared" si="389"/>
        <v>0</v>
      </c>
      <c r="U391" s="89">
        <f t="shared" si="389"/>
        <v>0</v>
      </c>
      <c r="V391" s="89">
        <f t="shared" si="389"/>
        <v>0</v>
      </c>
      <c r="W391" s="89">
        <f t="shared" si="389"/>
        <v>0</v>
      </c>
    </row>
    <row r="392">
      <c r="A392" s="79" t="str">
        <f t="shared" si="1"/>
        <v> ()</v>
      </c>
      <c r="B392" s="94"/>
      <c r="C392" s="94"/>
      <c r="D392" s="84"/>
      <c r="E392" s="84"/>
      <c r="F392" s="92"/>
      <c r="G392" s="84"/>
      <c r="H392" s="94"/>
      <c r="I392" s="84"/>
      <c r="J392" s="85" t="str">
        <f t="shared" si="3"/>
        <v>no</v>
      </c>
      <c r="K392" s="86" t="str">
        <f>IFERROR(__xludf.DUMMYFUNCTION("IFERROR(JOIN("", "",FILTER(L392:Q392,LEN(L392:Q392))))"),"")</f>
        <v/>
      </c>
      <c r="L392" s="87" t="str">
        <f>IFERROR(__xludf.DUMMYFUNCTION("IF(ISBLANK($D392),"""",IFERROR(JOIN("", "",QUERY(INDIRECT(""'(OCDS) "" &amp; L$3 &amp; ""'!$C:$F""),""SELECT C WHERE F = '"" &amp; $A392 &amp; ""'""))))"),"")</f>
        <v/>
      </c>
      <c r="M392" s="88" t="str">
        <f>IFERROR(__xludf.DUMMYFUNCTION("IF(ISBLANK($D392),"""",IFERROR(JOIN("", "",QUERY(INDIRECT(""'(OCDS) "" &amp; M$3 &amp; ""'!$C:$F""),""SELECT C WHERE F = '"" &amp; $A392 &amp; ""'""))))"),"")</f>
        <v/>
      </c>
      <c r="N392" s="88" t="str">
        <f>IFERROR(__xludf.DUMMYFUNCTION("IF(ISBLANK($D392),"""",IFERROR(JOIN("", "",QUERY(INDIRECT(""'(OCDS) "" &amp; N$3 &amp; ""'!$C:$F""),""SELECT C WHERE F = '"" &amp; $A392 &amp; ""'""))))"),"")</f>
        <v/>
      </c>
      <c r="O392" s="88" t="str">
        <f>IFERROR(__xludf.DUMMYFUNCTION("IF(ISBLANK($D392),"""",IFERROR(JOIN("", "",QUERY(INDIRECT(""'(OCDS) "" &amp; O$3 &amp; ""'!$C:$F""),""SELECT C WHERE F = '"" &amp; $A392 &amp; ""'""))))"),"")</f>
        <v/>
      </c>
      <c r="P392" s="88" t="str">
        <f>IFERROR(__xludf.DUMMYFUNCTION("IF(ISBLANK($D392),"""",IFERROR(JOIN("", "",QUERY(INDIRECT(""'(OCDS) "" &amp; P$3 &amp; ""'!$C:$F""),""SELECT C WHERE F = '"" &amp; $A392 &amp; ""'""))))"),"")</f>
        <v/>
      </c>
      <c r="Q392" s="88" t="str">
        <f>IFERROR(__xludf.DUMMYFUNCTION("IF(ISBLANK($D392),"""",IFERROR(JOIN("", "",QUERY(INDIRECT(""'(OCDS) "" &amp; Q$3 &amp; ""'!$C:$F""),""SELECT C WHERE F = '"" &amp; $A392 &amp; ""'""))))"),"")</f>
        <v/>
      </c>
      <c r="R392" s="89">
        <f t="shared" ref="R392:W392" si="390">IF(ISBLANK(IFERROR(VLOOKUP($A392,INDIRECT("'(OCDS) " &amp; R$3 &amp; "'!$F:$F"),1,FALSE))),0,1)</f>
        <v>0</v>
      </c>
      <c r="S392" s="89">
        <f t="shared" si="390"/>
        <v>0</v>
      </c>
      <c r="T392" s="89">
        <f t="shared" si="390"/>
        <v>0</v>
      </c>
      <c r="U392" s="89">
        <f t="shared" si="390"/>
        <v>0</v>
      </c>
      <c r="V392" s="89">
        <f t="shared" si="390"/>
        <v>0</v>
      </c>
      <c r="W392" s="89">
        <f t="shared" si="390"/>
        <v>0</v>
      </c>
    </row>
    <row r="393">
      <c r="A393" s="79" t="str">
        <f t="shared" si="1"/>
        <v> ()</v>
      </c>
      <c r="B393" s="94"/>
      <c r="C393" s="94"/>
      <c r="D393" s="84"/>
      <c r="E393" s="84"/>
      <c r="F393" s="92"/>
      <c r="G393" s="84"/>
      <c r="H393" s="94"/>
      <c r="I393" s="84"/>
      <c r="J393" s="85" t="str">
        <f t="shared" si="3"/>
        <v>no</v>
      </c>
      <c r="K393" s="86" t="str">
        <f>IFERROR(__xludf.DUMMYFUNCTION("IFERROR(JOIN("", "",FILTER(L393:Q393,LEN(L393:Q393))))"),"")</f>
        <v/>
      </c>
      <c r="L393" s="87" t="str">
        <f>IFERROR(__xludf.DUMMYFUNCTION("IF(ISBLANK($D393),"""",IFERROR(JOIN("", "",QUERY(INDIRECT(""'(OCDS) "" &amp; L$3 &amp; ""'!$C:$F""),""SELECT C WHERE F = '"" &amp; $A393 &amp; ""'""))))"),"")</f>
        <v/>
      </c>
      <c r="M393" s="88" t="str">
        <f>IFERROR(__xludf.DUMMYFUNCTION("IF(ISBLANK($D393),"""",IFERROR(JOIN("", "",QUERY(INDIRECT(""'(OCDS) "" &amp; M$3 &amp; ""'!$C:$F""),""SELECT C WHERE F = '"" &amp; $A393 &amp; ""'""))))"),"")</f>
        <v/>
      </c>
      <c r="N393" s="88" t="str">
        <f>IFERROR(__xludf.DUMMYFUNCTION("IF(ISBLANK($D393),"""",IFERROR(JOIN("", "",QUERY(INDIRECT(""'(OCDS) "" &amp; N$3 &amp; ""'!$C:$F""),""SELECT C WHERE F = '"" &amp; $A393 &amp; ""'""))))"),"")</f>
        <v/>
      </c>
      <c r="O393" s="88" t="str">
        <f>IFERROR(__xludf.DUMMYFUNCTION("IF(ISBLANK($D393),"""",IFERROR(JOIN("", "",QUERY(INDIRECT(""'(OCDS) "" &amp; O$3 &amp; ""'!$C:$F""),""SELECT C WHERE F = '"" &amp; $A393 &amp; ""'""))))"),"")</f>
        <v/>
      </c>
      <c r="P393" s="88" t="str">
        <f>IFERROR(__xludf.DUMMYFUNCTION("IF(ISBLANK($D393),"""",IFERROR(JOIN("", "",QUERY(INDIRECT(""'(OCDS) "" &amp; P$3 &amp; ""'!$C:$F""),""SELECT C WHERE F = '"" &amp; $A393 &amp; ""'""))))"),"")</f>
        <v/>
      </c>
      <c r="Q393" s="88" t="str">
        <f>IFERROR(__xludf.DUMMYFUNCTION("IF(ISBLANK($D393),"""",IFERROR(JOIN("", "",QUERY(INDIRECT(""'(OCDS) "" &amp; Q$3 &amp; ""'!$C:$F""),""SELECT C WHERE F = '"" &amp; $A393 &amp; ""'""))))"),"")</f>
        <v/>
      </c>
      <c r="R393" s="89">
        <f t="shared" ref="R393:W393" si="391">IF(ISBLANK(IFERROR(VLOOKUP($A393,INDIRECT("'(OCDS) " &amp; R$3 &amp; "'!$F:$F"),1,FALSE))),0,1)</f>
        <v>0</v>
      </c>
      <c r="S393" s="89">
        <f t="shared" si="391"/>
        <v>0</v>
      </c>
      <c r="T393" s="89">
        <f t="shared" si="391"/>
        <v>0</v>
      </c>
      <c r="U393" s="89">
        <f t="shared" si="391"/>
        <v>0</v>
      </c>
      <c r="V393" s="89">
        <f t="shared" si="391"/>
        <v>0</v>
      </c>
      <c r="W393" s="89">
        <f t="shared" si="391"/>
        <v>0</v>
      </c>
    </row>
    <row r="394">
      <c r="A394" s="79" t="str">
        <f t="shared" si="1"/>
        <v> ()</v>
      </c>
      <c r="B394" s="94"/>
      <c r="C394" s="94"/>
      <c r="D394" s="84"/>
      <c r="E394" s="84"/>
      <c r="F394" s="92"/>
      <c r="G394" s="84"/>
      <c r="H394" s="94"/>
      <c r="I394" s="84"/>
      <c r="J394" s="85" t="str">
        <f t="shared" si="3"/>
        <v>no</v>
      </c>
      <c r="K394" s="86" t="str">
        <f>IFERROR(__xludf.DUMMYFUNCTION("IFERROR(JOIN("", "",FILTER(L394:Q394,LEN(L394:Q394))))"),"")</f>
        <v/>
      </c>
      <c r="L394" s="87" t="str">
        <f>IFERROR(__xludf.DUMMYFUNCTION("IF(ISBLANK($D394),"""",IFERROR(JOIN("", "",QUERY(INDIRECT(""'(OCDS) "" &amp; L$3 &amp; ""'!$C:$F""),""SELECT C WHERE F = '"" &amp; $A394 &amp; ""'""))))"),"")</f>
        <v/>
      </c>
      <c r="M394" s="88" t="str">
        <f>IFERROR(__xludf.DUMMYFUNCTION("IF(ISBLANK($D394),"""",IFERROR(JOIN("", "",QUERY(INDIRECT(""'(OCDS) "" &amp; M$3 &amp; ""'!$C:$F""),""SELECT C WHERE F = '"" &amp; $A394 &amp; ""'""))))"),"")</f>
        <v/>
      </c>
      <c r="N394" s="88" t="str">
        <f>IFERROR(__xludf.DUMMYFUNCTION("IF(ISBLANK($D394),"""",IFERROR(JOIN("", "",QUERY(INDIRECT(""'(OCDS) "" &amp; N$3 &amp; ""'!$C:$F""),""SELECT C WHERE F = '"" &amp; $A394 &amp; ""'""))))"),"")</f>
        <v/>
      </c>
      <c r="O394" s="88" t="str">
        <f>IFERROR(__xludf.DUMMYFUNCTION("IF(ISBLANK($D394),"""",IFERROR(JOIN("", "",QUERY(INDIRECT(""'(OCDS) "" &amp; O$3 &amp; ""'!$C:$F""),""SELECT C WHERE F = '"" &amp; $A394 &amp; ""'""))))"),"")</f>
        <v/>
      </c>
      <c r="P394" s="88" t="str">
        <f>IFERROR(__xludf.DUMMYFUNCTION("IF(ISBLANK($D394),"""",IFERROR(JOIN("", "",QUERY(INDIRECT(""'(OCDS) "" &amp; P$3 &amp; ""'!$C:$F""),""SELECT C WHERE F = '"" &amp; $A394 &amp; ""'""))))"),"")</f>
        <v/>
      </c>
      <c r="Q394" s="88" t="str">
        <f>IFERROR(__xludf.DUMMYFUNCTION("IF(ISBLANK($D394),"""",IFERROR(JOIN("", "",QUERY(INDIRECT(""'(OCDS) "" &amp; Q$3 &amp; ""'!$C:$F""),""SELECT C WHERE F = '"" &amp; $A394 &amp; ""'""))))"),"")</f>
        <v/>
      </c>
      <c r="R394" s="89">
        <f t="shared" ref="R394:W394" si="392">IF(ISBLANK(IFERROR(VLOOKUP($A394,INDIRECT("'(OCDS) " &amp; R$3 &amp; "'!$F:$F"),1,FALSE))),0,1)</f>
        <v>0</v>
      </c>
      <c r="S394" s="89">
        <f t="shared" si="392"/>
        <v>0</v>
      </c>
      <c r="T394" s="89">
        <f t="shared" si="392"/>
        <v>0</v>
      </c>
      <c r="U394" s="89">
        <f t="shared" si="392"/>
        <v>0</v>
      </c>
      <c r="V394" s="89">
        <f t="shared" si="392"/>
        <v>0</v>
      </c>
      <c r="W394" s="89">
        <f t="shared" si="392"/>
        <v>0</v>
      </c>
    </row>
    <row r="395">
      <c r="A395" s="79" t="str">
        <f t="shared" si="1"/>
        <v> ()</v>
      </c>
      <c r="B395" s="94"/>
      <c r="C395" s="94"/>
      <c r="D395" s="84"/>
      <c r="E395" s="84"/>
      <c r="F395" s="92"/>
      <c r="G395" s="84"/>
      <c r="H395" s="94"/>
      <c r="I395" s="84"/>
      <c r="J395" s="85" t="str">
        <f t="shared" si="3"/>
        <v>no</v>
      </c>
      <c r="K395" s="86" t="str">
        <f>IFERROR(__xludf.DUMMYFUNCTION("IFERROR(JOIN("", "",FILTER(L395:Q395,LEN(L395:Q395))))"),"")</f>
        <v/>
      </c>
      <c r="L395" s="87" t="str">
        <f>IFERROR(__xludf.DUMMYFUNCTION("IF(ISBLANK($D395),"""",IFERROR(JOIN("", "",QUERY(INDIRECT(""'(OCDS) "" &amp; L$3 &amp; ""'!$C:$F""),""SELECT C WHERE F = '"" &amp; $A395 &amp; ""'""))))"),"")</f>
        <v/>
      </c>
      <c r="M395" s="88" t="str">
        <f>IFERROR(__xludf.DUMMYFUNCTION("IF(ISBLANK($D395),"""",IFERROR(JOIN("", "",QUERY(INDIRECT(""'(OCDS) "" &amp; M$3 &amp; ""'!$C:$F""),""SELECT C WHERE F = '"" &amp; $A395 &amp; ""'""))))"),"")</f>
        <v/>
      </c>
      <c r="N395" s="88" t="str">
        <f>IFERROR(__xludf.DUMMYFUNCTION("IF(ISBLANK($D395),"""",IFERROR(JOIN("", "",QUERY(INDIRECT(""'(OCDS) "" &amp; N$3 &amp; ""'!$C:$F""),""SELECT C WHERE F = '"" &amp; $A395 &amp; ""'""))))"),"")</f>
        <v/>
      </c>
      <c r="O395" s="88" t="str">
        <f>IFERROR(__xludf.DUMMYFUNCTION("IF(ISBLANK($D395),"""",IFERROR(JOIN("", "",QUERY(INDIRECT(""'(OCDS) "" &amp; O$3 &amp; ""'!$C:$F""),""SELECT C WHERE F = '"" &amp; $A395 &amp; ""'""))))"),"")</f>
        <v/>
      </c>
      <c r="P395" s="88" t="str">
        <f>IFERROR(__xludf.DUMMYFUNCTION("IF(ISBLANK($D395),"""",IFERROR(JOIN("", "",QUERY(INDIRECT(""'(OCDS) "" &amp; P$3 &amp; ""'!$C:$F""),""SELECT C WHERE F = '"" &amp; $A395 &amp; ""'""))))"),"")</f>
        <v/>
      </c>
      <c r="Q395" s="88" t="str">
        <f>IFERROR(__xludf.DUMMYFUNCTION("IF(ISBLANK($D395),"""",IFERROR(JOIN("", "",QUERY(INDIRECT(""'(OCDS) "" &amp; Q$3 &amp; ""'!$C:$F""),""SELECT C WHERE F = '"" &amp; $A395 &amp; ""'""))))"),"")</f>
        <v/>
      </c>
      <c r="R395" s="89">
        <f t="shared" ref="R395:W395" si="393">IF(ISBLANK(IFERROR(VLOOKUP($A395,INDIRECT("'(OCDS) " &amp; R$3 &amp; "'!$F:$F"),1,FALSE))),0,1)</f>
        <v>0</v>
      </c>
      <c r="S395" s="89">
        <f t="shared" si="393"/>
        <v>0</v>
      </c>
      <c r="T395" s="89">
        <f t="shared" si="393"/>
        <v>0</v>
      </c>
      <c r="U395" s="89">
        <f t="shared" si="393"/>
        <v>0</v>
      </c>
      <c r="V395" s="89">
        <f t="shared" si="393"/>
        <v>0</v>
      </c>
      <c r="W395" s="89">
        <f t="shared" si="393"/>
        <v>0</v>
      </c>
    </row>
    <row r="396">
      <c r="A396" s="79" t="str">
        <f t="shared" si="1"/>
        <v> ()</v>
      </c>
      <c r="B396" s="94"/>
      <c r="C396" s="94"/>
      <c r="D396" s="84"/>
      <c r="E396" s="84"/>
      <c r="F396" s="92"/>
      <c r="G396" s="84"/>
      <c r="H396" s="94"/>
      <c r="I396" s="84"/>
      <c r="J396" s="85" t="str">
        <f t="shared" si="3"/>
        <v>no</v>
      </c>
      <c r="K396" s="86" t="str">
        <f>IFERROR(__xludf.DUMMYFUNCTION("IFERROR(JOIN("", "",FILTER(L396:Q396,LEN(L396:Q396))))"),"")</f>
        <v/>
      </c>
      <c r="L396" s="87" t="str">
        <f>IFERROR(__xludf.DUMMYFUNCTION("IF(ISBLANK($D396),"""",IFERROR(JOIN("", "",QUERY(INDIRECT(""'(OCDS) "" &amp; L$3 &amp; ""'!$C:$F""),""SELECT C WHERE F = '"" &amp; $A396 &amp; ""'""))))"),"")</f>
        <v/>
      </c>
      <c r="M396" s="88" t="str">
        <f>IFERROR(__xludf.DUMMYFUNCTION("IF(ISBLANK($D396),"""",IFERROR(JOIN("", "",QUERY(INDIRECT(""'(OCDS) "" &amp; M$3 &amp; ""'!$C:$F""),""SELECT C WHERE F = '"" &amp; $A396 &amp; ""'""))))"),"")</f>
        <v/>
      </c>
      <c r="N396" s="88" t="str">
        <f>IFERROR(__xludf.DUMMYFUNCTION("IF(ISBLANK($D396),"""",IFERROR(JOIN("", "",QUERY(INDIRECT(""'(OCDS) "" &amp; N$3 &amp; ""'!$C:$F""),""SELECT C WHERE F = '"" &amp; $A396 &amp; ""'""))))"),"")</f>
        <v/>
      </c>
      <c r="O396" s="88" t="str">
        <f>IFERROR(__xludf.DUMMYFUNCTION("IF(ISBLANK($D396),"""",IFERROR(JOIN("", "",QUERY(INDIRECT(""'(OCDS) "" &amp; O$3 &amp; ""'!$C:$F""),""SELECT C WHERE F = '"" &amp; $A396 &amp; ""'""))))"),"")</f>
        <v/>
      </c>
      <c r="P396" s="88" t="str">
        <f>IFERROR(__xludf.DUMMYFUNCTION("IF(ISBLANK($D396),"""",IFERROR(JOIN("", "",QUERY(INDIRECT(""'(OCDS) "" &amp; P$3 &amp; ""'!$C:$F""),""SELECT C WHERE F = '"" &amp; $A396 &amp; ""'""))))"),"")</f>
        <v/>
      </c>
      <c r="Q396" s="88" t="str">
        <f>IFERROR(__xludf.DUMMYFUNCTION("IF(ISBLANK($D396),"""",IFERROR(JOIN("", "",QUERY(INDIRECT(""'(OCDS) "" &amp; Q$3 &amp; ""'!$C:$F""),""SELECT C WHERE F = '"" &amp; $A396 &amp; ""'""))))"),"")</f>
        <v/>
      </c>
      <c r="R396" s="89">
        <f t="shared" ref="R396:W396" si="394">IF(ISBLANK(IFERROR(VLOOKUP($A396,INDIRECT("'(OCDS) " &amp; R$3 &amp; "'!$F:$F"),1,FALSE))),0,1)</f>
        <v>0</v>
      </c>
      <c r="S396" s="89">
        <f t="shared" si="394"/>
        <v>0</v>
      </c>
      <c r="T396" s="89">
        <f t="shared" si="394"/>
        <v>0</v>
      </c>
      <c r="U396" s="89">
        <f t="shared" si="394"/>
        <v>0</v>
      </c>
      <c r="V396" s="89">
        <f t="shared" si="394"/>
        <v>0</v>
      </c>
      <c r="W396" s="89">
        <f t="shared" si="394"/>
        <v>0</v>
      </c>
    </row>
    <row r="397">
      <c r="A397" s="79" t="str">
        <f t="shared" si="1"/>
        <v> ()</v>
      </c>
      <c r="B397" s="94"/>
      <c r="C397" s="94"/>
      <c r="D397" s="84"/>
      <c r="E397" s="84"/>
      <c r="F397" s="92"/>
      <c r="G397" s="84"/>
      <c r="H397" s="94"/>
      <c r="I397" s="84"/>
      <c r="J397" s="85" t="str">
        <f t="shared" si="3"/>
        <v>no</v>
      </c>
      <c r="K397" s="86" t="str">
        <f>IFERROR(__xludf.DUMMYFUNCTION("IFERROR(JOIN("", "",FILTER(L397:Q397,LEN(L397:Q397))))"),"")</f>
        <v/>
      </c>
      <c r="L397" s="87" t="str">
        <f>IFERROR(__xludf.DUMMYFUNCTION("IF(ISBLANK($D397),"""",IFERROR(JOIN("", "",QUERY(INDIRECT(""'(OCDS) "" &amp; L$3 &amp; ""'!$C:$F""),""SELECT C WHERE F = '"" &amp; $A397 &amp; ""'""))))"),"")</f>
        <v/>
      </c>
      <c r="M397" s="88" t="str">
        <f>IFERROR(__xludf.DUMMYFUNCTION("IF(ISBLANK($D397),"""",IFERROR(JOIN("", "",QUERY(INDIRECT(""'(OCDS) "" &amp; M$3 &amp; ""'!$C:$F""),""SELECT C WHERE F = '"" &amp; $A397 &amp; ""'""))))"),"")</f>
        <v/>
      </c>
      <c r="N397" s="88" t="str">
        <f>IFERROR(__xludf.DUMMYFUNCTION("IF(ISBLANK($D397),"""",IFERROR(JOIN("", "",QUERY(INDIRECT(""'(OCDS) "" &amp; N$3 &amp; ""'!$C:$F""),""SELECT C WHERE F = '"" &amp; $A397 &amp; ""'""))))"),"")</f>
        <v/>
      </c>
      <c r="O397" s="88" t="str">
        <f>IFERROR(__xludf.DUMMYFUNCTION("IF(ISBLANK($D397),"""",IFERROR(JOIN("", "",QUERY(INDIRECT(""'(OCDS) "" &amp; O$3 &amp; ""'!$C:$F""),""SELECT C WHERE F = '"" &amp; $A397 &amp; ""'""))))"),"")</f>
        <v/>
      </c>
      <c r="P397" s="88" t="str">
        <f>IFERROR(__xludf.DUMMYFUNCTION("IF(ISBLANK($D397),"""",IFERROR(JOIN("", "",QUERY(INDIRECT(""'(OCDS) "" &amp; P$3 &amp; ""'!$C:$F""),""SELECT C WHERE F = '"" &amp; $A397 &amp; ""'""))))"),"")</f>
        <v/>
      </c>
      <c r="Q397" s="88" t="str">
        <f>IFERROR(__xludf.DUMMYFUNCTION("IF(ISBLANK($D397),"""",IFERROR(JOIN("", "",QUERY(INDIRECT(""'(OCDS) "" &amp; Q$3 &amp; ""'!$C:$F""),""SELECT C WHERE F = '"" &amp; $A397 &amp; ""'""))))"),"")</f>
        <v/>
      </c>
      <c r="R397" s="89">
        <f t="shared" ref="R397:W397" si="395">IF(ISBLANK(IFERROR(VLOOKUP($A397,INDIRECT("'(OCDS) " &amp; R$3 &amp; "'!$F:$F"),1,FALSE))),0,1)</f>
        <v>0</v>
      </c>
      <c r="S397" s="89">
        <f t="shared" si="395"/>
        <v>0</v>
      </c>
      <c r="T397" s="89">
        <f t="shared" si="395"/>
        <v>0</v>
      </c>
      <c r="U397" s="89">
        <f t="shared" si="395"/>
        <v>0</v>
      </c>
      <c r="V397" s="89">
        <f t="shared" si="395"/>
        <v>0</v>
      </c>
      <c r="W397" s="89">
        <f t="shared" si="395"/>
        <v>0</v>
      </c>
    </row>
    <row r="398">
      <c r="A398" s="79" t="str">
        <f t="shared" si="1"/>
        <v> ()</v>
      </c>
      <c r="B398" s="94"/>
      <c r="C398" s="94"/>
      <c r="D398" s="84"/>
      <c r="E398" s="84"/>
      <c r="F398" s="92"/>
      <c r="G398" s="84"/>
      <c r="H398" s="94"/>
      <c r="I398" s="84"/>
      <c r="J398" s="85" t="str">
        <f t="shared" si="3"/>
        <v>no</v>
      </c>
      <c r="K398" s="86" t="str">
        <f>IFERROR(__xludf.DUMMYFUNCTION("IFERROR(JOIN("", "",FILTER(L398:Q398,LEN(L398:Q398))))"),"")</f>
        <v/>
      </c>
      <c r="L398" s="87" t="str">
        <f>IFERROR(__xludf.DUMMYFUNCTION("IF(ISBLANK($D398),"""",IFERROR(JOIN("", "",QUERY(INDIRECT(""'(OCDS) "" &amp; L$3 &amp; ""'!$C:$F""),""SELECT C WHERE F = '"" &amp; $A398 &amp; ""'""))))"),"")</f>
        <v/>
      </c>
      <c r="M398" s="88" t="str">
        <f>IFERROR(__xludf.DUMMYFUNCTION("IF(ISBLANK($D398),"""",IFERROR(JOIN("", "",QUERY(INDIRECT(""'(OCDS) "" &amp; M$3 &amp; ""'!$C:$F""),""SELECT C WHERE F = '"" &amp; $A398 &amp; ""'""))))"),"")</f>
        <v/>
      </c>
      <c r="N398" s="88" t="str">
        <f>IFERROR(__xludf.DUMMYFUNCTION("IF(ISBLANK($D398),"""",IFERROR(JOIN("", "",QUERY(INDIRECT(""'(OCDS) "" &amp; N$3 &amp; ""'!$C:$F""),""SELECT C WHERE F = '"" &amp; $A398 &amp; ""'""))))"),"")</f>
        <v/>
      </c>
      <c r="O398" s="88" t="str">
        <f>IFERROR(__xludf.DUMMYFUNCTION("IF(ISBLANK($D398),"""",IFERROR(JOIN("", "",QUERY(INDIRECT(""'(OCDS) "" &amp; O$3 &amp; ""'!$C:$F""),""SELECT C WHERE F = '"" &amp; $A398 &amp; ""'""))))"),"")</f>
        <v/>
      </c>
      <c r="P398" s="88" t="str">
        <f>IFERROR(__xludf.DUMMYFUNCTION("IF(ISBLANK($D398),"""",IFERROR(JOIN("", "",QUERY(INDIRECT(""'(OCDS) "" &amp; P$3 &amp; ""'!$C:$F""),""SELECT C WHERE F = '"" &amp; $A398 &amp; ""'""))))"),"")</f>
        <v/>
      </c>
      <c r="Q398" s="88" t="str">
        <f>IFERROR(__xludf.DUMMYFUNCTION("IF(ISBLANK($D398),"""",IFERROR(JOIN("", "",QUERY(INDIRECT(""'(OCDS) "" &amp; Q$3 &amp; ""'!$C:$F""),""SELECT C WHERE F = '"" &amp; $A398 &amp; ""'""))))"),"")</f>
        <v/>
      </c>
      <c r="R398" s="89">
        <f t="shared" ref="R398:W398" si="396">IF(ISBLANK(IFERROR(VLOOKUP($A398,INDIRECT("'(OCDS) " &amp; R$3 &amp; "'!$F:$F"),1,FALSE))),0,1)</f>
        <v>0</v>
      </c>
      <c r="S398" s="89">
        <f t="shared" si="396"/>
        <v>0</v>
      </c>
      <c r="T398" s="89">
        <f t="shared" si="396"/>
        <v>0</v>
      </c>
      <c r="U398" s="89">
        <f t="shared" si="396"/>
        <v>0</v>
      </c>
      <c r="V398" s="89">
        <f t="shared" si="396"/>
        <v>0</v>
      </c>
      <c r="W398" s="89">
        <f t="shared" si="396"/>
        <v>0</v>
      </c>
    </row>
    <row r="399">
      <c r="A399" s="79" t="str">
        <f t="shared" si="1"/>
        <v> ()</v>
      </c>
      <c r="B399" s="94"/>
      <c r="C399" s="94"/>
      <c r="D399" s="84"/>
      <c r="E399" s="84"/>
      <c r="F399" s="92"/>
      <c r="G399" s="84"/>
      <c r="H399" s="94"/>
      <c r="I399" s="84"/>
      <c r="J399" s="85" t="str">
        <f t="shared" si="3"/>
        <v>no</v>
      </c>
      <c r="K399" s="86" t="str">
        <f>IFERROR(__xludf.DUMMYFUNCTION("IFERROR(JOIN("", "",FILTER(L399:Q399,LEN(L399:Q399))))"),"")</f>
        <v/>
      </c>
      <c r="L399" s="87" t="str">
        <f>IFERROR(__xludf.DUMMYFUNCTION("IF(ISBLANK($D399),"""",IFERROR(JOIN("", "",QUERY(INDIRECT(""'(OCDS) "" &amp; L$3 &amp; ""'!$C:$F""),""SELECT C WHERE F = '"" &amp; $A399 &amp; ""'""))))"),"")</f>
        <v/>
      </c>
      <c r="M399" s="88" t="str">
        <f>IFERROR(__xludf.DUMMYFUNCTION("IF(ISBLANK($D399),"""",IFERROR(JOIN("", "",QUERY(INDIRECT(""'(OCDS) "" &amp; M$3 &amp; ""'!$C:$F""),""SELECT C WHERE F = '"" &amp; $A399 &amp; ""'""))))"),"")</f>
        <v/>
      </c>
      <c r="N399" s="88" t="str">
        <f>IFERROR(__xludf.DUMMYFUNCTION("IF(ISBLANK($D399),"""",IFERROR(JOIN("", "",QUERY(INDIRECT(""'(OCDS) "" &amp; N$3 &amp; ""'!$C:$F""),""SELECT C WHERE F = '"" &amp; $A399 &amp; ""'""))))"),"")</f>
        <v/>
      </c>
      <c r="O399" s="88" t="str">
        <f>IFERROR(__xludf.DUMMYFUNCTION("IF(ISBLANK($D399),"""",IFERROR(JOIN("", "",QUERY(INDIRECT(""'(OCDS) "" &amp; O$3 &amp; ""'!$C:$F""),""SELECT C WHERE F = '"" &amp; $A399 &amp; ""'""))))"),"")</f>
        <v/>
      </c>
      <c r="P399" s="88" t="str">
        <f>IFERROR(__xludf.DUMMYFUNCTION("IF(ISBLANK($D399),"""",IFERROR(JOIN("", "",QUERY(INDIRECT(""'(OCDS) "" &amp; P$3 &amp; ""'!$C:$F""),""SELECT C WHERE F = '"" &amp; $A399 &amp; ""'""))))"),"")</f>
        <v/>
      </c>
      <c r="Q399" s="88" t="str">
        <f>IFERROR(__xludf.DUMMYFUNCTION("IF(ISBLANK($D399),"""",IFERROR(JOIN("", "",QUERY(INDIRECT(""'(OCDS) "" &amp; Q$3 &amp; ""'!$C:$F""),""SELECT C WHERE F = '"" &amp; $A399 &amp; ""'""))))"),"")</f>
        <v/>
      </c>
      <c r="R399" s="89">
        <f t="shared" ref="R399:W399" si="397">IF(ISBLANK(IFERROR(VLOOKUP($A399,INDIRECT("'(OCDS) " &amp; R$3 &amp; "'!$F:$F"),1,FALSE))),0,1)</f>
        <v>0</v>
      </c>
      <c r="S399" s="89">
        <f t="shared" si="397"/>
        <v>0</v>
      </c>
      <c r="T399" s="89">
        <f t="shared" si="397"/>
        <v>0</v>
      </c>
      <c r="U399" s="89">
        <f t="shared" si="397"/>
        <v>0</v>
      </c>
      <c r="V399" s="89">
        <f t="shared" si="397"/>
        <v>0</v>
      </c>
      <c r="W399" s="89">
        <f t="shared" si="397"/>
        <v>0</v>
      </c>
    </row>
    <row r="400">
      <c r="A400" s="79" t="str">
        <f t="shared" si="1"/>
        <v> ()</v>
      </c>
      <c r="B400" s="94"/>
      <c r="C400" s="94"/>
      <c r="D400" s="84"/>
      <c r="E400" s="84"/>
      <c r="F400" s="92"/>
      <c r="G400" s="84"/>
      <c r="H400" s="94"/>
      <c r="I400" s="84"/>
      <c r="J400" s="85" t="str">
        <f t="shared" si="3"/>
        <v>no</v>
      </c>
      <c r="K400" s="86" t="str">
        <f>IFERROR(__xludf.DUMMYFUNCTION("IFERROR(JOIN("", "",FILTER(L400:Q400,LEN(L400:Q400))))"),"")</f>
        <v/>
      </c>
      <c r="L400" s="87" t="str">
        <f>IFERROR(__xludf.DUMMYFUNCTION("IF(ISBLANK($D400),"""",IFERROR(JOIN("", "",QUERY(INDIRECT(""'(OCDS) "" &amp; L$3 &amp; ""'!$C:$F""),""SELECT C WHERE F = '"" &amp; $A400 &amp; ""'""))))"),"")</f>
        <v/>
      </c>
      <c r="M400" s="88" t="str">
        <f>IFERROR(__xludf.DUMMYFUNCTION("IF(ISBLANK($D400),"""",IFERROR(JOIN("", "",QUERY(INDIRECT(""'(OCDS) "" &amp; M$3 &amp; ""'!$C:$F""),""SELECT C WHERE F = '"" &amp; $A400 &amp; ""'""))))"),"")</f>
        <v/>
      </c>
      <c r="N400" s="88" t="str">
        <f>IFERROR(__xludf.DUMMYFUNCTION("IF(ISBLANK($D400),"""",IFERROR(JOIN("", "",QUERY(INDIRECT(""'(OCDS) "" &amp; N$3 &amp; ""'!$C:$F""),""SELECT C WHERE F = '"" &amp; $A400 &amp; ""'""))))"),"")</f>
        <v/>
      </c>
      <c r="O400" s="88" t="str">
        <f>IFERROR(__xludf.DUMMYFUNCTION("IF(ISBLANK($D400),"""",IFERROR(JOIN("", "",QUERY(INDIRECT(""'(OCDS) "" &amp; O$3 &amp; ""'!$C:$F""),""SELECT C WHERE F = '"" &amp; $A400 &amp; ""'""))))"),"")</f>
        <v/>
      </c>
      <c r="P400" s="88" t="str">
        <f>IFERROR(__xludf.DUMMYFUNCTION("IF(ISBLANK($D400),"""",IFERROR(JOIN("", "",QUERY(INDIRECT(""'(OCDS) "" &amp; P$3 &amp; ""'!$C:$F""),""SELECT C WHERE F = '"" &amp; $A400 &amp; ""'""))))"),"")</f>
        <v/>
      </c>
      <c r="Q400" s="88" t="str">
        <f>IFERROR(__xludf.DUMMYFUNCTION("IF(ISBLANK($D400),"""",IFERROR(JOIN("", "",QUERY(INDIRECT(""'(OCDS) "" &amp; Q$3 &amp; ""'!$C:$F""),""SELECT C WHERE F = '"" &amp; $A400 &amp; ""'""))))"),"")</f>
        <v/>
      </c>
      <c r="R400" s="89">
        <f t="shared" ref="R400:W400" si="398">IF(ISBLANK(IFERROR(VLOOKUP($A400,INDIRECT("'(OCDS) " &amp; R$3 &amp; "'!$F:$F"),1,FALSE))),0,1)</f>
        <v>0</v>
      </c>
      <c r="S400" s="89">
        <f t="shared" si="398"/>
        <v>0</v>
      </c>
      <c r="T400" s="89">
        <f t="shared" si="398"/>
        <v>0</v>
      </c>
      <c r="U400" s="89">
        <f t="shared" si="398"/>
        <v>0</v>
      </c>
      <c r="V400" s="89">
        <f t="shared" si="398"/>
        <v>0</v>
      </c>
      <c r="W400" s="89">
        <f t="shared" si="398"/>
        <v>0</v>
      </c>
    </row>
    <row r="401">
      <c r="A401" s="79" t="str">
        <f t="shared" si="1"/>
        <v> ()</v>
      </c>
      <c r="B401" s="94"/>
      <c r="C401" s="94"/>
      <c r="D401" s="84"/>
      <c r="E401" s="84"/>
      <c r="F401" s="92"/>
      <c r="G401" s="84"/>
      <c r="H401" s="94"/>
      <c r="I401" s="84"/>
      <c r="J401" s="85" t="str">
        <f t="shared" si="3"/>
        <v>no</v>
      </c>
      <c r="K401" s="86" t="str">
        <f>IFERROR(__xludf.DUMMYFUNCTION("IFERROR(JOIN("", "",FILTER(L401:Q401,LEN(L401:Q401))))"),"")</f>
        <v/>
      </c>
      <c r="L401" s="87" t="str">
        <f>IFERROR(__xludf.DUMMYFUNCTION("IF(ISBLANK($D401),"""",IFERROR(JOIN("", "",QUERY(INDIRECT(""'(OCDS) "" &amp; L$3 &amp; ""'!$C:$F""),""SELECT C WHERE F = '"" &amp; $A401 &amp; ""'""))))"),"")</f>
        <v/>
      </c>
      <c r="M401" s="88" t="str">
        <f>IFERROR(__xludf.DUMMYFUNCTION("IF(ISBLANK($D401),"""",IFERROR(JOIN("", "",QUERY(INDIRECT(""'(OCDS) "" &amp; M$3 &amp; ""'!$C:$F""),""SELECT C WHERE F = '"" &amp; $A401 &amp; ""'""))))"),"")</f>
        <v/>
      </c>
      <c r="N401" s="88" t="str">
        <f>IFERROR(__xludf.DUMMYFUNCTION("IF(ISBLANK($D401),"""",IFERROR(JOIN("", "",QUERY(INDIRECT(""'(OCDS) "" &amp; N$3 &amp; ""'!$C:$F""),""SELECT C WHERE F = '"" &amp; $A401 &amp; ""'""))))"),"")</f>
        <v/>
      </c>
      <c r="O401" s="88" t="str">
        <f>IFERROR(__xludf.DUMMYFUNCTION("IF(ISBLANK($D401),"""",IFERROR(JOIN("", "",QUERY(INDIRECT(""'(OCDS) "" &amp; O$3 &amp; ""'!$C:$F""),""SELECT C WHERE F = '"" &amp; $A401 &amp; ""'""))))"),"")</f>
        <v/>
      </c>
      <c r="P401" s="88" t="str">
        <f>IFERROR(__xludf.DUMMYFUNCTION("IF(ISBLANK($D401),"""",IFERROR(JOIN("", "",QUERY(INDIRECT(""'(OCDS) "" &amp; P$3 &amp; ""'!$C:$F""),""SELECT C WHERE F = '"" &amp; $A401 &amp; ""'""))))"),"")</f>
        <v/>
      </c>
      <c r="Q401" s="88" t="str">
        <f>IFERROR(__xludf.DUMMYFUNCTION("IF(ISBLANK($D401),"""",IFERROR(JOIN("", "",QUERY(INDIRECT(""'(OCDS) "" &amp; Q$3 &amp; ""'!$C:$F""),""SELECT C WHERE F = '"" &amp; $A401 &amp; ""'""))))"),"")</f>
        <v/>
      </c>
      <c r="R401" s="89">
        <f t="shared" ref="R401:W401" si="399">IF(ISBLANK(IFERROR(VLOOKUP($A401,INDIRECT("'(OCDS) " &amp; R$3 &amp; "'!$F:$F"),1,FALSE))),0,1)</f>
        <v>0</v>
      </c>
      <c r="S401" s="89">
        <f t="shared" si="399"/>
        <v>0</v>
      </c>
      <c r="T401" s="89">
        <f t="shared" si="399"/>
        <v>0</v>
      </c>
      <c r="U401" s="89">
        <f t="shared" si="399"/>
        <v>0</v>
      </c>
      <c r="V401" s="89">
        <f t="shared" si="399"/>
        <v>0</v>
      </c>
      <c r="W401" s="89">
        <f t="shared" si="399"/>
        <v>0</v>
      </c>
    </row>
    <row r="402">
      <c r="A402" s="79" t="str">
        <f t="shared" si="1"/>
        <v> ()</v>
      </c>
      <c r="B402" s="94"/>
      <c r="C402" s="94"/>
      <c r="D402" s="84"/>
      <c r="E402" s="84"/>
      <c r="F402" s="92"/>
      <c r="G402" s="84"/>
      <c r="H402" s="94"/>
      <c r="I402" s="84"/>
      <c r="J402" s="85" t="str">
        <f t="shared" si="3"/>
        <v>no</v>
      </c>
      <c r="K402" s="86" t="str">
        <f>IFERROR(__xludf.DUMMYFUNCTION("IFERROR(JOIN("", "",FILTER(L402:Q402,LEN(L402:Q402))))"),"")</f>
        <v/>
      </c>
      <c r="L402" s="87" t="str">
        <f>IFERROR(__xludf.DUMMYFUNCTION("IF(ISBLANK($D402),"""",IFERROR(JOIN("", "",QUERY(INDIRECT(""'(OCDS) "" &amp; L$3 &amp; ""'!$C:$F""),""SELECT C WHERE F = '"" &amp; $A402 &amp; ""'""))))"),"")</f>
        <v/>
      </c>
      <c r="M402" s="88" t="str">
        <f>IFERROR(__xludf.DUMMYFUNCTION("IF(ISBLANK($D402),"""",IFERROR(JOIN("", "",QUERY(INDIRECT(""'(OCDS) "" &amp; M$3 &amp; ""'!$C:$F""),""SELECT C WHERE F = '"" &amp; $A402 &amp; ""'""))))"),"")</f>
        <v/>
      </c>
      <c r="N402" s="88" t="str">
        <f>IFERROR(__xludf.DUMMYFUNCTION("IF(ISBLANK($D402),"""",IFERROR(JOIN("", "",QUERY(INDIRECT(""'(OCDS) "" &amp; N$3 &amp; ""'!$C:$F""),""SELECT C WHERE F = '"" &amp; $A402 &amp; ""'""))))"),"")</f>
        <v/>
      </c>
      <c r="O402" s="88" t="str">
        <f>IFERROR(__xludf.DUMMYFUNCTION("IF(ISBLANK($D402),"""",IFERROR(JOIN("", "",QUERY(INDIRECT(""'(OCDS) "" &amp; O$3 &amp; ""'!$C:$F""),""SELECT C WHERE F = '"" &amp; $A402 &amp; ""'""))))"),"")</f>
        <v/>
      </c>
      <c r="P402" s="88" t="str">
        <f>IFERROR(__xludf.DUMMYFUNCTION("IF(ISBLANK($D402),"""",IFERROR(JOIN("", "",QUERY(INDIRECT(""'(OCDS) "" &amp; P$3 &amp; ""'!$C:$F""),""SELECT C WHERE F = '"" &amp; $A402 &amp; ""'""))))"),"")</f>
        <v/>
      </c>
      <c r="Q402" s="88" t="str">
        <f>IFERROR(__xludf.DUMMYFUNCTION("IF(ISBLANK($D402),"""",IFERROR(JOIN("", "",QUERY(INDIRECT(""'(OCDS) "" &amp; Q$3 &amp; ""'!$C:$F""),""SELECT C WHERE F = '"" &amp; $A402 &amp; ""'""))))"),"")</f>
        <v/>
      </c>
      <c r="R402" s="89">
        <f t="shared" ref="R402:W402" si="400">IF(ISBLANK(IFERROR(VLOOKUP($A402,INDIRECT("'(OCDS) " &amp; R$3 &amp; "'!$F:$F"),1,FALSE))),0,1)</f>
        <v>0</v>
      </c>
      <c r="S402" s="89">
        <f t="shared" si="400"/>
        <v>0</v>
      </c>
      <c r="T402" s="89">
        <f t="shared" si="400"/>
        <v>0</v>
      </c>
      <c r="U402" s="89">
        <f t="shared" si="400"/>
        <v>0</v>
      </c>
      <c r="V402" s="89">
        <f t="shared" si="400"/>
        <v>0</v>
      </c>
      <c r="W402" s="89">
        <f t="shared" si="400"/>
        <v>0</v>
      </c>
    </row>
    <row r="403">
      <c r="A403" s="79" t="str">
        <f t="shared" si="1"/>
        <v> ()</v>
      </c>
      <c r="B403" s="94"/>
      <c r="C403" s="94"/>
      <c r="D403" s="84"/>
      <c r="E403" s="84"/>
      <c r="F403" s="92"/>
      <c r="G403" s="84"/>
      <c r="H403" s="94"/>
      <c r="I403" s="84"/>
      <c r="J403" s="85" t="str">
        <f t="shared" si="3"/>
        <v>no</v>
      </c>
      <c r="K403" s="86" t="str">
        <f>IFERROR(__xludf.DUMMYFUNCTION("IFERROR(JOIN("", "",FILTER(L403:Q403,LEN(L403:Q403))))"),"")</f>
        <v/>
      </c>
      <c r="L403" s="87" t="str">
        <f>IFERROR(__xludf.DUMMYFUNCTION("IF(ISBLANK($D403),"""",IFERROR(JOIN("", "",QUERY(INDIRECT(""'(OCDS) "" &amp; L$3 &amp; ""'!$C:$F""),""SELECT C WHERE F = '"" &amp; $A403 &amp; ""'""))))"),"")</f>
        <v/>
      </c>
      <c r="M403" s="88" t="str">
        <f>IFERROR(__xludf.DUMMYFUNCTION("IF(ISBLANK($D403),"""",IFERROR(JOIN("", "",QUERY(INDIRECT(""'(OCDS) "" &amp; M$3 &amp; ""'!$C:$F""),""SELECT C WHERE F = '"" &amp; $A403 &amp; ""'""))))"),"")</f>
        <v/>
      </c>
      <c r="N403" s="88" t="str">
        <f>IFERROR(__xludf.DUMMYFUNCTION("IF(ISBLANK($D403),"""",IFERROR(JOIN("", "",QUERY(INDIRECT(""'(OCDS) "" &amp; N$3 &amp; ""'!$C:$F""),""SELECT C WHERE F = '"" &amp; $A403 &amp; ""'""))))"),"")</f>
        <v/>
      </c>
      <c r="O403" s="88" t="str">
        <f>IFERROR(__xludf.DUMMYFUNCTION("IF(ISBLANK($D403),"""",IFERROR(JOIN("", "",QUERY(INDIRECT(""'(OCDS) "" &amp; O$3 &amp; ""'!$C:$F""),""SELECT C WHERE F = '"" &amp; $A403 &amp; ""'""))))"),"")</f>
        <v/>
      </c>
      <c r="P403" s="88" t="str">
        <f>IFERROR(__xludf.DUMMYFUNCTION("IF(ISBLANK($D403),"""",IFERROR(JOIN("", "",QUERY(INDIRECT(""'(OCDS) "" &amp; P$3 &amp; ""'!$C:$F""),""SELECT C WHERE F = '"" &amp; $A403 &amp; ""'""))))"),"")</f>
        <v/>
      </c>
      <c r="Q403" s="88" t="str">
        <f>IFERROR(__xludf.DUMMYFUNCTION("IF(ISBLANK($D403),"""",IFERROR(JOIN("", "",QUERY(INDIRECT(""'(OCDS) "" &amp; Q$3 &amp; ""'!$C:$F""),""SELECT C WHERE F = '"" &amp; $A403 &amp; ""'""))))"),"")</f>
        <v/>
      </c>
      <c r="R403" s="89">
        <f t="shared" ref="R403:W403" si="401">IF(ISBLANK(IFERROR(VLOOKUP($A403,INDIRECT("'(OCDS) " &amp; R$3 &amp; "'!$F:$F"),1,FALSE))),0,1)</f>
        <v>0</v>
      </c>
      <c r="S403" s="89">
        <f t="shared" si="401"/>
        <v>0</v>
      </c>
      <c r="T403" s="89">
        <f t="shared" si="401"/>
        <v>0</v>
      </c>
      <c r="U403" s="89">
        <f t="shared" si="401"/>
        <v>0</v>
      </c>
      <c r="V403" s="89">
        <f t="shared" si="401"/>
        <v>0</v>
      </c>
      <c r="W403" s="89">
        <f t="shared" si="401"/>
        <v>0</v>
      </c>
    </row>
    <row r="404">
      <c r="A404" s="79" t="str">
        <f t="shared" si="1"/>
        <v> ()</v>
      </c>
      <c r="B404" s="94"/>
      <c r="C404" s="94"/>
      <c r="D404" s="84"/>
      <c r="E404" s="84"/>
      <c r="F404" s="92"/>
      <c r="G404" s="84"/>
      <c r="H404" s="94"/>
      <c r="I404" s="84"/>
      <c r="J404" s="85" t="str">
        <f t="shared" si="3"/>
        <v>no</v>
      </c>
      <c r="K404" s="86" t="str">
        <f>IFERROR(__xludf.DUMMYFUNCTION("IFERROR(JOIN("", "",FILTER(L404:Q404,LEN(L404:Q404))))"),"")</f>
        <v/>
      </c>
      <c r="L404" s="87" t="str">
        <f>IFERROR(__xludf.DUMMYFUNCTION("IF(ISBLANK($D404),"""",IFERROR(JOIN("", "",QUERY(INDIRECT(""'(OCDS) "" &amp; L$3 &amp; ""'!$C:$F""),""SELECT C WHERE F = '"" &amp; $A404 &amp; ""'""))))"),"")</f>
        <v/>
      </c>
      <c r="M404" s="88" t="str">
        <f>IFERROR(__xludf.DUMMYFUNCTION("IF(ISBLANK($D404),"""",IFERROR(JOIN("", "",QUERY(INDIRECT(""'(OCDS) "" &amp; M$3 &amp; ""'!$C:$F""),""SELECT C WHERE F = '"" &amp; $A404 &amp; ""'""))))"),"")</f>
        <v/>
      </c>
      <c r="N404" s="88" t="str">
        <f>IFERROR(__xludf.DUMMYFUNCTION("IF(ISBLANK($D404),"""",IFERROR(JOIN("", "",QUERY(INDIRECT(""'(OCDS) "" &amp; N$3 &amp; ""'!$C:$F""),""SELECT C WHERE F = '"" &amp; $A404 &amp; ""'""))))"),"")</f>
        <v/>
      </c>
      <c r="O404" s="88" t="str">
        <f>IFERROR(__xludf.DUMMYFUNCTION("IF(ISBLANK($D404),"""",IFERROR(JOIN("", "",QUERY(INDIRECT(""'(OCDS) "" &amp; O$3 &amp; ""'!$C:$F""),""SELECT C WHERE F = '"" &amp; $A404 &amp; ""'""))))"),"")</f>
        <v/>
      </c>
      <c r="P404" s="88" t="str">
        <f>IFERROR(__xludf.DUMMYFUNCTION("IF(ISBLANK($D404),"""",IFERROR(JOIN("", "",QUERY(INDIRECT(""'(OCDS) "" &amp; P$3 &amp; ""'!$C:$F""),""SELECT C WHERE F = '"" &amp; $A404 &amp; ""'""))))"),"")</f>
        <v/>
      </c>
      <c r="Q404" s="88" t="str">
        <f>IFERROR(__xludf.DUMMYFUNCTION("IF(ISBLANK($D404),"""",IFERROR(JOIN("", "",QUERY(INDIRECT(""'(OCDS) "" &amp; Q$3 &amp; ""'!$C:$F""),""SELECT C WHERE F = '"" &amp; $A404 &amp; ""'""))))"),"")</f>
        <v/>
      </c>
      <c r="R404" s="89">
        <f t="shared" ref="R404:W404" si="402">IF(ISBLANK(IFERROR(VLOOKUP($A404,INDIRECT("'(OCDS) " &amp; R$3 &amp; "'!$F:$F"),1,FALSE))),0,1)</f>
        <v>0</v>
      </c>
      <c r="S404" s="89">
        <f t="shared" si="402"/>
        <v>0</v>
      </c>
      <c r="T404" s="89">
        <f t="shared" si="402"/>
        <v>0</v>
      </c>
      <c r="U404" s="89">
        <f t="shared" si="402"/>
        <v>0</v>
      </c>
      <c r="V404" s="89">
        <f t="shared" si="402"/>
        <v>0</v>
      </c>
      <c r="W404" s="89">
        <f t="shared" si="402"/>
        <v>0</v>
      </c>
    </row>
    <row r="405">
      <c r="A405" s="79" t="str">
        <f t="shared" si="1"/>
        <v> ()</v>
      </c>
      <c r="B405" s="94"/>
      <c r="C405" s="94"/>
      <c r="D405" s="84"/>
      <c r="E405" s="84"/>
      <c r="F405" s="92"/>
      <c r="G405" s="84"/>
      <c r="H405" s="94"/>
      <c r="I405" s="84"/>
      <c r="J405" s="85" t="str">
        <f t="shared" si="3"/>
        <v>no</v>
      </c>
      <c r="K405" s="86" t="str">
        <f>IFERROR(__xludf.DUMMYFUNCTION("IFERROR(JOIN("", "",FILTER(L405:Q405,LEN(L405:Q405))))"),"")</f>
        <v/>
      </c>
      <c r="L405" s="87" t="str">
        <f>IFERROR(__xludf.DUMMYFUNCTION("IF(ISBLANK($D405),"""",IFERROR(JOIN("", "",QUERY(INDIRECT(""'(OCDS) "" &amp; L$3 &amp; ""'!$C:$F""),""SELECT C WHERE F = '"" &amp; $A405 &amp; ""'""))))"),"")</f>
        <v/>
      </c>
      <c r="M405" s="88" t="str">
        <f>IFERROR(__xludf.DUMMYFUNCTION("IF(ISBLANK($D405),"""",IFERROR(JOIN("", "",QUERY(INDIRECT(""'(OCDS) "" &amp; M$3 &amp; ""'!$C:$F""),""SELECT C WHERE F = '"" &amp; $A405 &amp; ""'""))))"),"")</f>
        <v/>
      </c>
      <c r="N405" s="88" t="str">
        <f>IFERROR(__xludf.DUMMYFUNCTION("IF(ISBLANK($D405),"""",IFERROR(JOIN("", "",QUERY(INDIRECT(""'(OCDS) "" &amp; N$3 &amp; ""'!$C:$F""),""SELECT C WHERE F = '"" &amp; $A405 &amp; ""'""))))"),"")</f>
        <v/>
      </c>
      <c r="O405" s="88" t="str">
        <f>IFERROR(__xludf.DUMMYFUNCTION("IF(ISBLANK($D405),"""",IFERROR(JOIN("", "",QUERY(INDIRECT(""'(OCDS) "" &amp; O$3 &amp; ""'!$C:$F""),""SELECT C WHERE F = '"" &amp; $A405 &amp; ""'""))))"),"")</f>
        <v/>
      </c>
      <c r="P405" s="88" t="str">
        <f>IFERROR(__xludf.DUMMYFUNCTION("IF(ISBLANK($D405),"""",IFERROR(JOIN("", "",QUERY(INDIRECT(""'(OCDS) "" &amp; P$3 &amp; ""'!$C:$F""),""SELECT C WHERE F = '"" &amp; $A405 &amp; ""'""))))"),"")</f>
        <v/>
      </c>
      <c r="Q405" s="88" t="str">
        <f>IFERROR(__xludf.DUMMYFUNCTION("IF(ISBLANK($D405),"""",IFERROR(JOIN("", "",QUERY(INDIRECT(""'(OCDS) "" &amp; Q$3 &amp; ""'!$C:$F""),""SELECT C WHERE F = '"" &amp; $A405 &amp; ""'""))))"),"")</f>
        <v/>
      </c>
      <c r="R405" s="89">
        <f t="shared" ref="R405:W405" si="403">IF(ISBLANK(IFERROR(VLOOKUP($A405,INDIRECT("'(OCDS) " &amp; R$3 &amp; "'!$F:$F"),1,FALSE))),0,1)</f>
        <v>0</v>
      </c>
      <c r="S405" s="89">
        <f t="shared" si="403"/>
        <v>0</v>
      </c>
      <c r="T405" s="89">
        <f t="shared" si="403"/>
        <v>0</v>
      </c>
      <c r="U405" s="89">
        <f t="shared" si="403"/>
        <v>0</v>
      </c>
      <c r="V405" s="89">
        <f t="shared" si="403"/>
        <v>0</v>
      </c>
      <c r="W405" s="89">
        <f t="shared" si="403"/>
        <v>0</v>
      </c>
    </row>
    <row r="406">
      <c r="A406" s="79" t="str">
        <f t="shared" si="1"/>
        <v> ()</v>
      </c>
      <c r="B406" s="94"/>
      <c r="C406" s="94"/>
      <c r="D406" s="84"/>
      <c r="E406" s="84"/>
      <c r="F406" s="92"/>
      <c r="G406" s="84"/>
      <c r="H406" s="94"/>
      <c r="I406" s="84"/>
      <c r="J406" s="85" t="str">
        <f t="shared" si="3"/>
        <v>no</v>
      </c>
      <c r="K406" s="86" t="str">
        <f>IFERROR(__xludf.DUMMYFUNCTION("IFERROR(JOIN("", "",FILTER(L406:Q406,LEN(L406:Q406))))"),"")</f>
        <v/>
      </c>
      <c r="L406" s="87" t="str">
        <f>IFERROR(__xludf.DUMMYFUNCTION("IF(ISBLANK($D406),"""",IFERROR(JOIN("", "",QUERY(INDIRECT(""'(OCDS) "" &amp; L$3 &amp; ""'!$C:$F""),""SELECT C WHERE F = '"" &amp; $A406 &amp; ""'""))))"),"")</f>
        <v/>
      </c>
      <c r="M406" s="88" t="str">
        <f>IFERROR(__xludf.DUMMYFUNCTION("IF(ISBLANK($D406),"""",IFERROR(JOIN("", "",QUERY(INDIRECT(""'(OCDS) "" &amp; M$3 &amp; ""'!$C:$F""),""SELECT C WHERE F = '"" &amp; $A406 &amp; ""'""))))"),"")</f>
        <v/>
      </c>
      <c r="N406" s="88" t="str">
        <f>IFERROR(__xludf.DUMMYFUNCTION("IF(ISBLANK($D406),"""",IFERROR(JOIN("", "",QUERY(INDIRECT(""'(OCDS) "" &amp; N$3 &amp; ""'!$C:$F""),""SELECT C WHERE F = '"" &amp; $A406 &amp; ""'""))))"),"")</f>
        <v/>
      </c>
      <c r="O406" s="88" t="str">
        <f>IFERROR(__xludf.DUMMYFUNCTION("IF(ISBLANK($D406),"""",IFERROR(JOIN("", "",QUERY(INDIRECT(""'(OCDS) "" &amp; O$3 &amp; ""'!$C:$F""),""SELECT C WHERE F = '"" &amp; $A406 &amp; ""'""))))"),"")</f>
        <v/>
      </c>
      <c r="P406" s="88" t="str">
        <f>IFERROR(__xludf.DUMMYFUNCTION("IF(ISBLANK($D406),"""",IFERROR(JOIN("", "",QUERY(INDIRECT(""'(OCDS) "" &amp; P$3 &amp; ""'!$C:$F""),""SELECT C WHERE F = '"" &amp; $A406 &amp; ""'""))))"),"")</f>
        <v/>
      </c>
      <c r="Q406" s="88" t="str">
        <f>IFERROR(__xludf.DUMMYFUNCTION("IF(ISBLANK($D406),"""",IFERROR(JOIN("", "",QUERY(INDIRECT(""'(OCDS) "" &amp; Q$3 &amp; ""'!$C:$F""),""SELECT C WHERE F = '"" &amp; $A406 &amp; ""'""))))"),"")</f>
        <v/>
      </c>
      <c r="R406" s="89">
        <f t="shared" ref="R406:W406" si="404">IF(ISBLANK(IFERROR(VLOOKUP($A406,INDIRECT("'(OCDS) " &amp; R$3 &amp; "'!$F:$F"),1,FALSE))),0,1)</f>
        <v>0</v>
      </c>
      <c r="S406" s="89">
        <f t="shared" si="404"/>
        <v>0</v>
      </c>
      <c r="T406" s="89">
        <f t="shared" si="404"/>
        <v>0</v>
      </c>
      <c r="U406" s="89">
        <f t="shared" si="404"/>
        <v>0</v>
      </c>
      <c r="V406" s="89">
        <f t="shared" si="404"/>
        <v>0</v>
      </c>
      <c r="W406" s="89">
        <f t="shared" si="404"/>
        <v>0</v>
      </c>
    </row>
    <row r="407">
      <c r="A407" s="79" t="str">
        <f t="shared" si="1"/>
        <v> ()</v>
      </c>
      <c r="B407" s="94"/>
      <c r="C407" s="94"/>
      <c r="D407" s="84"/>
      <c r="E407" s="84"/>
      <c r="F407" s="92"/>
      <c r="G407" s="84"/>
      <c r="H407" s="94"/>
      <c r="I407" s="84"/>
      <c r="J407" s="85" t="str">
        <f t="shared" si="3"/>
        <v>no</v>
      </c>
      <c r="K407" s="86" t="str">
        <f>IFERROR(__xludf.DUMMYFUNCTION("IFERROR(JOIN("", "",FILTER(L407:Q407,LEN(L407:Q407))))"),"")</f>
        <v/>
      </c>
      <c r="L407" s="87" t="str">
        <f>IFERROR(__xludf.DUMMYFUNCTION("IF(ISBLANK($D407),"""",IFERROR(JOIN("", "",QUERY(INDIRECT(""'(OCDS) "" &amp; L$3 &amp; ""'!$C:$F""),""SELECT C WHERE F = '"" &amp; $A407 &amp; ""'""))))"),"")</f>
        <v/>
      </c>
      <c r="M407" s="88" t="str">
        <f>IFERROR(__xludf.DUMMYFUNCTION("IF(ISBLANK($D407),"""",IFERROR(JOIN("", "",QUERY(INDIRECT(""'(OCDS) "" &amp; M$3 &amp; ""'!$C:$F""),""SELECT C WHERE F = '"" &amp; $A407 &amp; ""'""))))"),"")</f>
        <v/>
      </c>
      <c r="N407" s="88" t="str">
        <f>IFERROR(__xludf.DUMMYFUNCTION("IF(ISBLANK($D407),"""",IFERROR(JOIN("", "",QUERY(INDIRECT(""'(OCDS) "" &amp; N$3 &amp; ""'!$C:$F""),""SELECT C WHERE F = '"" &amp; $A407 &amp; ""'""))))"),"")</f>
        <v/>
      </c>
      <c r="O407" s="88" t="str">
        <f>IFERROR(__xludf.DUMMYFUNCTION("IF(ISBLANK($D407),"""",IFERROR(JOIN("", "",QUERY(INDIRECT(""'(OCDS) "" &amp; O$3 &amp; ""'!$C:$F""),""SELECT C WHERE F = '"" &amp; $A407 &amp; ""'""))))"),"")</f>
        <v/>
      </c>
      <c r="P407" s="88" t="str">
        <f>IFERROR(__xludf.DUMMYFUNCTION("IF(ISBLANK($D407),"""",IFERROR(JOIN("", "",QUERY(INDIRECT(""'(OCDS) "" &amp; P$3 &amp; ""'!$C:$F""),""SELECT C WHERE F = '"" &amp; $A407 &amp; ""'""))))"),"")</f>
        <v/>
      </c>
      <c r="Q407" s="88" t="str">
        <f>IFERROR(__xludf.DUMMYFUNCTION("IF(ISBLANK($D407),"""",IFERROR(JOIN("", "",QUERY(INDIRECT(""'(OCDS) "" &amp; Q$3 &amp; ""'!$C:$F""),""SELECT C WHERE F = '"" &amp; $A407 &amp; ""'""))))"),"")</f>
        <v/>
      </c>
      <c r="R407" s="89">
        <f t="shared" ref="R407:W407" si="405">IF(ISBLANK(IFERROR(VLOOKUP($A407,INDIRECT("'(OCDS) " &amp; R$3 &amp; "'!$F:$F"),1,FALSE))),0,1)</f>
        <v>0</v>
      </c>
      <c r="S407" s="89">
        <f t="shared" si="405"/>
        <v>0</v>
      </c>
      <c r="T407" s="89">
        <f t="shared" si="405"/>
        <v>0</v>
      </c>
      <c r="U407" s="89">
        <f t="shared" si="405"/>
        <v>0</v>
      </c>
      <c r="V407" s="89">
        <f t="shared" si="405"/>
        <v>0</v>
      </c>
      <c r="W407" s="89">
        <f t="shared" si="405"/>
        <v>0</v>
      </c>
    </row>
    <row r="408">
      <c r="A408" s="79" t="str">
        <f t="shared" si="1"/>
        <v> ()</v>
      </c>
      <c r="B408" s="94"/>
      <c r="C408" s="94"/>
      <c r="D408" s="84"/>
      <c r="E408" s="84"/>
      <c r="F408" s="92"/>
      <c r="G408" s="84"/>
      <c r="H408" s="94"/>
      <c r="I408" s="84"/>
      <c r="J408" s="85" t="str">
        <f t="shared" si="3"/>
        <v>no</v>
      </c>
      <c r="K408" s="86" t="str">
        <f>IFERROR(__xludf.DUMMYFUNCTION("IFERROR(JOIN("", "",FILTER(L408:Q408,LEN(L408:Q408))))"),"")</f>
        <v/>
      </c>
      <c r="L408" s="87" t="str">
        <f>IFERROR(__xludf.DUMMYFUNCTION("IF(ISBLANK($D408),"""",IFERROR(JOIN("", "",QUERY(INDIRECT(""'(OCDS) "" &amp; L$3 &amp; ""'!$C:$F""),""SELECT C WHERE F = '"" &amp; $A408 &amp; ""'""))))"),"")</f>
        <v/>
      </c>
      <c r="M408" s="88" t="str">
        <f>IFERROR(__xludf.DUMMYFUNCTION("IF(ISBLANK($D408),"""",IFERROR(JOIN("", "",QUERY(INDIRECT(""'(OCDS) "" &amp; M$3 &amp; ""'!$C:$F""),""SELECT C WHERE F = '"" &amp; $A408 &amp; ""'""))))"),"")</f>
        <v/>
      </c>
      <c r="N408" s="88" t="str">
        <f>IFERROR(__xludf.DUMMYFUNCTION("IF(ISBLANK($D408),"""",IFERROR(JOIN("", "",QUERY(INDIRECT(""'(OCDS) "" &amp; N$3 &amp; ""'!$C:$F""),""SELECT C WHERE F = '"" &amp; $A408 &amp; ""'""))))"),"")</f>
        <v/>
      </c>
      <c r="O408" s="88" t="str">
        <f>IFERROR(__xludf.DUMMYFUNCTION("IF(ISBLANK($D408),"""",IFERROR(JOIN("", "",QUERY(INDIRECT(""'(OCDS) "" &amp; O$3 &amp; ""'!$C:$F""),""SELECT C WHERE F = '"" &amp; $A408 &amp; ""'""))))"),"")</f>
        <v/>
      </c>
      <c r="P408" s="88" t="str">
        <f>IFERROR(__xludf.DUMMYFUNCTION("IF(ISBLANK($D408),"""",IFERROR(JOIN("", "",QUERY(INDIRECT(""'(OCDS) "" &amp; P$3 &amp; ""'!$C:$F""),""SELECT C WHERE F = '"" &amp; $A408 &amp; ""'""))))"),"")</f>
        <v/>
      </c>
      <c r="Q408" s="88" t="str">
        <f>IFERROR(__xludf.DUMMYFUNCTION("IF(ISBLANK($D408),"""",IFERROR(JOIN("", "",QUERY(INDIRECT(""'(OCDS) "" &amp; Q$3 &amp; ""'!$C:$F""),""SELECT C WHERE F = '"" &amp; $A408 &amp; ""'""))))"),"")</f>
        <v/>
      </c>
      <c r="R408" s="89">
        <f t="shared" ref="R408:W408" si="406">IF(ISBLANK(IFERROR(VLOOKUP($A408,INDIRECT("'(OCDS) " &amp; R$3 &amp; "'!$F:$F"),1,FALSE))),0,1)</f>
        <v>0</v>
      </c>
      <c r="S408" s="89">
        <f t="shared" si="406"/>
        <v>0</v>
      </c>
      <c r="T408" s="89">
        <f t="shared" si="406"/>
        <v>0</v>
      </c>
      <c r="U408" s="89">
        <f t="shared" si="406"/>
        <v>0</v>
      </c>
      <c r="V408" s="89">
        <f t="shared" si="406"/>
        <v>0</v>
      </c>
      <c r="W408" s="89">
        <f t="shared" si="406"/>
        <v>0</v>
      </c>
    </row>
    <row r="409">
      <c r="A409" s="79" t="str">
        <f t="shared" si="1"/>
        <v> ()</v>
      </c>
      <c r="B409" s="94"/>
      <c r="C409" s="94"/>
      <c r="D409" s="84"/>
      <c r="E409" s="84"/>
      <c r="F409" s="92"/>
      <c r="G409" s="84"/>
      <c r="H409" s="94"/>
      <c r="I409" s="84"/>
      <c r="J409" s="85" t="str">
        <f t="shared" si="3"/>
        <v>no</v>
      </c>
      <c r="K409" s="86" t="str">
        <f>IFERROR(__xludf.DUMMYFUNCTION("IFERROR(JOIN("", "",FILTER(L409:Q409,LEN(L409:Q409))))"),"")</f>
        <v/>
      </c>
      <c r="L409" s="87" t="str">
        <f>IFERROR(__xludf.DUMMYFUNCTION("IF(ISBLANK($D409),"""",IFERROR(JOIN("", "",QUERY(INDIRECT(""'(OCDS) "" &amp; L$3 &amp; ""'!$C:$F""),""SELECT C WHERE F = '"" &amp; $A409 &amp; ""'""))))"),"")</f>
        <v/>
      </c>
      <c r="M409" s="88" t="str">
        <f>IFERROR(__xludf.DUMMYFUNCTION("IF(ISBLANK($D409),"""",IFERROR(JOIN("", "",QUERY(INDIRECT(""'(OCDS) "" &amp; M$3 &amp; ""'!$C:$F""),""SELECT C WHERE F = '"" &amp; $A409 &amp; ""'""))))"),"")</f>
        <v/>
      </c>
      <c r="N409" s="88" t="str">
        <f>IFERROR(__xludf.DUMMYFUNCTION("IF(ISBLANK($D409),"""",IFERROR(JOIN("", "",QUERY(INDIRECT(""'(OCDS) "" &amp; N$3 &amp; ""'!$C:$F""),""SELECT C WHERE F = '"" &amp; $A409 &amp; ""'""))))"),"")</f>
        <v/>
      </c>
      <c r="O409" s="88" t="str">
        <f>IFERROR(__xludf.DUMMYFUNCTION("IF(ISBLANK($D409),"""",IFERROR(JOIN("", "",QUERY(INDIRECT(""'(OCDS) "" &amp; O$3 &amp; ""'!$C:$F""),""SELECT C WHERE F = '"" &amp; $A409 &amp; ""'""))))"),"")</f>
        <v/>
      </c>
      <c r="P409" s="88" t="str">
        <f>IFERROR(__xludf.DUMMYFUNCTION("IF(ISBLANK($D409),"""",IFERROR(JOIN("", "",QUERY(INDIRECT(""'(OCDS) "" &amp; P$3 &amp; ""'!$C:$F""),""SELECT C WHERE F = '"" &amp; $A409 &amp; ""'""))))"),"")</f>
        <v/>
      </c>
      <c r="Q409" s="88" t="str">
        <f>IFERROR(__xludf.DUMMYFUNCTION("IF(ISBLANK($D409),"""",IFERROR(JOIN("", "",QUERY(INDIRECT(""'(OCDS) "" &amp; Q$3 &amp; ""'!$C:$F""),""SELECT C WHERE F = '"" &amp; $A409 &amp; ""'""))))"),"")</f>
        <v/>
      </c>
      <c r="R409" s="89">
        <f t="shared" ref="R409:W409" si="407">IF(ISBLANK(IFERROR(VLOOKUP($A409,INDIRECT("'(OCDS) " &amp; R$3 &amp; "'!$F:$F"),1,FALSE))),0,1)</f>
        <v>0</v>
      </c>
      <c r="S409" s="89">
        <f t="shared" si="407"/>
        <v>0</v>
      </c>
      <c r="T409" s="89">
        <f t="shared" si="407"/>
        <v>0</v>
      </c>
      <c r="U409" s="89">
        <f t="shared" si="407"/>
        <v>0</v>
      </c>
      <c r="V409" s="89">
        <f t="shared" si="407"/>
        <v>0</v>
      </c>
      <c r="W409" s="89">
        <f t="shared" si="407"/>
        <v>0</v>
      </c>
    </row>
    <row r="410">
      <c r="A410" s="79" t="str">
        <f t="shared" si="1"/>
        <v> ()</v>
      </c>
      <c r="B410" s="94"/>
      <c r="C410" s="94"/>
      <c r="D410" s="84"/>
      <c r="E410" s="84"/>
      <c r="F410" s="92"/>
      <c r="G410" s="84"/>
      <c r="H410" s="94"/>
      <c r="I410" s="84"/>
      <c r="J410" s="85" t="str">
        <f t="shared" si="3"/>
        <v>no</v>
      </c>
      <c r="K410" s="86" t="str">
        <f>IFERROR(__xludf.DUMMYFUNCTION("IFERROR(JOIN("", "",FILTER(L410:Q410,LEN(L410:Q410))))"),"")</f>
        <v/>
      </c>
      <c r="L410" s="87" t="str">
        <f>IFERROR(__xludf.DUMMYFUNCTION("IF(ISBLANK($D410),"""",IFERROR(JOIN("", "",QUERY(INDIRECT(""'(OCDS) "" &amp; L$3 &amp; ""'!$C:$F""),""SELECT C WHERE F = '"" &amp; $A410 &amp; ""'""))))"),"")</f>
        <v/>
      </c>
      <c r="M410" s="88" t="str">
        <f>IFERROR(__xludf.DUMMYFUNCTION("IF(ISBLANK($D410),"""",IFERROR(JOIN("", "",QUERY(INDIRECT(""'(OCDS) "" &amp; M$3 &amp; ""'!$C:$F""),""SELECT C WHERE F = '"" &amp; $A410 &amp; ""'""))))"),"")</f>
        <v/>
      </c>
      <c r="N410" s="88" t="str">
        <f>IFERROR(__xludf.DUMMYFUNCTION("IF(ISBLANK($D410),"""",IFERROR(JOIN("", "",QUERY(INDIRECT(""'(OCDS) "" &amp; N$3 &amp; ""'!$C:$F""),""SELECT C WHERE F = '"" &amp; $A410 &amp; ""'""))))"),"")</f>
        <v/>
      </c>
      <c r="O410" s="88" t="str">
        <f>IFERROR(__xludf.DUMMYFUNCTION("IF(ISBLANK($D410),"""",IFERROR(JOIN("", "",QUERY(INDIRECT(""'(OCDS) "" &amp; O$3 &amp; ""'!$C:$F""),""SELECT C WHERE F = '"" &amp; $A410 &amp; ""'""))))"),"")</f>
        <v/>
      </c>
      <c r="P410" s="88" t="str">
        <f>IFERROR(__xludf.DUMMYFUNCTION("IF(ISBLANK($D410),"""",IFERROR(JOIN("", "",QUERY(INDIRECT(""'(OCDS) "" &amp; P$3 &amp; ""'!$C:$F""),""SELECT C WHERE F = '"" &amp; $A410 &amp; ""'""))))"),"")</f>
        <v/>
      </c>
      <c r="Q410" s="88" t="str">
        <f>IFERROR(__xludf.DUMMYFUNCTION("IF(ISBLANK($D410),"""",IFERROR(JOIN("", "",QUERY(INDIRECT(""'(OCDS) "" &amp; Q$3 &amp; ""'!$C:$F""),""SELECT C WHERE F = '"" &amp; $A410 &amp; ""'""))))"),"")</f>
        <v/>
      </c>
      <c r="R410" s="89">
        <f t="shared" ref="R410:W410" si="408">IF(ISBLANK(IFERROR(VLOOKUP($A410,INDIRECT("'(OCDS) " &amp; R$3 &amp; "'!$F:$F"),1,FALSE))),0,1)</f>
        <v>0</v>
      </c>
      <c r="S410" s="89">
        <f t="shared" si="408"/>
        <v>0</v>
      </c>
      <c r="T410" s="89">
        <f t="shared" si="408"/>
        <v>0</v>
      </c>
      <c r="U410" s="89">
        <f t="shared" si="408"/>
        <v>0</v>
      </c>
      <c r="V410" s="89">
        <f t="shared" si="408"/>
        <v>0</v>
      </c>
      <c r="W410" s="89">
        <f t="shared" si="408"/>
        <v>0</v>
      </c>
    </row>
    <row r="411">
      <c r="A411" s="79" t="str">
        <f t="shared" si="1"/>
        <v> ()</v>
      </c>
      <c r="B411" s="94"/>
      <c r="C411" s="94"/>
      <c r="D411" s="84"/>
      <c r="E411" s="84"/>
      <c r="F411" s="92"/>
      <c r="G411" s="84"/>
      <c r="H411" s="94"/>
      <c r="I411" s="84"/>
      <c r="J411" s="85" t="str">
        <f t="shared" si="3"/>
        <v>no</v>
      </c>
      <c r="K411" s="86" t="str">
        <f>IFERROR(__xludf.DUMMYFUNCTION("IFERROR(JOIN("", "",FILTER(L411:Q411,LEN(L411:Q411))))"),"")</f>
        <v/>
      </c>
      <c r="L411" s="87" t="str">
        <f>IFERROR(__xludf.DUMMYFUNCTION("IF(ISBLANK($D411),"""",IFERROR(JOIN("", "",QUERY(INDIRECT(""'(OCDS) "" &amp; L$3 &amp; ""'!$C:$F""),""SELECT C WHERE F = '"" &amp; $A411 &amp; ""'""))))"),"")</f>
        <v/>
      </c>
      <c r="M411" s="88" t="str">
        <f>IFERROR(__xludf.DUMMYFUNCTION("IF(ISBLANK($D411),"""",IFERROR(JOIN("", "",QUERY(INDIRECT(""'(OCDS) "" &amp; M$3 &amp; ""'!$C:$F""),""SELECT C WHERE F = '"" &amp; $A411 &amp; ""'""))))"),"")</f>
        <v/>
      </c>
      <c r="N411" s="88" t="str">
        <f>IFERROR(__xludf.DUMMYFUNCTION("IF(ISBLANK($D411),"""",IFERROR(JOIN("", "",QUERY(INDIRECT(""'(OCDS) "" &amp; N$3 &amp; ""'!$C:$F""),""SELECT C WHERE F = '"" &amp; $A411 &amp; ""'""))))"),"")</f>
        <v/>
      </c>
      <c r="O411" s="88" t="str">
        <f>IFERROR(__xludf.DUMMYFUNCTION("IF(ISBLANK($D411),"""",IFERROR(JOIN("", "",QUERY(INDIRECT(""'(OCDS) "" &amp; O$3 &amp; ""'!$C:$F""),""SELECT C WHERE F = '"" &amp; $A411 &amp; ""'""))))"),"")</f>
        <v/>
      </c>
      <c r="P411" s="88" t="str">
        <f>IFERROR(__xludf.DUMMYFUNCTION("IF(ISBLANK($D411),"""",IFERROR(JOIN("", "",QUERY(INDIRECT(""'(OCDS) "" &amp; P$3 &amp; ""'!$C:$F""),""SELECT C WHERE F = '"" &amp; $A411 &amp; ""'""))))"),"")</f>
        <v/>
      </c>
      <c r="Q411" s="88" t="str">
        <f>IFERROR(__xludf.DUMMYFUNCTION("IF(ISBLANK($D411),"""",IFERROR(JOIN("", "",QUERY(INDIRECT(""'(OCDS) "" &amp; Q$3 &amp; ""'!$C:$F""),""SELECT C WHERE F = '"" &amp; $A411 &amp; ""'""))))"),"")</f>
        <v/>
      </c>
      <c r="R411" s="89">
        <f t="shared" ref="R411:W411" si="409">IF(ISBLANK(IFERROR(VLOOKUP($A411,INDIRECT("'(OCDS) " &amp; R$3 &amp; "'!$F:$F"),1,FALSE))),0,1)</f>
        <v>0</v>
      </c>
      <c r="S411" s="89">
        <f t="shared" si="409"/>
        <v>0</v>
      </c>
      <c r="T411" s="89">
        <f t="shared" si="409"/>
        <v>0</v>
      </c>
      <c r="U411" s="89">
        <f t="shared" si="409"/>
        <v>0</v>
      </c>
      <c r="V411" s="89">
        <f t="shared" si="409"/>
        <v>0</v>
      </c>
      <c r="W411" s="89">
        <f t="shared" si="409"/>
        <v>0</v>
      </c>
    </row>
    <row r="412">
      <c r="A412" s="79" t="str">
        <f t="shared" si="1"/>
        <v> ()</v>
      </c>
      <c r="B412" s="94"/>
      <c r="C412" s="94"/>
      <c r="D412" s="84"/>
      <c r="E412" s="84"/>
      <c r="F412" s="92"/>
      <c r="G412" s="84"/>
      <c r="H412" s="94"/>
      <c r="I412" s="84"/>
      <c r="J412" s="85" t="str">
        <f t="shared" si="3"/>
        <v>no</v>
      </c>
      <c r="K412" s="86" t="str">
        <f>IFERROR(__xludf.DUMMYFUNCTION("IFERROR(JOIN("", "",FILTER(L412:Q412,LEN(L412:Q412))))"),"")</f>
        <v/>
      </c>
      <c r="L412" s="87" t="str">
        <f>IFERROR(__xludf.DUMMYFUNCTION("IF(ISBLANK($D412),"""",IFERROR(JOIN("", "",QUERY(INDIRECT(""'(OCDS) "" &amp; L$3 &amp; ""'!$C:$F""),""SELECT C WHERE F = '"" &amp; $A412 &amp; ""'""))))"),"")</f>
        <v/>
      </c>
      <c r="M412" s="88" t="str">
        <f>IFERROR(__xludf.DUMMYFUNCTION("IF(ISBLANK($D412),"""",IFERROR(JOIN("", "",QUERY(INDIRECT(""'(OCDS) "" &amp; M$3 &amp; ""'!$C:$F""),""SELECT C WHERE F = '"" &amp; $A412 &amp; ""'""))))"),"")</f>
        <v/>
      </c>
      <c r="N412" s="88" t="str">
        <f>IFERROR(__xludf.DUMMYFUNCTION("IF(ISBLANK($D412),"""",IFERROR(JOIN("", "",QUERY(INDIRECT(""'(OCDS) "" &amp; N$3 &amp; ""'!$C:$F""),""SELECT C WHERE F = '"" &amp; $A412 &amp; ""'""))))"),"")</f>
        <v/>
      </c>
      <c r="O412" s="88" t="str">
        <f>IFERROR(__xludf.DUMMYFUNCTION("IF(ISBLANK($D412),"""",IFERROR(JOIN("", "",QUERY(INDIRECT(""'(OCDS) "" &amp; O$3 &amp; ""'!$C:$F""),""SELECT C WHERE F = '"" &amp; $A412 &amp; ""'""))))"),"")</f>
        <v/>
      </c>
      <c r="P412" s="88" t="str">
        <f>IFERROR(__xludf.DUMMYFUNCTION("IF(ISBLANK($D412),"""",IFERROR(JOIN("", "",QUERY(INDIRECT(""'(OCDS) "" &amp; P$3 &amp; ""'!$C:$F""),""SELECT C WHERE F = '"" &amp; $A412 &amp; ""'""))))"),"")</f>
        <v/>
      </c>
      <c r="Q412" s="88" t="str">
        <f>IFERROR(__xludf.DUMMYFUNCTION("IF(ISBLANK($D412),"""",IFERROR(JOIN("", "",QUERY(INDIRECT(""'(OCDS) "" &amp; Q$3 &amp; ""'!$C:$F""),""SELECT C WHERE F = '"" &amp; $A412 &amp; ""'""))))"),"")</f>
        <v/>
      </c>
      <c r="R412" s="89">
        <f t="shared" ref="R412:W412" si="410">IF(ISBLANK(IFERROR(VLOOKUP($A412,INDIRECT("'(OCDS) " &amp; R$3 &amp; "'!$F:$F"),1,FALSE))),0,1)</f>
        <v>0</v>
      </c>
      <c r="S412" s="89">
        <f t="shared" si="410"/>
        <v>0</v>
      </c>
      <c r="T412" s="89">
        <f t="shared" si="410"/>
        <v>0</v>
      </c>
      <c r="U412" s="89">
        <f t="shared" si="410"/>
        <v>0</v>
      </c>
      <c r="V412" s="89">
        <f t="shared" si="410"/>
        <v>0</v>
      </c>
      <c r="W412" s="89">
        <f t="shared" si="410"/>
        <v>0</v>
      </c>
    </row>
    <row r="413">
      <c r="A413" s="79" t="str">
        <f t="shared" si="1"/>
        <v> ()</v>
      </c>
      <c r="B413" s="94"/>
      <c r="C413" s="94"/>
      <c r="D413" s="84"/>
      <c r="E413" s="84"/>
      <c r="F413" s="92"/>
      <c r="G413" s="84"/>
      <c r="H413" s="94"/>
      <c r="I413" s="84"/>
      <c r="J413" s="85" t="str">
        <f t="shared" si="3"/>
        <v>no</v>
      </c>
      <c r="K413" s="86" t="str">
        <f>IFERROR(__xludf.DUMMYFUNCTION("IFERROR(JOIN("", "",FILTER(L413:Q413,LEN(L413:Q413))))"),"")</f>
        <v/>
      </c>
      <c r="L413" s="87" t="str">
        <f>IFERROR(__xludf.DUMMYFUNCTION("IF(ISBLANK($D413),"""",IFERROR(JOIN("", "",QUERY(INDIRECT(""'(OCDS) "" &amp; L$3 &amp; ""'!$C:$F""),""SELECT C WHERE F = '"" &amp; $A413 &amp; ""'""))))"),"")</f>
        <v/>
      </c>
      <c r="M413" s="88" t="str">
        <f>IFERROR(__xludf.DUMMYFUNCTION("IF(ISBLANK($D413),"""",IFERROR(JOIN("", "",QUERY(INDIRECT(""'(OCDS) "" &amp; M$3 &amp; ""'!$C:$F""),""SELECT C WHERE F = '"" &amp; $A413 &amp; ""'""))))"),"")</f>
        <v/>
      </c>
      <c r="N413" s="88" t="str">
        <f>IFERROR(__xludf.DUMMYFUNCTION("IF(ISBLANK($D413),"""",IFERROR(JOIN("", "",QUERY(INDIRECT(""'(OCDS) "" &amp; N$3 &amp; ""'!$C:$F""),""SELECT C WHERE F = '"" &amp; $A413 &amp; ""'""))))"),"")</f>
        <v/>
      </c>
      <c r="O413" s="88" t="str">
        <f>IFERROR(__xludf.DUMMYFUNCTION("IF(ISBLANK($D413),"""",IFERROR(JOIN("", "",QUERY(INDIRECT(""'(OCDS) "" &amp; O$3 &amp; ""'!$C:$F""),""SELECT C WHERE F = '"" &amp; $A413 &amp; ""'""))))"),"")</f>
        <v/>
      </c>
      <c r="P413" s="88" t="str">
        <f>IFERROR(__xludf.DUMMYFUNCTION("IF(ISBLANK($D413),"""",IFERROR(JOIN("", "",QUERY(INDIRECT(""'(OCDS) "" &amp; P$3 &amp; ""'!$C:$F""),""SELECT C WHERE F = '"" &amp; $A413 &amp; ""'""))))"),"")</f>
        <v/>
      </c>
      <c r="Q413" s="88" t="str">
        <f>IFERROR(__xludf.DUMMYFUNCTION("IF(ISBLANK($D413),"""",IFERROR(JOIN("", "",QUERY(INDIRECT(""'(OCDS) "" &amp; Q$3 &amp; ""'!$C:$F""),""SELECT C WHERE F = '"" &amp; $A413 &amp; ""'""))))"),"")</f>
        <v/>
      </c>
      <c r="R413" s="89">
        <f t="shared" ref="R413:W413" si="411">IF(ISBLANK(IFERROR(VLOOKUP($A413,INDIRECT("'(OCDS) " &amp; R$3 &amp; "'!$F:$F"),1,FALSE))),0,1)</f>
        <v>0</v>
      </c>
      <c r="S413" s="89">
        <f t="shared" si="411"/>
        <v>0</v>
      </c>
      <c r="T413" s="89">
        <f t="shared" si="411"/>
        <v>0</v>
      </c>
      <c r="U413" s="89">
        <f t="shared" si="411"/>
        <v>0</v>
      </c>
      <c r="V413" s="89">
        <f t="shared" si="411"/>
        <v>0</v>
      </c>
      <c r="W413" s="89">
        <f t="shared" si="411"/>
        <v>0</v>
      </c>
    </row>
    <row r="414">
      <c r="A414" s="79" t="str">
        <f t="shared" si="1"/>
        <v> ()</v>
      </c>
      <c r="B414" s="94"/>
      <c r="C414" s="94"/>
      <c r="D414" s="84"/>
      <c r="E414" s="84"/>
      <c r="F414" s="92"/>
      <c r="G414" s="84"/>
      <c r="H414" s="94"/>
      <c r="I414" s="84"/>
      <c r="J414" s="85" t="str">
        <f t="shared" si="3"/>
        <v>no</v>
      </c>
      <c r="K414" s="86" t="str">
        <f>IFERROR(__xludf.DUMMYFUNCTION("IFERROR(JOIN("", "",FILTER(L414:Q414,LEN(L414:Q414))))"),"")</f>
        <v/>
      </c>
      <c r="L414" s="87" t="str">
        <f>IFERROR(__xludf.DUMMYFUNCTION("IF(ISBLANK($D414),"""",IFERROR(JOIN("", "",QUERY(INDIRECT(""'(OCDS) "" &amp; L$3 &amp; ""'!$C:$F""),""SELECT C WHERE F = '"" &amp; $A414 &amp; ""'""))))"),"")</f>
        <v/>
      </c>
      <c r="M414" s="88" t="str">
        <f>IFERROR(__xludf.DUMMYFUNCTION("IF(ISBLANK($D414),"""",IFERROR(JOIN("", "",QUERY(INDIRECT(""'(OCDS) "" &amp; M$3 &amp; ""'!$C:$F""),""SELECT C WHERE F = '"" &amp; $A414 &amp; ""'""))))"),"")</f>
        <v/>
      </c>
      <c r="N414" s="88" t="str">
        <f>IFERROR(__xludf.DUMMYFUNCTION("IF(ISBLANK($D414),"""",IFERROR(JOIN("", "",QUERY(INDIRECT(""'(OCDS) "" &amp; N$3 &amp; ""'!$C:$F""),""SELECT C WHERE F = '"" &amp; $A414 &amp; ""'""))))"),"")</f>
        <v/>
      </c>
      <c r="O414" s="88" t="str">
        <f>IFERROR(__xludf.DUMMYFUNCTION("IF(ISBLANK($D414),"""",IFERROR(JOIN("", "",QUERY(INDIRECT(""'(OCDS) "" &amp; O$3 &amp; ""'!$C:$F""),""SELECT C WHERE F = '"" &amp; $A414 &amp; ""'""))))"),"")</f>
        <v/>
      </c>
      <c r="P414" s="88" t="str">
        <f>IFERROR(__xludf.DUMMYFUNCTION("IF(ISBLANK($D414),"""",IFERROR(JOIN("", "",QUERY(INDIRECT(""'(OCDS) "" &amp; P$3 &amp; ""'!$C:$F""),""SELECT C WHERE F = '"" &amp; $A414 &amp; ""'""))))"),"")</f>
        <v/>
      </c>
      <c r="Q414" s="88" t="str">
        <f>IFERROR(__xludf.DUMMYFUNCTION("IF(ISBLANK($D414),"""",IFERROR(JOIN("", "",QUERY(INDIRECT(""'(OCDS) "" &amp; Q$3 &amp; ""'!$C:$F""),""SELECT C WHERE F = '"" &amp; $A414 &amp; ""'""))))"),"")</f>
        <v/>
      </c>
      <c r="R414" s="89">
        <f t="shared" ref="R414:W414" si="412">IF(ISBLANK(IFERROR(VLOOKUP($A414,INDIRECT("'(OCDS) " &amp; R$3 &amp; "'!$F:$F"),1,FALSE))),0,1)</f>
        <v>0</v>
      </c>
      <c r="S414" s="89">
        <f t="shared" si="412"/>
        <v>0</v>
      </c>
      <c r="T414" s="89">
        <f t="shared" si="412"/>
        <v>0</v>
      </c>
      <c r="U414" s="89">
        <f t="shared" si="412"/>
        <v>0</v>
      </c>
      <c r="V414" s="89">
        <f t="shared" si="412"/>
        <v>0</v>
      </c>
      <c r="W414" s="89">
        <f t="shared" si="412"/>
        <v>0</v>
      </c>
    </row>
    <row r="415">
      <c r="A415" s="79" t="str">
        <f t="shared" si="1"/>
        <v> ()</v>
      </c>
      <c r="B415" s="94"/>
      <c r="C415" s="94"/>
      <c r="D415" s="84"/>
      <c r="E415" s="84"/>
      <c r="F415" s="92"/>
      <c r="G415" s="84"/>
      <c r="H415" s="94"/>
      <c r="I415" s="84"/>
      <c r="J415" s="85" t="str">
        <f t="shared" si="3"/>
        <v>no</v>
      </c>
      <c r="K415" s="86" t="str">
        <f>IFERROR(__xludf.DUMMYFUNCTION("IFERROR(JOIN("", "",FILTER(L415:Q415,LEN(L415:Q415))))"),"")</f>
        <v/>
      </c>
      <c r="L415" s="87" t="str">
        <f>IFERROR(__xludf.DUMMYFUNCTION("IF(ISBLANK($D415),"""",IFERROR(JOIN("", "",QUERY(INDIRECT(""'(OCDS) "" &amp; L$3 &amp; ""'!$C:$F""),""SELECT C WHERE F = '"" &amp; $A415 &amp; ""'""))))"),"")</f>
        <v/>
      </c>
      <c r="M415" s="88" t="str">
        <f>IFERROR(__xludf.DUMMYFUNCTION("IF(ISBLANK($D415),"""",IFERROR(JOIN("", "",QUERY(INDIRECT(""'(OCDS) "" &amp; M$3 &amp; ""'!$C:$F""),""SELECT C WHERE F = '"" &amp; $A415 &amp; ""'""))))"),"")</f>
        <v/>
      </c>
      <c r="N415" s="88" t="str">
        <f>IFERROR(__xludf.DUMMYFUNCTION("IF(ISBLANK($D415),"""",IFERROR(JOIN("", "",QUERY(INDIRECT(""'(OCDS) "" &amp; N$3 &amp; ""'!$C:$F""),""SELECT C WHERE F = '"" &amp; $A415 &amp; ""'""))))"),"")</f>
        <v/>
      </c>
      <c r="O415" s="88" t="str">
        <f>IFERROR(__xludf.DUMMYFUNCTION("IF(ISBLANK($D415),"""",IFERROR(JOIN("", "",QUERY(INDIRECT(""'(OCDS) "" &amp; O$3 &amp; ""'!$C:$F""),""SELECT C WHERE F = '"" &amp; $A415 &amp; ""'""))))"),"")</f>
        <v/>
      </c>
      <c r="P415" s="88" t="str">
        <f>IFERROR(__xludf.DUMMYFUNCTION("IF(ISBLANK($D415),"""",IFERROR(JOIN("", "",QUERY(INDIRECT(""'(OCDS) "" &amp; P$3 &amp; ""'!$C:$F""),""SELECT C WHERE F = '"" &amp; $A415 &amp; ""'""))))"),"")</f>
        <v/>
      </c>
      <c r="Q415" s="88" t="str">
        <f>IFERROR(__xludf.DUMMYFUNCTION("IF(ISBLANK($D415),"""",IFERROR(JOIN("", "",QUERY(INDIRECT(""'(OCDS) "" &amp; Q$3 &amp; ""'!$C:$F""),""SELECT C WHERE F = '"" &amp; $A415 &amp; ""'""))))"),"")</f>
        <v/>
      </c>
      <c r="R415" s="89">
        <f t="shared" ref="R415:W415" si="413">IF(ISBLANK(IFERROR(VLOOKUP($A415,INDIRECT("'(OCDS) " &amp; R$3 &amp; "'!$F:$F"),1,FALSE))),0,1)</f>
        <v>0</v>
      </c>
      <c r="S415" s="89">
        <f t="shared" si="413"/>
        <v>0</v>
      </c>
      <c r="T415" s="89">
        <f t="shared" si="413"/>
        <v>0</v>
      </c>
      <c r="U415" s="89">
        <f t="shared" si="413"/>
        <v>0</v>
      </c>
      <c r="V415" s="89">
        <f t="shared" si="413"/>
        <v>0</v>
      </c>
      <c r="W415" s="89">
        <f t="shared" si="413"/>
        <v>0</v>
      </c>
    </row>
    <row r="416">
      <c r="A416" s="79" t="str">
        <f t="shared" si="1"/>
        <v> ()</v>
      </c>
      <c r="B416" s="94"/>
      <c r="C416" s="94"/>
      <c r="D416" s="84"/>
      <c r="E416" s="84"/>
      <c r="F416" s="92"/>
      <c r="G416" s="84"/>
      <c r="H416" s="94"/>
      <c r="I416" s="84"/>
      <c r="J416" s="85" t="str">
        <f t="shared" si="3"/>
        <v>no</v>
      </c>
      <c r="K416" s="86" t="str">
        <f>IFERROR(__xludf.DUMMYFUNCTION("IFERROR(JOIN("", "",FILTER(L416:Q416,LEN(L416:Q416))))"),"")</f>
        <v/>
      </c>
      <c r="L416" s="87" t="str">
        <f>IFERROR(__xludf.DUMMYFUNCTION("IF(ISBLANK($D416),"""",IFERROR(JOIN("", "",QUERY(INDIRECT(""'(OCDS) "" &amp; L$3 &amp; ""'!$C:$F""),""SELECT C WHERE F = '"" &amp; $A416 &amp; ""'""))))"),"")</f>
        <v/>
      </c>
      <c r="M416" s="88" t="str">
        <f>IFERROR(__xludf.DUMMYFUNCTION("IF(ISBLANK($D416),"""",IFERROR(JOIN("", "",QUERY(INDIRECT(""'(OCDS) "" &amp; M$3 &amp; ""'!$C:$F""),""SELECT C WHERE F = '"" &amp; $A416 &amp; ""'""))))"),"")</f>
        <v/>
      </c>
      <c r="N416" s="88" t="str">
        <f>IFERROR(__xludf.DUMMYFUNCTION("IF(ISBLANK($D416),"""",IFERROR(JOIN("", "",QUERY(INDIRECT(""'(OCDS) "" &amp; N$3 &amp; ""'!$C:$F""),""SELECT C WHERE F = '"" &amp; $A416 &amp; ""'""))))"),"")</f>
        <v/>
      </c>
      <c r="O416" s="88" t="str">
        <f>IFERROR(__xludf.DUMMYFUNCTION("IF(ISBLANK($D416),"""",IFERROR(JOIN("", "",QUERY(INDIRECT(""'(OCDS) "" &amp; O$3 &amp; ""'!$C:$F""),""SELECT C WHERE F = '"" &amp; $A416 &amp; ""'""))))"),"")</f>
        <v/>
      </c>
      <c r="P416" s="88" t="str">
        <f>IFERROR(__xludf.DUMMYFUNCTION("IF(ISBLANK($D416),"""",IFERROR(JOIN("", "",QUERY(INDIRECT(""'(OCDS) "" &amp; P$3 &amp; ""'!$C:$F""),""SELECT C WHERE F = '"" &amp; $A416 &amp; ""'""))))"),"")</f>
        <v/>
      </c>
      <c r="Q416" s="88" t="str">
        <f>IFERROR(__xludf.DUMMYFUNCTION("IF(ISBLANK($D416),"""",IFERROR(JOIN("", "",QUERY(INDIRECT(""'(OCDS) "" &amp; Q$3 &amp; ""'!$C:$F""),""SELECT C WHERE F = '"" &amp; $A416 &amp; ""'""))))"),"")</f>
        <v/>
      </c>
      <c r="R416" s="89">
        <f t="shared" ref="R416:W416" si="414">IF(ISBLANK(IFERROR(VLOOKUP($A416,INDIRECT("'(OCDS) " &amp; R$3 &amp; "'!$F:$F"),1,FALSE))),0,1)</f>
        <v>0</v>
      </c>
      <c r="S416" s="89">
        <f t="shared" si="414"/>
        <v>0</v>
      </c>
      <c r="T416" s="89">
        <f t="shared" si="414"/>
        <v>0</v>
      </c>
      <c r="U416" s="89">
        <f t="shared" si="414"/>
        <v>0</v>
      </c>
      <c r="V416" s="89">
        <f t="shared" si="414"/>
        <v>0</v>
      </c>
      <c r="W416" s="89">
        <f t="shared" si="414"/>
        <v>0</v>
      </c>
    </row>
    <row r="417">
      <c r="A417" s="79" t="str">
        <f t="shared" si="1"/>
        <v> ()</v>
      </c>
      <c r="B417" s="94"/>
      <c r="C417" s="94"/>
      <c r="D417" s="84"/>
      <c r="E417" s="84"/>
      <c r="F417" s="92"/>
      <c r="G417" s="84"/>
      <c r="H417" s="94"/>
      <c r="I417" s="84"/>
      <c r="J417" s="85" t="str">
        <f t="shared" si="3"/>
        <v>no</v>
      </c>
      <c r="K417" s="86" t="str">
        <f>IFERROR(__xludf.DUMMYFUNCTION("IFERROR(JOIN("", "",FILTER(L417:Q417,LEN(L417:Q417))))"),"")</f>
        <v/>
      </c>
      <c r="L417" s="87" t="str">
        <f>IFERROR(__xludf.DUMMYFUNCTION("IF(ISBLANK($D417),"""",IFERROR(JOIN("", "",QUERY(INDIRECT(""'(OCDS) "" &amp; L$3 &amp; ""'!$C:$F""),""SELECT C WHERE F = '"" &amp; $A417 &amp; ""'""))))"),"")</f>
        <v/>
      </c>
      <c r="M417" s="88" t="str">
        <f>IFERROR(__xludf.DUMMYFUNCTION("IF(ISBLANK($D417),"""",IFERROR(JOIN("", "",QUERY(INDIRECT(""'(OCDS) "" &amp; M$3 &amp; ""'!$C:$F""),""SELECT C WHERE F = '"" &amp; $A417 &amp; ""'""))))"),"")</f>
        <v/>
      </c>
      <c r="N417" s="88" t="str">
        <f>IFERROR(__xludf.DUMMYFUNCTION("IF(ISBLANK($D417),"""",IFERROR(JOIN("", "",QUERY(INDIRECT(""'(OCDS) "" &amp; N$3 &amp; ""'!$C:$F""),""SELECT C WHERE F = '"" &amp; $A417 &amp; ""'""))))"),"")</f>
        <v/>
      </c>
      <c r="O417" s="88" t="str">
        <f>IFERROR(__xludf.DUMMYFUNCTION("IF(ISBLANK($D417),"""",IFERROR(JOIN("", "",QUERY(INDIRECT(""'(OCDS) "" &amp; O$3 &amp; ""'!$C:$F""),""SELECT C WHERE F = '"" &amp; $A417 &amp; ""'""))))"),"")</f>
        <v/>
      </c>
      <c r="P417" s="88" t="str">
        <f>IFERROR(__xludf.DUMMYFUNCTION("IF(ISBLANK($D417),"""",IFERROR(JOIN("", "",QUERY(INDIRECT(""'(OCDS) "" &amp; P$3 &amp; ""'!$C:$F""),""SELECT C WHERE F = '"" &amp; $A417 &amp; ""'""))))"),"")</f>
        <v/>
      </c>
      <c r="Q417" s="88" t="str">
        <f>IFERROR(__xludf.DUMMYFUNCTION("IF(ISBLANK($D417),"""",IFERROR(JOIN("", "",QUERY(INDIRECT(""'(OCDS) "" &amp; Q$3 &amp; ""'!$C:$F""),""SELECT C WHERE F = '"" &amp; $A417 &amp; ""'""))))"),"")</f>
        <v/>
      </c>
      <c r="R417" s="89">
        <f t="shared" ref="R417:W417" si="415">IF(ISBLANK(IFERROR(VLOOKUP($A417,INDIRECT("'(OCDS) " &amp; R$3 &amp; "'!$F:$F"),1,FALSE))),0,1)</f>
        <v>0</v>
      </c>
      <c r="S417" s="89">
        <f t="shared" si="415"/>
        <v>0</v>
      </c>
      <c r="T417" s="89">
        <f t="shared" si="415"/>
        <v>0</v>
      </c>
      <c r="U417" s="89">
        <f t="shared" si="415"/>
        <v>0</v>
      </c>
      <c r="V417" s="89">
        <f t="shared" si="415"/>
        <v>0</v>
      </c>
      <c r="W417" s="89">
        <f t="shared" si="415"/>
        <v>0</v>
      </c>
    </row>
    <row r="418">
      <c r="A418" s="79" t="str">
        <f t="shared" si="1"/>
        <v> ()</v>
      </c>
      <c r="B418" s="94"/>
      <c r="C418" s="94"/>
      <c r="D418" s="84"/>
      <c r="E418" s="84"/>
      <c r="F418" s="92"/>
      <c r="G418" s="84"/>
      <c r="H418" s="94"/>
      <c r="I418" s="84"/>
      <c r="J418" s="85" t="str">
        <f t="shared" si="3"/>
        <v>no</v>
      </c>
      <c r="K418" s="86" t="str">
        <f>IFERROR(__xludf.DUMMYFUNCTION("IFERROR(JOIN("", "",FILTER(L418:Q418,LEN(L418:Q418))))"),"")</f>
        <v/>
      </c>
      <c r="L418" s="87" t="str">
        <f>IFERROR(__xludf.DUMMYFUNCTION("IF(ISBLANK($D418),"""",IFERROR(JOIN("", "",QUERY(INDIRECT(""'(OCDS) "" &amp; L$3 &amp; ""'!$C:$F""),""SELECT C WHERE F = '"" &amp; $A418 &amp; ""'""))))"),"")</f>
        <v/>
      </c>
      <c r="M418" s="88" t="str">
        <f>IFERROR(__xludf.DUMMYFUNCTION("IF(ISBLANK($D418),"""",IFERROR(JOIN("", "",QUERY(INDIRECT(""'(OCDS) "" &amp; M$3 &amp; ""'!$C:$F""),""SELECT C WHERE F = '"" &amp; $A418 &amp; ""'""))))"),"")</f>
        <v/>
      </c>
      <c r="N418" s="88" t="str">
        <f>IFERROR(__xludf.DUMMYFUNCTION("IF(ISBLANK($D418),"""",IFERROR(JOIN("", "",QUERY(INDIRECT(""'(OCDS) "" &amp; N$3 &amp; ""'!$C:$F""),""SELECT C WHERE F = '"" &amp; $A418 &amp; ""'""))))"),"")</f>
        <v/>
      </c>
      <c r="O418" s="88" t="str">
        <f>IFERROR(__xludf.DUMMYFUNCTION("IF(ISBLANK($D418),"""",IFERROR(JOIN("", "",QUERY(INDIRECT(""'(OCDS) "" &amp; O$3 &amp; ""'!$C:$F""),""SELECT C WHERE F = '"" &amp; $A418 &amp; ""'""))))"),"")</f>
        <v/>
      </c>
      <c r="P418" s="88" t="str">
        <f>IFERROR(__xludf.DUMMYFUNCTION("IF(ISBLANK($D418),"""",IFERROR(JOIN("", "",QUERY(INDIRECT(""'(OCDS) "" &amp; P$3 &amp; ""'!$C:$F""),""SELECT C WHERE F = '"" &amp; $A418 &amp; ""'""))))"),"")</f>
        <v/>
      </c>
      <c r="Q418" s="88" t="str">
        <f>IFERROR(__xludf.DUMMYFUNCTION("IF(ISBLANK($D418),"""",IFERROR(JOIN("", "",QUERY(INDIRECT(""'(OCDS) "" &amp; Q$3 &amp; ""'!$C:$F""),""SELECT C WHERE F = '"" &amp; $A418 &amp; ""'""))))"),"")</f>
        <v/>
      </c>
      <c r="R418" s="89">
        <f t="shared" ref="R418:W418" si="416">IF(ISBLANK(IFERROR(VLOOKUP($A418,INDIRECT("'(OCDS) " &amp; R$3 &amp; "'!$F:$F"),1,FALSE))),0,1)</f>
        <v>0</v>
      </c>
      <c r="S418" s="89">
        <f t="shared" si="416"/>
        <v>0</v>
      </c>
      <c r="T418" s="89">
        <f t="shared" si="416"/>
        <v>0</v>
      </c>
      <c r="U418" s="89">
        <f t="shared" si="416"/>
        <v>0</v>
      </c>
      <c r="V418" s="89">
        <f t="shared" si="416"/>
        <v>0</v>
      </c>
      <c r="W418" s="89">
        <f t="shared" si="416"/>
        <v>0</v>
      </c>
    </row>
    <row r="419">
      <c r="A419" s="79" t="str">
        <f t="shared" si="1"/>
        <v> ()</v>
      </c>
      <c r="B419" s="94"/>
      <c r="C419" s="94"/>
      <c r="D419" s="84"/>
      <c r="E419" s="84"/>
      <c r="F419" s="92"/>
      <c r="G419" s="84"/>
      <c r="H419" s="94"/>
      <c r="I419" s="84"/>
      <c r="J419" s="85" t="str">
        <f t="shared" si="3"/>
        <v>no</v>
      </c>
      <c r="K419" s="86" t="str">
        <f>IFERROR(__xludf.DUMMYFUNCTION("IFERROR(JOIN("", "",FILTER(L419:Q419,LEN(L419:Q419))))"),"")</f>
        <v/>
      </c>
      <c r="L419" s="87" t="str">
        <f>IFERROR(__xludf.DUMMYFUNCTION("IF(ISBLANK($D419),"""",IFERROR(JOIN("", "",QUERY(INDIRECT(""'(OCDS) "" &amp; L$3 &amp; ""'!$C:$F""),""SELECT C WHERE F = '"" &amp; $A419 &amp; ""'""))))"),"")</f>
        <v/>
      </c>
      <c r="M419" s="88" t="str">
        <f>IFERROR(__xludf.DUMMYFUNCTION("IF(ISBLANK($D419),"""",IFERROR(JOIN("", "",QUERY(INDIRECT(""'(OCDS) "" &amp; M$3 &amp; ""'!$C:$F""),""SELECT C WHERE F = '"" &amp; $A419 &amp; ""'""))))"),"")</f>
        <v/>
      </c>
      <c r="N419" s="88" t="str">
        <f>IFERROR(__xludf.DUMMYFUNCTION("IF(ISBLANK($D419),"""",IFERROR(JOIN("", "",QUERY(INDIRECT(""'(OCDS) "" &amp; N$3 &amp; ""'!$C:$F""),""SELECT C WHERE F = '"" &amp; $A419 &amp; ""'""))))"),"")</f>
        <v/>
      </c>
      <c r="O419" s="88" t="str">
        <f>IFERROR(__xludf.DUMMYFUNCTION("IF(ISBLANK($D419),"""",IFERROR(JOIN("", "",QUERY(INDIRECT(""'(OCDS) "" &amp; O$3 &amp; ""'!$C:$F""),""SELECT C WHERE F = '"" &amp; $A419 &amp; ""'""))))"),"")</f>
        <v/>
      </c>
      <c r="P419" s="88" t="str">
        <f>IFERROR(__xludf.DUMMYFUNCTION("IF(ISBLANK($D419),"""",IFERROR(JOIN("", "",QUERY(INDIRECT(""'(OCDS) "" &amp; P$3 &amp; ""'!$C:$F""),""SELECT C WHERE F = '"" &amp; $A419 &amp; ""'""))))"),"")</f>
        <v/>
      </c>
      <c r="Q419" s="88" t="str">
        <f>IFERROR(__xludf.DUMMYFUNCTION("IF(ISBLANK($D419),"""",IFERROR(JOIN("", "",QUERY(INDIRECT(""'(OCDS) "" &amp; Q$3 &amp; ""'!$C:$F""),""SELECT C WHERE F = '"" &amp; $A419 &amp; ""'""))))"),"")</f>
        <v/>
      </c>
      <c r="R419" s="89">
        <f t="shared" ref="R419:W419" si="417">IF(ISBLANK(IFERROR(VLOOKUP($A419,INDIRECT("'(OCDS) " &amp; R$3 &amp; "'!$F:$F"),1,FALSE))),0,1)</f>
        <v>0</v>
      </c>
      <c r="S419" s="89">
        <f t="shared" si="417"/>
        <v>0</v>
      </c>
      <c r="T419" s="89">
        <f t="shared" si="417"/>
        <v>0</v>
      </c>
      <c r="U419" s="89">
        <f t="shared" si="417"/>
        <v>0</v>
      </c>
      <c r="V419" s="89">
        <f t="shared" si="417"/>
        <v>0</v>
      </c>
      <c r="W419" s="89">
        <f t="shared" si="417"/>
        <v>0</v>
      </c>
    </row>
    <row r="420">
      <c r="A420" s="79" t="str">
        <f t="shared" si="1"/>
        <v> ()</v>
      </c>
      <c r="B420" s="94"/>
      <c r="C420" s="94"/>
      <c r="D420" s="84"/>
      <c r="E420" s="84"/>
      <c r="F420" s="92"/>
      <c r="G420" s="84"/>
      <c r="H420" s="94"/>
      <c r="I420" s="84"/>
      <c r="J420" s="85" t="str">
        <f t="shared" si="3"/>
        <v>no</v>
      </c>
      <c r="K420" s="86" t="str">
        <f>IFERROR(__xludf.DUMMYFUNCTION("IFERROR(JOIN("", "",FILTER(L420:Q420,LEN(L420:Q420))))"),"")</f>
        <v/>
      </c>
      <c r="L420" s="87" t="str">
        <f>IFERROR(__xludf.DUMMYFUNCTION("IF(ISBLANK($D420),"""",IFERROR(JOIN("", "",QUERY(INDIRECT(""'(OCDS) "" &amp; L$3 &amp; ""'!$C:$F""),""SELECT C WHERE F = '"" &amp; $A420 &amp; ""'""))))"),"")</f>
        <v/>
      </c>
      <c r="M420" s="88" t="str">
        <f>IFERROR(__xludf.DUMMYFUNCTION("IF(ISBLANK($D420),"""",IFERROR(JOIN("", "",QUERY(INDIRECT(""'(OCDS) "" &amp; M$3 &amp; ""'!$C:$F""),""SELECT C WHERE F = '"" &amp; $A420 &amp; ""'""))))"),"")</f>
        <v/>
      </c>
      <c r="N420" s="88" t="str">
        <f>IFERROR(__xludf.DUMMYFUNCTION("IF(ISBLANK($D420),"""",IFERROR(JOIN("", "",QUERY(INDIRECT(""'(OCDS) "" &amp; N$3 &amp; ""'!$C:$F""),""SELECT C WHERE F = '"" &amp; $A420 &amp; ""'""))))"),"")</f>
        <v/>
      </c>
      <c r="O420" s="88" t="str">
        <f>IFERROR(__xludf.DUMMYFUNCTION("IF(ISBLANK($D420),"""",IFERROR(JOIN("", "",QUERY(INDIRECT(""'(OCDS) "" &amp; O$3 &amp; ""'!$C:$F""),""SELECT C WHERE F = '"" &amp; $A420 &amp; ""'""))))"),"")</f>
        <v/>
      </c>
      <c r="P420" s="88" t="str">
        <f>IFERROR(__xludf.DUMMYFUNCTION("IF(ISBLANK($D420),"""",IFERROR(JOIN("", "",QUERY(INDIRECT(""'(OCDS) "" &amp; P$3 &amp; ""'!$C:$F""),""SELECT C WHERE F = '"" &amp; $A420 &amp; ""'""))))"),"")</f>
        <v/>
      </c>
      <c r="Q420" s="88" t="str">
        <f>IFERROR(__xludf.DUMMYFUNCTION("IF(ISBLANK($D420),"""",IFERROR(JOIN("", "",QUERY(INDIRECT(""'(OCDS) "" &amp; Q$3 &amp; ""'!$C:$F""),""SELECT C WHERE F = '"" &amp; $A420 &amp; ""'""))))"),"")</f>
        <v/>
      </c>
      <c r="R420" s="89">
        <f t="shared" ref="R420:W420" si="418">IF(ISBLANK(IFERROR(VLOOKUP($A420,INDIRECT("'(OCDS) " &amp; R$3 &amp; "'!$F:$F"),1,FALSE))),0,1)</f>
        <v>0</v>
      </c>
      <c r="S420" s="89">
        <f t="shared" si="418"/>
        <v>0</v>
      </c>
      <c r="T420" s="89">
        <f t="shared" si="418"/>
        <v>0</v>
      </c>
      <c r="U420" s="89">
        <f t="shared" si="418"/>
        <v>0</v>
      </c>
      <c r="V420" s="89">
        <f t="shared" si="418"/>
        <v>0</v>
      </c>
      <c r="W420" s="89">
        <f t="shared" si="418"/>
        <v>0</v>
      </c>
    </row>
    <row r="421">
      <c r="A421" s="79" t="str">
        <f t="shared" si="1"/>
        <v> ()</v>
      </c>
      <c r="B421" s="94"/>
      <c r="C421" s="94"/>
      <c r="D421" s="84"/>
      <c r="E421" s="84"/>
      <c r="F421" s="92"/>
      <c r="G421" s="84"/>
      <c r="H421" s="94"/>
      <c r="I421" s="84"/>
      <c r="J421" s="85" t="str">
        <f t="shared" si="3"/>
        <v>no</v>
      </c>
      <c r="K421" s="86" t="str">
        <f>IFERROR(__xludf.DUMMYFUNCTION("IFERROR(JOIN("", "",FILTER(L421:Q421,LEN(L421:Q421))))"),"")</f>
        <v/>
      </c>
      <c r="L421" s="87" t="str">
        <f>IFERROR(__xludf.DUMMYFUNCTION("IF(ISBLANK($D421),"""",IFERROR(JOIN("", "",QUERY(INDIRECT(""'(OCDS) "" &amp; L$3 &amp; ""'!$C:$F""),""SELECT C WHERE F = '"" &amp; $A421 &amp; ""'""))))"),"")</f>
        <v/>
      </c>
      <c r="M421" s="88" t="str">
        <f>IFERROR(__xludf.DUMMYFUNCTION("IF(ISBLANK($D421),"""",IFERROR(JOIN("", "",QUERY(INDIRECT(""'(OCDS) "" &amp; M$3 &amp; ""'!$C:$F""),""SELECT C WHERE F = '"" &amp; $A421 &amp; ""'""))))"),"")</f>
        <v/>
      </c>
      <c r="N421" s="88" t="str">
        <f>IFERROR(__xludf.DUMMYFUNCTION("IF(ISBLANK($D421),"""",IFERROR(JOIN("", "",QUERY(INDIRECT(""'(OCDS) "" &amp; N$3 &amp; ""'!$C:$F""),""SELECT C WHERE F = '"" &amp; $A421 &amp; ""'""))))"),"")</f>
        <v/>
      </c>
      <c r="O421" s="88" t="str">
        <f>IFERROR(__xludf.DUMMYFUNCTION("IF(ISBLANK($D421),"""",IFERROR(JOIN("", "",QUERY(INDIRECT(""'(OCDS) "" &amp; O$3 &amp; ""'!$C:$F""),""SELECT C WHERE F = '"" &amp; $A421 &amp; ""'""))))"),"")</f>
        <v/>
      </c>
      <c r="P421" s="88" t="str">
        <f>IFERROR(__xludf.DUMMYFUNCTION("IF(ISBLANK($D421),"""",IFERROR(JOIN("", "",QUERY(INDIRECT(""'(OCDS) "" &amp; P$3 &amp; ""'!$C:$F""),""SELECT C WHERE F = '"" &amp; $A421 &amp; ""'""))))"),"")</f>
        <v/>
      </c>
      <c r="Q421" s="88" t="str">
        <f>IFERROR(__xludf.DUMMYFUNCTION("IF(ISBLANK($D421),"""",IFERROR(JOIN("", "",QUERY(INDIRECT(""'(OCDS) "" &amp; Q$3 &amp; ""'!$C:$F""),""SELECT C WHERE F = '"" &amp; $A421 &amp; ""'""))))"),"")</f>
        <v/>
      </c>
      <c r="R421" s="89">
        <f t="shared" ref="R421:W421" si="419">IF(ISBLANK(IFERROR(VLOOKUP($A421,INDIRECT("'(OCDS) " &amp; R$3 &amp; "'!$F:$F"),1,FALSE))),0,1)</f>
        <v>0</v>
      </c>
      <c r="S421" s="89">
        <f t="shared" si="419"/>
        <v>0</v>
      </c>
      <c r="T421" s="89">
        <f t="shared" si="419"/>
        <v>0</v>
      </c>
      <c r="U421" s="89">
        <f t="shared" si="419"/>
        <v>0</v>
      </c>
      <c r="V421" s="89">
        <f t="shared" si="419"/>
        <v>0</v>
      </c>
      <c r="W421" s="89">
        <f t="shared" si="419"/>
        <v>0</v>
      </c>
    </row>
    <row r="422">
      <c r="A422" s="79" t="str">
        <f t="shared" si="1"/>
        <v> ()</v>
      </c>
      <c r="B422" s="94"/>
      <c r="C422" s="94"/>
      <c r="D422" s="84"/>
      <c r="E422" s="84"/>
      <c r="F422" s="92"/>
      <c r="G422" s="84"/>
      <c r="H422" s="94"/>
      <c r="I422" s="84"/>
      <c r="J422" s="85" t="str">
        <f t="shared" si="3"/>
        <v>no</v>
      </c>
      <c r="K422" s="86" t="str">
        <f>IFERROR(__xludf.DUMMYFUNCTION("IFERROR(JOIN("", "",FILTER(L422:Q422,LEN(L422:Q422))))"),"")</f>
        <v/>
      </c>
      <c r="L422" s="87" t="str">
        <f>IFERROR(__xludf.DUMMYFUNCTION("IF(ISBLANK($D422),"""",IFERROR(JOIN("", "",QUERY(INDIRECT(""'(OCDS) "" &amp; L$3 &amp; ""'!$C:$F""),""SELECT C WHERE F = '"" &amp; $A422 &amp; ""'""))))"),"")</f>
        <v/>
      </c>
      <c r="M422" s="88" t="str">
        <f>IFERROR(__xludf.DUMMYFUNCTION("IF(ISBLANK($D422),"""",IFERROR(JOIN("", "",QUERY(INDIRECT(""'(OCDS) "" &amp; M$3 &amp; ""'!$C:$F""),""SELECT C WHERE F = '"" &amp; $A422 &amp; ""'""))))"),"")</f>
        <v/>
      </c>
      <c r="N422" s="88" t="str">
        <f>IFERROR(__xludf.DUMMYFUNCTION("IF(ISBLANK($D422),"""",IFERROR(JOIN("", "",QUERY(INDIRECT(""'(OCDS) "" &amp; N$3 &amp; ""'!$C:$F""),""SELECT C WHERE F = '"" &amp; $A422 &amp; ""'""))))"),"")</f>
        <v/>
      </c>
      <c r="O422" s="88" t="str">
        <f>IFERROR(__xludf.DUMMYFUNCTION("IF(ISBLANK($D422),"""",IFERROR(JOIN("", "",QUERY(INDIRECT(""'(OCDS) "" &amp; O$3 &amp; ""'!$C:$F""),""SELECT C WHERE F = '"" &amp; $A422 &amp; ""'""))))"),"")</f>
        <v/>
      </c>
      <c r="P422" s="88" t="str">
        <f>IFERROR(__xludf.DUMMYFUNCTION("IF(ISBLANK($D422),"""",IFERROR(JOIN("", "",QUERY(INDIRECT(""'(OCDS) "" &amp; P$3 &amp; ""'!$C:$F""),""SELECT C WHERE F = '"" &amp; $A422 &amp; ""'""))))"),"")</f>
        <v/>
      </c>
      <c r="Q422" s="88" t="str">
        <f>IFERROR(__xludf.DUMMYFUNCTION("IF(ISBLANK($D422),"""",IFERROR(JOIN("", "",QUERY(INDIRECT(""'(OCDS) "" &amp; Q$3 &amp; ""'!$C:$F""),""SELECT C WHERE F = '"" &amp; $A422 &amp; ""'""))))"),"")</f>
        <v/>
      </c>
      <c r="R422" s="89">
        <f t="shared" ref="R422:W422" si="420">IF(ISBLANK(IFERROR(VLOOKUP($A422,INDIRECT("'(OCDS) " &amp; R$3 &amp; "'!$F:$F"),1,FALSE))),0,1)</f>
        <v>0</v>
      </c>
      <c r="S422" s="89">
        <f t="shared" si="420"/>
        <v>0</v>
      </c>
      <c r="T422" s="89">
        <f t="shared" si="420"/>
        <v>0</v>
      </c>
      <c r="U422" s="89">
        <f t="shared" si="420"/>
        <v>0</v>
      </c>
      <c r="V422" s="89">
        <f t="shared" si="420"/>
        <v>0</v>
      </c>
      <c r="W422" s="89">
        <f t="shared" si="420"/>
        <v>0</v>
      </c>
    </row>
    <row r="423">
      <c r="A423" s="79" t="str">
        <f t="shared" si="1"/>
        <v> ()</v>
      </c>
      <c r="B423" s="94"/>
      <c r="C423" s="94"/>
      <c r="D423" s="84"/>
      <c r="E423" s="84"/>
      <c r="F423" s="92"/>
      <c r="G423" s="84"/>
      <c r="H423" s="94"/>
      <c r="I423" s="84"/>
      <c r="J423" s="85" t="str">
        <f t="shared" si="3"/>
        <v>no</v>
      </c>
      <c r="K423" s="86" t="str">
        <f>IFERROR(__xludf.DUMMYFUNCTION("IFERROR(JOIN("", "",FILTER(L423:Q423,LEN(L423:Q423))))"),"")</f>
        <v/>
      </c>
      <c r="L423" s="87" t="str">
        <f>IFERROR(__xludf.DUMMYFUNCTION("IF(ISBLANK($D423),"""",IFERROR(JOIN("", "",QUERY(INDIRECT(""'(OCDS) "" &amp; L$3 &amp; ""'!$C:$F""),""SELECT C WHERE F = '"" &amp; $A423 &amp; ""'""))))"),"")</f>
        <v/>
      </c>
      <c r="M423" s="88" t="str">
        <f>IFERROR(__xludf.DUMMYFUNCTION("IF(ISBLANK($D423),"""",IFERROR(JOIN("", "",QUERY(INDIRECT(""'(OCDS) "" &amp; M$3 &amp; ""'!$C:$F""),""SELECT C WHERE F = '"" &amp; $A423 &amp; ""'""))))"),"")</f>
        <v/>
      </c>
      <c r="N423" s="88" t="str">
        <f>IFERROR(__xludf.DUMMYFUNCTION("IF(ISBLANK($D423),"""",IFERROR(JOIN("", "",QUERY(INDIRECT(""'(OCDS) "" &amp; N$3 &amp; ""'!$C:$F""),""SELECT C WHERE F = '"" &amp; $A423 &amp; ""'""))))"),"")</f>
        <v/>
      </c>
      <c r="O423" s="88" t="str">
        <f>IFERROR(__xludf.DUMMYFUNCTION("IF(ISBLANK($D423),"""",IFERROR(JOIN("", "",QUERY(INDIRECT(""'(OCDS) "" &amp; O$3 &amp; ""'!$C:$F""),""SELECT C WHERE F = '"" &amp; $A423 &amp; ""'""))))"),"")</f>
        <v/>
      </c>
      <c r="P423" s="88" t="str">
        <f>IFERROR(__xludf.DUMMYFUNCTION("IF(ISBLANK($D423),"""",IFERROR(JOIN("", "",QUERY(INDIRECT(""'(OCDS) "" &amp; P$3 &amp; ""'!$C:$F""),""SELECT C WHERE F = '"" &amp; $A423 &amp; ""'""))))"),"")</f>
        <v/>
      </c>
      <c r="Q423" s="88" t="str">
        <f>IFERROR(__xludf.DUMMYFUNCTION("IF(ISBLANK($D423),"""",IFERROR(JOIN("", "",QUERY(INDIRECT(""'(OCDS) "" &amp; Q$3 &amp; ""'!$C:$F""),""SELECT C WHERE F = '"" &amp; $A423 &amp; ""'""))))"),"")</f>
        <v/>
      </c>
      <c r="R423" s="89">
        <f t="shared" ref="R423:W423" si="421">IF(ISBLANK(IFERROR(VLOOKUP($A423,INDIRECT("'(OCDS) " &amp; R$3 &amp; "'!$F:$F"),1,FALSE))),0,1)</f>
        <v>0</v>
      </c>
      <c r="S423" s="89">
        <f t="shared" si="421"/>
        <v>0</v>
      </c>
      <c r="T423" s="89">
        <f t="shared" si="421"/>
        <v>0</v>
      </c>
      <c r="U423" s="89">
        <f t="shared" si="421"/>
        <v>0</v>
      </c>
      <c r="V423" s="89">
        <f t="shared" si="421"/>
        <v>0</v>
      </c>
      <c r="W423" s="89">
        <f t="shared" si="421"/>
        <v>0</v>
      </c>
    </row>
    <row r="424">
      <c r="A424" s="79" t="str">
        <f t="shared" si="1"/>
        <v> ()</v>
      </c>
      <c r="B424" s="94"/>
      <c r="C424" s="94"/>
      <c r="D424" s="84"/>
      <c r="E424" s="84"/>
      <c r="F424" s="92"/>
      <c r="G424" s="84"/>
      <c r="H424" s="94"/>
      <c r="I424" s="84"/>
      <c r="J424" s="85" t="str">
        <f t="shared" si="3"/>
        <v>no</v>
      </c>
      <c r="K424" s="86" t="str">
        <f>IFERROR(__xludf.DUMMYFUNCTION("IFERROR(JOIN("", "",FILTER(L424:Q424,LEN(L424:Q424))))"),"")</f>
        <v/>
      </c>
      <c r="L424" s="87" t="str">
        <f>IFERROR(__xludf.DUMMYFUNCTION("IF(ISBLANK($D424),"""",IFERROR(JOIN("", "",QUERY(INDIRECT(""'(OCDS) "" &amp; L$3 &amp; ""'!$C:$F""),""SELECT C WHERE F = '"" &amp; $A424 &amp; ""'""))))"),"")</f>
        <v/>
      </c>
      <c r="M424" s="88" t="str">
        <f>IFERROR(__xludf.DUMMYFUNCTION("IF(ISBLANK($D424),"""",IFERROR(JOIN("", "",QUERY(INDIRECT(""'(OCDS) "" &amp; M$3 &amp; ""'!$C:$F""),""SELECT C WHERE F = '"" &amp; $A424 &amp; ""'""))))"),"")</f>
        <v/>
      </c>
      <c r="N424" s="88" t="str">
        <f>IFERROR(__xludf.DUMMYFUNCTION("IF(ISBLANK($D424),"""",IFERROR(JOIN("", "",QUERY(INDIRECT(""'(OCDS) "" &amp; N$3 &amp; ""'!$C:$F""),""SELECT C WHERE F = '"" &amp; $A424 &amp; ""'""))))"),"")</f>
        <v/>
      </c>
      <c r="O424" s="88" t="str">
        <f>IFERROR(__xludf.DUMMYFUNCTION("IF(ISBLANK($D424),"""",IFERROR(JOIN("", "",QUERY(INDIRECT(""'(OCDS) "" &amp; O$3 &amp; ""'!$C:$F""),""SELECT C WHERE F = '"" &amp; $A424 &amp; ""'""))))"),"")</f>
        <v/>
      </c>
      <c r="P424" s="88" t="str">
        <f>IFERROR(__xludf.DUMMYFUNCTION("IF(ISBLANK($D424),"""",IFERROR(JOIN("", "",QUERY(INDIRECT(""'(OCDS) "" &amp; P$3 &amp; ""'!$C:$F""),""SELECT C WHERE F = '"" &amp; $A424 &amp; ""'""))))"),"")</f>
        <v/>
      </c>
      <c r="Q424" s="88" t="str">
        <f>IFERROR(__xludf.DUMMYFUNCTION("IF(ISBLANK($D424),"""",IFERROR(JOIN("", "",QUERY(INDIRECT(""'(OCDS) "" &amp; Q$3 &amp; ""'!$C:$F""),""SELECT C WHERE F = '"" &amp; $A424 &amp; ""'""))))"),"")</f>
        <v/>
      </c>
      <c r="R424" s="89">
        <f t="shared" ref="R424:W424" si="422">IF(ISBLANK(IFERROR(VLOOKUP($A424,INDIRECT("'(OCDS) " &amp; R$3 &amp; "'!$F:$F"),1,FALSE))),0,1)</f>
        <v>0</v>
      </c>
      <c r="S424" s="89">
        <f t="shared" si="422"/>
        <v>0</v>
      </c>
      <c r="T424" s="89">
        <f t="shared" si="422"/>
        <v>0</v>
      </c>
      <c r="U424" s="89">
        <f t="shared" si="422"/>
        <v>0</v>
      </c>
      <c r="V424" s="89">
        <f t="shared" si="422"/>
        <v>0</v>
      </c>
      <c r="W424" s="89">
        <f t="shared" si="422"/>
        <v>0</v>
      </c>
    </row>
    <row r="425">
      <c r="A425" s="79" t="str">
        <f t="shared" si="1"/>
        <v> ()</v>
      </c>
      <c r="B425" s="94"/>
      <c r="C425" s="94"/>
      <c r="D425" s="84"/>
      <c r="E425" s="84"/>
      <c r="F425" s="92"/>
      <c r="G425" s="84"/>
      <c r="H425" s="94"/>
      <c r="I425" s="84"/>
      <c r="J425" s="85" t="str">
        <f t="shared" si="3"/>
        <v>no</v>
      </c>
      <c r="K425" s="86" t="str">
        <f>IFERROR(__xludf.DUMMYFUNCTION("IFERROR(JOIN("", "",FILTER(L425:Q425,LEN(L425:Q425))))"),"")</f>
        <v/>
      </c>
      <c r="L425" s="87" t="str">
        <f>IFERROR(__xludf.DUMMYFUNCTION("IF(ISBLANK($D425),"""",IFERROR(JOIN("", "",QUERY(INDIRECT(""'(OCDS) "" &amp; L$3 &amp; ""'!$C:$F""),""SELECT C WHERE F = '"" &amp; $A425 &amp; ""'""))))"),"")</f>
        <v/>
      </c>
      <c r="M425" s="88" t="str">
        <f>IFERROR(__xludf.DUMMYFUNCTION("IF(ISBLANK($D425),"""",IFERROR(JOIN("", "",QUERY(INDIRECT(""'(OCDS) "" &amp; M$3 &amp; ""'!$C:$F""),""SELECT C WHERE F = '"" &amp; $A425 &amp; ""'""))))"),"")</f>
        <v/>
      </c>
      <c r="N425" s="88" t="str">
        <f>IFERROR(__xludf.DUMMYFUNCTION("IF(ISBLANK($D425),"""",IFERROR(JOIN("", "",QUERY(INDIRECT(""'(OCDS) "" &amp; N$3 &amp; ""'!$C:$F""),""SELECT C WHERE F = '"" &amp; $A425 &amp; ""'""))))"),"")</f>
        <v/>
      </c>
      <c r="O425" s="88" t="str">
        <f>IFERROR(__xludf.DUMMYFUNCTION("IF(ISBLANK($D425),"""",IFERROR(JOIN("", "",QUERY(INDIRECT(""'(OCDS) "" &amp; O$3 &amp; ""'!$C:$F""),""SELECT C WHERE F = '"" &amp; $A425 &amp; ""'""))))"),"")</f>
        <v/>
      </c>
      <c r="P425" s="88" t="str">
        <f>IFERROR(__xludf.DUMMYFUNCTION("IF(ISBLANK($D425),"""",IFERROR(JOIN("", "",QUERY(INDIRECT(""'(OCDS) "" &amp; P$3 &amp; ""'!$C:$F""),""SELECT C WHERE F = '"" &amp; $A425 &amp; ""'""))))"),"")</f>
        <v/>
      </c>
      <c r="Q425" s="88" t="str">
        <f>IFERROR(__xludf.DUMMYFUNCTION("IF(ISBLANK($D425),"""",IFERROR(JOIN("", "",QUERY(INDIRECT(""'(OCDS) "" &amp; Q$3 &amp; ""'!$C:$F""),""SELECT C WHERE F = '"" &amp; $A425 &amp; ""'""))))"),"")</f>
        <v/>
      </c>
      <c r="R425" s="89">
        <f t="shared" ref="R425:W425" si="423">IF(ISBLANK(IFERROR(VLOOKUP($A425,INDIRECT("'(OCDS) " &amp; R$3 &amp; "'!$F:$F"),1,FALSE))),0,1)</f>
        <v>0</v>
      </c>
      <c r="S425" s="89">
        <f t="shared" si="423"/>
        <v>0</v>
      </c>
      <c r="T425" s="89">
        <f t="shared" si="423"/>
        <v>0</v>
      </c>
      <c r="U425" s="89">
        <f t="shared" si="423"/>
        <v>0</v>
      </c>
      <c r="V425" s="89">
        <f t="shared" si="423"/>
        <v>0</v>
      </c>
      <c r="W425" s="89">
        <f t="shared" si="423"/>
        <v>0</v>
      </c>
    </row>
    <row r="426">
      <c r="A426" s="79" t="str">
        <f t="shared" si="1"/>
        <v> ()</v>
      </c>
      <c r="B426" s="94"/>
      <c r="C426" s="94"/>
      <c r="D426" s="84"/>
      <c r="E426" s="84"/>
      <c r="F426" s="92"/>
      <c r="G426" s="84"/>
      <c r="H426" s="94"/>
      <c r="I426" s="84"/>
      <c r="J426" s="85" t="str">
        <f t="shared" si="3"/>
        <v>no</v>
      </c>
      <c r="K426" s="86" t="str">
        <f>IFERROR(__xludf.DUMMYFUNCTION("IFERROR(JOIN("", "",FILTER(L426:Q426,LEN(L426:Q426))))"),"")</f>
        <v/>
      </c>
      <c r="L426" s="87" t="str">
        <f>IFERROR(__xludf.DUMMYFUNCTION("IF(ISBLANK($D426),"""",IFERROR(JOIN("", "",QUERY(INDIRECT(""'(OCDS) "" &amp; L$3 &amp; ""'!$C:$F""),""SELECT C WHERE F = '"" &amp; $A426 &amp; ""'""))))"),"")</f>
        <v/>
      </c>
      <c r="M426" s="88" t="str">
        <f>IFERROR(__xludf.DUMMYFUNCTION("IF(ISBLANK($D426),"""",IFERROR(JOIN("", "",QUERY(INDIRECT(""'(OCDS) "" &amp; M$3 &amp; ""'!$C:$F""),""SELECT C WHERE F = '"" &amp; $A426 &amp; ""'""))))"),"")</f>
        <v/>
      </c>
      <c r="N426" s="88" t="str">
        <f>IFERROR(__xludf.DUMMYFUNCTION("IF(ISBLANK($D426),"""",IFERROR(JOIN("", "",QUERY(INDIRECT(""'(OCDS) "" &amp; N$3 &amp; ""'!$C:$F""),""SELECT C WHERE F = '"" &amp; $A426 &amp; ""'""))))"),"")</f>
        <v/>
      </c>
      <c r="O426" s="88" t="str">
        <f>IFERROR(__xludf.DUMMYFUNCTION("IF(ISBLANK($D426),"""",IFERROR(JOIN("", "",QUERY(INDIRECT(""'(OCDS) "" &amp; O$3 &amp; ""'!$C:$F""),""SELECT C WHERE F = '"" &amp; $A426 &amp; ""'""))))"),"")</f>
        <v/>
      </c>
      <c r="P426" s="88" t="str">
        <f>IFERROR(__xludf.DUMMYFUNCTION("IF(ISBLANK($D426),"""",IFERROR(JOIN("", "",QUERY(INDIRECT(""'(OCDS) "" &amp; P$3 &amp; ""'!$C:$F""),""SELECT C WHERE F = '"" &amp; $A426 &amp; ""'""))))"),"")</f>
        <v/>
      </c>
      <c r="Q426" s="88" t="str">
        <f>IFERROR(__xludf.DUMMYFUNCTION("IF(ISBLANK($D426),"""",IFERROR(JOIN("", "",QUERY(INDIRECT(""'(OCDS) "" &amp; Q$3 &amp; ""'!$C:$F""),""SELECT C WHERE F = '"" &amp; $A426 &amp; ""'""))))"),"")</f>
        <v/>
      </c>
      <c r="R426" s="89">
        <f t="shared" ref="R426:W426" si="424">IF(ISBLANK(IFERROR(VLOOKUP($A426,INDIRECT("'(OCDS) " &amp; R$3 &amp; "'!$F:$F"),1,FALSE))),0,1)</f>
        <v>0</v>
      </c>
      <c r="S426" s="89">
        <f t="shared" si="424"/>
        <v>0</v>
      </c>
      <c r="T426" s="89">
        <f t="shared" si="424"/>
        <v>0</v>
      </c>
      <c r="U426" s="89">
        <f t="shared" si="424"/>
        <v>0</v>
      </c>
      <c r="V426" s="89">
        <f t="shared" si="424"/>
        <v>0</v>
      </c>
      <c r="W426" s="89">
        <f t="shared" si="424"/>
        <v>0</v>
      </c>
    </row>
    <row r="427">
      <c r="A427" s="79" t="str">
        <f t="shared" si="1"/>
        <v> ()</v>
      </c>
      <c r="B427" s="94"/>
      <c r="C427" s="94"/>
      <c r="D427" s="84"/>
      <c r="E427" s="84"/>
      <c r="F427" s="92"/>
      <c r="G427" s="84"/>
      <c r="H427" s="94"/>
      <c r="I427" s="84"/>
      <c r="J427" s="85" t="str">
        <f t="shared" si="3"/>
        <v>no</v>
      </c>
      <c r="K427" s="86" t="str">
        <f>IFERROR(__xludf.DUMMYFUNCTION("IFERROR(JOIN("", "",FILTER(L427:Q427,LEN(L427:Q427))))"),"")</f>
        <v/>
      </c>
      <c r="L427" s="87" t="str">
        <f>IFERROR(__xludf.DUMMYFUNCTION("IF(ISBLANK($D427),"""",IFERROR(JOIN("", "",QUERY(INDIRECT(""'(OCDS) "" &amp; L$3 &amp; ""'!$C:$F""),""SELECT C WHERE F = '"" &amp; $A427 &amp; ""'""))))"),"")</f>
        <v/>
      </c>
      <c r="M427" s="88" t="str">
        <f>IFERROR(__xludf.DUMMYFUNCTION("IF(ISBLANK($D427),"""",IFERROR(JOIN("", "",QUERY(INDIRECT(""'(OCDS) "" &amp; M$3 &amp; ""'!$C:$F""),""SELECT C WHERE F = '"" &amp; $A427 &amp; ""'""))))"),"")</f>
        <v/>
      </c>
      <c r="N427" s="88" t="str">
        <f>IFERROR(__xludf.DUMMYFUNCTION("IF(ISBLANK($D427),"""",IFERROR(JOIN("", "",QUERY(INDIRECT(""'(OCDS) "" &amp; N$3 &amp; ""'!$C:$F""),""SELECT C WHERE F = '"" &amp; $A427 &amp; ""'""))))"),"")</f>
        <v/>
      </c>
      <c r="O427" s="88" t="str">
        <f>IFERROR(__xludf.DUMMYFUNCTION("IF(ISBLANK($D427),"""",IFERROR(JOIN("", "",QUERY(INDIRECT(""'(OCDS) "" &amp; O$3 &amp; ""'!$C:$F""),""SELECT C WHERE F = '"" &amp; $A427 &amp; ""'""))))"),"")</f>
        <v/>
      </c>
      <c r="P427" s="88" t="str">
        <f>IFERROR(__xludf.DUMMYFUNCTION("IF(ISBLANK($D427),"""",IFERROR(JOIN("", "",QUERY(INDIRECT(""'(OCDS) "" &amp; P$3 &amp; ""'!$C:$F""),""SELECT C WHERE F = '"" &amp; $A427 &amp; ""'""))))"),"")</f>
        <v/>
      </c>
      <c r="Q427" s="88" t="str">
        <f>IFERROR(__xludf.DUMMYFUNCTION("IF(ISBLANK($D427),"""",IFERROR(JOIN("", "",QUERY(INDIRECT(""'(OCDS) "" &amp; Q$3 &amp; ""'!$C:$F""),""SELECT C WHERE F = '"" &amp; $A427 &amp; ""'""))))"),"")</f>
        <v/>
      </c>
      <c r="R427" s="89">
        <f t="shared" ref="R427:W427" si="425">IF(ISBLANK(IFERROR(VLOOKUP($A427,INDIRECT("'(OCDS) " &amp; R$3 &amp; "'!$F:$F"),1,FALSE))),0,1)</f>
        <v>0</v>
      </c>
      <c r="S427" s="89">
        <f t="shared" si="425"/>
        <v>0</v>
      </c>
      <c r="T427" s="89">
        <f t="shared" si="425"/>
        <v>0</v>
      </c>
      <c r="U427" s="89">
        <f t="shared" si="425"/>
        <v>0</v>
      </c>
      <c r="V427" s="89">
        <f t="shared" si="425"/>
        <v>0</v>
      </c>
      <c r="W427" s="89">
        <f t="shared" si="425"/>
        <v>0</v>
      </c>
    </row>
    <row r="428">
      <c r="A428" s="79" t="str">
        <f t="shared" si="1"/>
        <v> ()</v>
      </c>
      <c r="B428" s="94"/>
      <c r="C428" s="94"/>
      <c r="D428" s="84"/>
      <c r="E428" s="84"/>
      <c r="F428" s="92"/>
      <c r="G428" s="84"/>
      <c r="H428" s="94"/>
      <c r="I428" s="84"/>
      <c r="J428" s="85" t="str">
        <f t="shared" si="3"/>
        <v>no</v>
      </c>
      <c r="K428" s="86" t="str">
        <f>IFERROR(__xludf.DUMMYFUNCTION("IFERROR(JOIN("", "",FILTER(L428:Q428,LEN(L428:Q428))))"),"")</f>
        <v/>
      </c>
      <c r="L428" s="87" t="str">
        <f>IFERROR(__xludf.DUMMYFUNCTION("IF(ISBLANK($D428),"""",IFERROR(JOIN("", "",QUERY(INDIRECT(""'(OCDS) "" &amp; L$3 &amp; ""'!$C:$F""),""SELECT C WHERE F = '"" &amp; $A428 &amp; ""'""))))"),"")</f>
        <v/>
      </c>
      <c r="M428" s="88" t="str">
        <f>IFERROR(__xludf.DUMMYFUNCTION("IF(ISBLANK($D428),"""",IFERROR(JOIN("", "",QUERY(INDIRECT(""'(OCDS) "" &amp; M$3 &amp; ""'!$C:$F""),""SELECT C WHERE F = '"" &amp; $A428 &amp; ""'""))))"),"")</f>
        <v/>
      </c>
      <c r="N428" s="88" t="str">
        <f>IFERROR(__xludf.DUMMYFUNCTION("IF(ISBLANK($D428),"""",IFERROR(JOIN("", "",QUERY(INDIRECT(""'(OCDS) "" &amp; N$3 &amp; ""'!$C:$F""),""SELECT C WHERE F = '"" &amp; $A428 &amp; ""'""))))"),"")</f>
        <v/>
      </c>
      <c r="O428" s="88" t="str">
        <f>IFERROR(__xludf.DUMMYFUNCTION("IF(ISBLANK($D428),"""",IFERROR(JOIN("", "",QUERY(INDIRECT(""'(OCDS) "" &amp; O$3 &amp; ""'!$C:$F""),""SELECT C WHERE F = '"" &amp; $A428 &amp; ""'""))))"),"")</f>
        <v/>
      </c>
      <c r="P428" s="88" t="str">
        <f>IFERROR(__xludf.DUMMYFUNCTION("IF(ISBLANK($D428),"""",IFERROR(JOIN("", "",QUERY(INDIRECT(""'(OCDS) "" &amp; P$3 &amp; ""'!$C:$F""),""SELECT C WHERE F = '"" &amp; $A428 &amp; ""'""))))"),"")</f>
        <v/>
      </c>
      <c r="Q428" s="88" t="str">
        <f>IFERROR(__xludf.DUMMYFUNCTION("IF(ISBLANK($D428),"""",IFERROR(JOIN("", "",QUERY(INDIRECT(""'(OCDS) "" &amp; Q$3 &amp; ""'!$C:$F""),""SELECT C WHERE F = '"" &amp; $A428 &amp; ""'""))))"),"")</f>
        <v/>
      </c>
      <c r="R428" s="89">
        <f t="shared" ref="R428:W428" si="426">IF(ISBLANK(IFERROR(VLOOKUP($A428,INDIRECT("'(OCDS) " &amp; R$3 &amp; "'!$F:$F"),1,FALSE))),0,1)</f>
        <v>0</v>
      </c>
      <c r="S428" s="89">
        <f t="shared" si="426"/>
        <v>0</v>
      </c>
      <c r="T428" s="89">
        <f t="shared" si="426"/>
        <v>0</v>
      </c>
      <c r="U428" s="89">
        <f t="shared" si="426"/>
        <v>0</v>
      </c>
      <c r="V428" s="89">
        <f t="shared" si="426"/>
        <v>0</v>
      </c>
      <c r="W428" s="89">
        <f t="shared" si="426"/>
        <v>0</v>
      </c>
    </row>
    <row r="429">
      <c r="A429" s="79" t="str">
        <f t="shared" si="1"/>
        <v> ()</v>
      </c>
      <c r="B429" s="94"/>
      <c r="C429" s="94"/>
      <c r="D429" s="84"/>
      <c r="E429" s="84"/>
      <c r="F429" s="92"/>
      <c r="G429" s="84"/>
      <c r="H429" s="94"/>
      <c r="I429" s="84"/>
      <c r="J429" s="85" t="str">
        <f t="shared" si="3"/>
        <v>no</v>
      </c>
      <c r="K429" s="86" t="str">
        <f>IFERROR(__xludf.DUMMYFUNCTION("IFERROR(JOIN("", "",FILTER(L429:Q429,LEN(L429:Q429))))"),"")</f>
        <v/>
      </c>
      <c r="L429" s="87" t="str">
        <f>IFERROR(__xludf.DUMMYFUNCTION("IF(ISBLANK($D429),"""",IFERROR(JOIN("", "",QUERY(INDIRECT(""'(OCDS) "" &amp; L$3 &amp; ""'!$C:$F""),""SELECT C WHERE F = '"" &amp; $A429 &amp; ""'""))))"),"")</f>
        <v/>
      </c>
      <c r="M429" s="88" t="str">
        <f>IFERROR(__xludf.DUMMYFUNCTION("IF(ISBLANK($D429),"""",IFERROR(JOIN("", "",QUERY(INDIRECT(""'(OCDS) "" &amp; M$3 &amp; ""'!$C:$F""),""SELECT C WHERE F = '"" &amp; $A429 &amp; ""'""))))"),"")</f>
        <v/>
      </c>
      <c r="N429" s="88" t="str">
        <f>IFERROR(__xludf.DUMMYFUNCTION("IF(ISBLANK($D429),"""",IFERROR(JOIN("", "",QUERY(INDIRECT(""'(OCDS) "" &amp; N$3 &amp; ""'!$C:$F""),""SELECT C WHERE F = '"" &amp; $A429 &amp; ""'""))))"),"")</f>
        <v/>
      </c>
      <c r="O429" s="88" t="str">
        <f>IFERROR(__xludf.DUMMYFUNCTION("IF(ISBLANK($D429),"""",IFERROR(JOIN("", "",QUERY(INDIRECT(""'(OCDS) "" &amp; O$3 &amp; ""'!$C:$F""),""SELECT C WHERE F = '"" &amp; $A429 &amp; ""'""))))"),"")</f>
        <v/>
      </c>
      <c r="P429" s="88" t="str">
        <f>IFERROR(__xludf.DUMMYFUNCTION("IF(ISBLANK($D429),"""",IFERROR(JOIN("", "",QUERY(INDIRECT(""'(OCDS) "" &amp; P$3 &amp; ""'!$C:$F""),""SELECT C WHERE F = '"" &amp; $A429 &amp; ""'""))))"),"")</f>
        <v/>
      </c>
      <c r="Q429" s="88" t="str">
        <f>IFERROR(__xludf.DUMMYFUNCTION("IF(ISBLANK($D429),"""",IFERROR(JOIN("", "",QUERY(INDIRECT(""'(OCDS) "" &amp; Q$3 &amp; ""'!$C:$F""),""SELECT C WHERE F = '"" &amp; $A429 &amp; ""'""))))"),"")</f>
        <v/>
      </c>
      <c r="R429" s="89">
        <f t="shared" ref="R429:W429" si="427">IF(ISBLANK(IFERROR(VLOOKUP($A429,INDIRECT("'(OCDS) " &amp; R$3 &amp; "'!$F:$F"),1,FALSE))),0,1)</f>
        <v>0</v>
      </c>
      <c r="S429" s="89">
        <f t="shared" si="427"/>
        <v>0</v>
      </c>
      <c r="T429" s="89">
        <f t="shared" si="427"/>
        <v>0</v>
      </c>
      <c r="U429" s="89">
        <f t="shared" si="427"/>
        <v>0</v>
      </c>
      <c r="V429" s="89">
        <f t="shared" si="427"/>
        <v>0</v>
      </c>
      <c r="W429" s="89">
        <f t="shared" si="427"/>
        <v>0</v>
      </c>
    </row>
    <row r="430">
      <c r="A430" s="79" t="str">
        <f t="shared" si="1"/>
        <v> ()</v>
      </c>
      <c r="B430" s="94"/>
      <c r="C430" s="94"/>
      <c r="D430" s="84"/>
      <c r="E430" s="84"/>
      <c r="F430" s="92"/>
      <c r="G430" s="84"/>
      <c r="H430" s="94"/>
      <c r="I430" s="84"/>
      <c r="J430" s="85" t="str">
        <f t="shared" si="3"/>
        <v>no</v>
      </c>
      <c r="K430" s="86" t="str">
        <f>IFERROR(__xludf.DUMMYFUNCTION("IFERROR(JOIN("", "",FILTER(L430:Q430,LEN(L430:Q430))))"),"")</f>
        <v/>
      </c>
      <c r="L430" s="87" t="str">
        <f>IFERROR(__xludf.DUMMYFUNCTION("IF(ISBLANK($D430),"""",IFERROR(JOIN("", "",QUERY(INDIRECT(""'(OCDS) "" &amp; L$3 &amp; ""'!$C:$F""),""SELECT C WHERE F = '"" &amp; $A430 &amp; ""'""))))"),"")</f>
        <v/>
      </c>
      <c r="M430" s="88" t="str">
        <f>IFERROR(__xludf.DUMMYFUNCTION("IF(ISBLANK($D430),"""",IFERROR(JOIN("", "",QUERY(INDIRECT(""'(OCDS) "" &amp; M$3 &amp; ""'!$C:$F""),""SELECT C WHERE F = '"" &amp; $A430 &amp; ""'""))))"),"")</f>
        <v/>
      </c>
      <c r="N430" s="88" t="str">
        <f>IFERROR(__xludf.DUMMYFUNCTION("IF(ISBLANK($D430),"""",IFERROR(JOIN("", "",QUERY(INDIRECT(""'(OCDS) "" &amp; N$3 &amp; ""'!$C:$F""),""SELECT C WHERE F = '"" &amp; $A430 &amp; ""'""))))"),"")</f>
        <v/>
      </c>
      <c r="O430" s="88" t="str">
        <f>IFERROR(__xludf.DUMMYFUNCTION("IF(ISBLANK($D430),"""",IFERROR(JOIN("", "",QUERY(INDIRECT(""'(OCDS) "" &amp; O$3 &amp; ""'!$C:$F""),""SELECT C WHERE F = '"" &amp; $A430 &amp; ""'""))))"),"")</f>
        <v/>
      </c>
      <c r="P430" s="88" t="str">
        <f>IFERROR(__xludf.DUMMYFUNCTION("IF(ISBLANK($D430),"""",IFERROR(JOIN("", "",QUERY(INDIRECT(""'(OCDS) "" &amp; P$3 &amp; ""'!$C:$F""),""SELECT C WHERE F = '"" &amp; $A430 &amp; ""'""))))"),"")</f>
        <v/>
      </c>
      <c r="Q430" s="88" t="str">
        <f>IFERROR(__xludf.DUMMYFUNCTION("IF(ISBLANK($D430),"""",IFERROR(JOIN("", "",QUERY(INDIRECT(""'(OCDS) "" &amp; Q$3 &amp; ""'!$C:$F""),""SELECT C WHERE F = '"" &amp; $A430 &amp; ""'""))))"),"")</f>
        <v/>
      </c>
      <c r="R430" s="89">
        <f t="shared" ref="R430:W430" si="428">IF(ISBLANK(IFERROR(VLOOKUP($A430,INDIRECT("'(OCDS) " &amp; R$3 &amp; "'!$F:$F"),1,FALSE))),0,1)</f>
        <v>0</v>
      </c>
      <c r="S430" s="89">
        <f t="shared" si="428"/>
        <v>0</v>
      </c>
      <c r="T430" s="89">
        <f t="shared" si="428"/>
        <v>0</v>
      </c>
      <c r="U430" s="89">
        <f t="shared" si="428"/>
        <v>0</v>
      </c>
      <c r="V430" s="89">
        <f t="shared" si="428"/>
        <v>0</v>
      </c>
      <c r="W430" s="89">
        <f t="shared" si="428"/>
        <v>0</v>
      </c>
    </row>
    <row r="431">
      <c r="A431" s="79" t="str">
        <f t="shared" si="1"/>
        <v> ()</v>
      </c>
      <c r="B431" s="94"/>
      <c r="C431" s="94"/>
      <c r="D431" s="84"/>
      <c r="E431" s="84"/>
      <c r="F431" s="92"/>
      <c r="G431" s="84"/>
      <c r="H431" s="94"/>
      <c r="I431" s="84"/>
      <c r="J431" s="85" t="str">
        <f t="shared" si="3"/>
        <v>no</v>
      </c>
      <c r="K431" s="86" t="str">
        <f>IFERROR(__xludf.DUMMYFUNCTION("IFERROR(JOIN("", "",FILTER(L431:Q431,LEN(L431:Q431))))"),"")</f>
        <v/>
      </c>
      <c r="L431" s="87" t="str">
        <f>IFERROR(__xludf.DUMMYFUNCTION("IF(ISBLANK($D431),"""",IFERROR(JOIN("", "",QUERY(INDIRECT(""'(OCDS) "" &amp; L$3 &amp; ""'!$C:$F""),""SELECT C WHERE F = '"" &amp; $A431 &amp; ""'""))))"),"")</f>
        <v/>
      </c>
      <c r="M431" s="88" t="str">
        <f>IFERROR(__xludf.DUMMYFUNCTION("IF(ISBLANK($D431),"""",IFERROR(JOIN("", "",QUERY(INDIRECT(""'(OCDS) "" &amp; M$3 &amp; ""'!$C:$F""),""SELECT C WHERE F = '"" &amp; $A431 &amp; ""'""))))"),"")</f>
        <v/>
      </c>
      <c r="N431" s="88" t="str">
        <f>IFERROR(__xludf.DUMMYFUNCTION("IF(ISBLANK($D431),"""",IFERROR(JOIN("", "",QUERY(INDIRECT(""'(OCDS) "" &amp; N$3 &amp; ""'!$C:$F""),""SELECT C WHERE F = '"" &amp; $A431 &amp; ""'""))))"),"")</f>
        <v/>
      </c>
      <c r="O431" s="88" t="str">
        <f>IFERROR(__xludf.DUMMYFUNCTION("IF(ISBLANK($D431),"""",IFERROR(JOIN("", "",QUERY(INDIRECT(""'(OCDS) "" &amp; O$3 &amp; ""'!$C:$F""),""SELECT C WHERE F = '"" &amp; $A431 &amp; ""'""))))"),"")</f>
        <v/>
      </c>
      <c r="P431" s="88" t="str">
        <f>IFERROR(__xludf.DUMMYFUNCTION("IF(ISBLANK($D431),"""",IFERROR(JOIN("", "",QUERY(INDIRECT(""'(OCDS) "" &amp; P$3 &amp; ""'!$C:$F""),""SELECT C WHERE F = '"" &amp; $A431 &amp; ""'""))))"),"")</f>
        <v/>
      </c>
      <c r="Q431" s="88" t="str">
        <f>IFERROR(__xludf.DUMMYFUNCTION("IF(ISBLANK($D431),"""",IFERROR(JOIN("", "",QUERY(INDIRECT(""'(OCDS) "" &amp; Q$3 &amp; ""'!$C:$F""),""SELECT C WHERE F = '"" &amp; $A431 &amp; ""'""))))"),"")</f>
        <v/>
      </c>
      <c r="R431" s="89">
        <f t="shared" ref="R431:W431" si="429">IF(ISBLANK(IFERROR(VLOOKUP($A431,INDIRECT("'(OCDS) " &amp; R$3 &amp; "'!$F:$F"),1,FALSE))),0,1)</f>
        <v>0</v>
      </c>
      <c r="S431" s="89">
        <f t="shared" si="429"/>
        <v>0</v>
      </c>
      <c r="T431" s="89">
        <f t="shared" si="429"/>
        <v>0</v>
      </c>
      <c r="U431" s="89">
        <f t="shared" si="429"/>
        <v>0</v>
      </c>
      <c r="V431" s="89">
        <f t="shared" si="429"/>
        <v>0</v>
      </c>
      <c r="W431" s="89">
        <f t="shared" si="429"/>
        <v>0</v>
      </c>
    </row>
    <row r="432">
      <c r="A432" s="79" t="str">
        <f t="shared" si="1"/>
        <v> ()</v>
      </c>
      <c r="B432" s="94"/>
      <c r="C432" s="94"/>
      <c r="D432" s="84"/>
      <c r="E432" s="84"/>
      <c r="F432" s="92"/>
      <c r="G432" s="84"/>
      <c r="H432" s="94"/>
      <c r="I432" s="84"/>
      <c r="J432" s="85" t="str">
        <f t="shared" si="3"/>
        <v>no</v>
      </c>
      <c r="K432" s="86" t="str">
        <f>IFERROR(__xludf.DUMMYFUNCTION("IFERROR(JOIN("", "",FILTER(L432:Q432,LEN(L432:Q432))))"),"")</f>
        <v/>
      </c>
      <c r="L432" s="87" t="str">
        <f>IFERROR(__xludf.DUMMYFUNCTION("IF(ISBLANK($D432),"""",IFERROR(JOIN("", "",QUERY(INDIRECT(""'(OCDS) "" &amp; L$3 &amp; ""'!$C:$F""),""SELECT C WHERE F = '"" &amp; $A432 &amp; ""'""))))"),"")</f>
        <v/>
      </c>
      <c r="M432" s="88" t="str">
        <f>IFERROR(__xludf.DUMMYFUNCTION("IF(ISBLANK($D432),"""",IFERROR(JOIN("", "",QUERY(INDIRECT(""'(OCDS) "" &amp; M$3 &amp; ""'!$C:$F""),""SELECT C WHERE F = '"" &amp; $A432 &amp; ""'""))))"),"")</f>
        <v/>
      </c>
      <c r="N432" s="88" t="str">
        <f>IFERROR(__xludf.DUMMYFUNCTION("IF(ISBLANK($D432),"""",IFERROR(JOIN("", "",QUERY(INDIRECT(""'(OCDS) "" &amp; N$3 &amp; ""'!$C:$F""),""SELECT C WHERE F = '"" &amp; $A432 &amp; ""'""))))"),"")</f>
        <v/>
      </c>
      <c r="O432" s="88" t="str">
        <f>IFERROR(__xludf.DUMMYFUNCTION("IF(ISBLANK($D432),"""",IFERROR(JOIN("", "",QUERY(INDIRECT(""'(OCDS) "" &amp; O$3 &amp; ""'!$C:$F""),""SELECT C WHERE F = '"" &amp; $A432 &amp; ""'""))))"),"")</f>
        <v/>
      </c>
      <c r="P432" s="88" t="str">
        <f>IFERROR(__xludf.DUMMYFUNCTION("IF(ISBLANK($D432),"""",IFERROR(JOIN("", "",QUERY(INDIRECT(""'(OCDS) "" &amp; P$3 &amp; ""'!$C:$F""),""SELECT C WHERE F = '"" &amp; $A432 &amp; ""'""))))"),"")</f>
        <v/>
      </c>
      <c r="Q432" s="88" t="str">
        <f>IFERROR(__xludf.DUMMYFUNCTION("IF(ISBLANK($D432),"""",IFERROR(JOIN("", "",QUERY(INDIRECT(""'(OCDS) "" &amp; Q$3 &amp; ""'!$C:$F""),""SELECT C WHERE F = '"" &amp; $A432 &amp; ""'""))))"),"")</f>
        <v/>
      </c>
      <c r="R432" s="89">
        <f t="shared" ref="R432:W432" si="430">IF(ISBLANK(IFERROR(VLOOKUP($A432,INDIRECT("'(OCDS) " &amp; R$3 &amp; "'!$F:$F"),1,FALSE))),0,1)</f>
        <v>0</v>
      </c>
      <c r="S432" s="89">
        <f t="shared" si="430"/>
        <v>0</v>
      </c>
      <c r="T432" s="89">
        <f t="shared" si="430"/>
        <v>0</v>
      </c>
      <c r="U432" s="89">
        <f t="shared" si="430"/>
        <v>0</v>
      </c>
      <c r="V432" s="89">
        <f t="shared" si="430"/>
        <v>0</v>
      </c>
      <c r="W432" s="89">
        <f t="shared" si="430"/>
        <v>0</v>
      </c>
    </row>
    <row r="433">
      <c r="A433" s="79" t="str">
        <f t="shared" si="1"/>
        <v> ()</v>
      </c>
      <c r="B433" s="94"/>
      <c r="C433" s="94"/>
      <c r="D433" s="84"/>
      <c r="E433" s="84"/>
      <c r="F433" s="92"/>
      <c r="G433" s="84"/>
      <c r="H433" s="94"/>
      <c r="I433" s="84"/>
      <c r="J433" s="85" t="str">
        <f t="shared" si="3"/>
        <v>no</v>
      </c>
      <c r="K433" s="86" t="str">
        <f>IFERROR(__xludf.DUMMYFUNCTION("IFERROR(JOIN("", "",FILTER(L433:Q433,LEN(L433:Q433))))"),"")</f>
        <v/>
      </c>
      <c r="L433" s="87" t="str">
        <f>IFERROR(__xludf.DUMMYFUNCTION("IF(ISBLANK($D433),"""",IFERROR(JOIN("", "",QUERY(INDIRECT(""'(OCDS) "" &amp; L$3 &amp; ""'!$C:$F""),""SELECT C WHERE F = '"" &amp; $A433 &amp; ""'""))))"),"")</f>
        <v/>
      </c>
      <c r="M433" s="88" t="str">
        <f>IFERROR(__xludf.DUMMYFUNCTION("IF(ISBLANK($D433),"""",IFERROR(JOIN("", "",QUERY(INDIRECT(""'(OCDS) "" &amp; M$3 &amp; ""'!$C:$F""),""SELECT C WHERE F = '"" &amp; $A433 &amp; ""'""))))"),"")</f>
        <v/>
      </c>
      <c r="N433" s="88" t="str">
        <f>IFERROR(__xludf.DUMMYFUNCTION("IF(ISBLANK($D433),"""",IFERROR(JOIN("", "",QUERY(INDIRECT(""'(OCDS) "" &amp; N$3 &amp; ""'!$C:$F""),""SELECT C WHERE F = '"" &amp; $A433 &amp; ""'""))))"),"")</f>
        <v/>
      </c>
      <c r="O433" s="88" t="str">
        <f>IFERROR(__xludf.DUMMYFUNCTION("IF(ISBLANK($D433),"""",IFERROR(JOIN("", "",QUERY(INDIRECT(""'(OCDS) "" &amp; O$3 &amp; ""'!$C:$F""),""SELECT C WHERE F = '"" &amp; $A433 &amp; ""'""))))"),"")</f>
        <v/>
      </c>
      <c r="P433" s="88" t="str">
        <f>IFERROR(__xludf.DUMMYFUNCTION("IF(ISBLANK($D433),"""",IFERROR(JOIN("", "",QUERY(INDIRECT(""'(OCDS) "" &amp; P$3 &amp; ""'!$C:$F""),""SELECT C WHERE F = '"" &amp; $A433 &amp; ""'""))))"),"")</f>
        <v/>
      </c>
      <c r="Q433" s="88" t="str">
        <f>IFERROR(__xludf.DUMMYFUNCTION("IF(ISBLANK($D433),"""",IFERROR(JOIN("", "",QUERY(INDIRECT(""'(OCDS) "" &amp; Q$3 &amp; ""'!$C:$F""),""SELECT C WHERE F = '"" &amp; $A433 &amp; ""'""))))"),"")</f>
        <v/>
      </c>
      <c r="R433" s="89">
        <f t="shared" ref="R433:W433" si="431">IF(ISBLANK(IFERROR(VLOOKUP($A433,INDIRECT("'(OCDS) " &amp; R$3 &amp; "'!$F:$F"),1,FALSE))),0,1)</f>
        <v>0</v>
      </c>
      <c r="S433" s="89">
        <f t="shared" si="431"/>
        <v>0</v>
      </c>
      <c r="T433" s="89">
        <f t="shared" si="431"/>
        <v>0</v>
      </c>
      <c r="U433" s="89">
        <f t="shared" si="431"/>
        <v>0</v>
      </c>
      <c r="V433" s="89">
        <f t="shared" si="431"/>
        <v>0</v>
      </c>
      <c r="W433" s="89">
        <f t="shared" si="431"/>
        <v>0</v>
      </c>
    </row>
    <row r="434">
      <c r="A434" s="79" t="str">
        <f t="shared" si="1"/>
        <v> ()</v>
      </c>
      <c r="B434" s="94"/>
      <c r="C434" s="94"/>
      <c r="D434" s="84"/>
      <c r="E434" s="84"/>
      <c r="F434" s="92"/>
      <c r="G434" s="84"/>
      <c r="H434" s="94"/>
      <c r="I434" s="84"/>
      <c r="J434" s="85" t="str">
        <f t="shared" si="3"/>
        <v>no</v>
      </c>
      <c r="K434" s="86" t="str">
        <f>IFERROR(__xludf.DUMMYFUNCTION("IFERROR(JOIN("", "",FILTER(L434:Q434,LEN(L434:Q434))))"),"")</f>
        <v/>
      </c>
      <c r="L434" s="87" t="str">
        <f>IFERROR(__xludf.DUMMYFUNCTION("IF(ISBLANK($D434),"""",IFERROR(JOIN("", "",QUERY(INDIRECT(""'(OCDS) "" &amp; L$3 &amp; ""'!$C:$F""),""SELECT C WHERE F = '"" &amp; $A434 &amp; ""'""))))"),"")</f>
        <v/>
      </c>
      <c r="M434" s="88" t="str">
        <f>IFERROR(__xludf.DUMMYFUNCTION("IF(ISBLANK($D434),"""",IFERROR(JOIN("", "",QUERY(INDIRECT(""'(OCDS) "" &amp; M$3 &amp; ""'!$C:$F""),""SELECT C WHERE F = '"" &amp; $A434 &amp; ""'""))))"),"")</f>
        <v/>
      </c>
      <c r="N434" s="88" t="str">
        <f>IFERROR(__xludf.DUMMYFUNCTION("IF(ISBLANK($D434),"""",IFERROR(JOIN("", "",QUERY(INDIRECT(""'(OCDS) "" &amp; N$3 &amp; ""'!$C:$F""),""SELECT C WHERE F = '"" &amp; $A434 &amp; ""'""))))"),"")</f>
        <v/>
      </c>
      <c r="O434" s="88" t="str">
        <f>IFERROR(__xludf.DUMMYFUNCTION("IF(ISBLANK($D434),"""",IFERROR(JOIN("", "",QUERY(INDIRECT(""'(OCDS) "" &amp; O$3 &amp; ""'!$C:$F""),""SELECT C WHERE F = '"" &amp; $A434 &amp; ""'""))))"),"")</f>
        <v/>
      </c>
      <c r="P434" s="88" t="str">
        <f>IFERROR(__xludf.DUMMYFUNCTION("IF(ISBLANK($D434),"""",IFERROR(JOIN("", "",QUERY(INDIRECT(""'(OCDS) "" &amp; P$3 &amp; ""'!$C:$F""),""SELECT C WHERE F = '"" &amp; $A434 &amp; ""'""))))"),"")</f>
        <v/>
      </c>
      <c r="Q434" s="88" t="str">
        <f>IFERROR(__xludf.DUMMYFUNCTION("IF(ISBLANK($D434),"""",IFERROR(JOIN("", "",QUERY(INDIRECT(""'(OCDS) "" &amp; Q$3 &amp; ""'!$C:$F""),""SELECT C WHERE F = '"" &amp; $A434 &amp; ""'""))))"),"")</f>
        <v/>
      </c>
      <c r="R434" s="89">
        <f t="shared" ref="R434:W434" si="432">IF(ISBLANK(IFERROR(VLOOKUP($A434,INDIRECT("'(OCDS) " &amp; R$3 &amp; "'!$F:$F"),1,FALSE))),0,1)</f>
        <v>0</v>
      </c>
      <c r="S434" s="89">
        <f t="shared" si="432"/>
        <v>0</v>
      </c>
      <c r="T434" s="89">
        <f t="shared" si="432"/>
        <v>0</v>
      </c>
      <c r="U434" s="89">
        <f t="shared" si="432"/>
        <v>0</v>
      </c>
      <c r="V434" s="89">
        <f t="shared" si="432"/>
        <v>0</v>
      </c>
      <c r="W434" s="89">
        <f t="shared" si="432"/>
        <v>0</v>
      </c>
    </row>
    <row r="435">
      <c r="A435" s="79" t="str">
        <f t="shared" si="1"/>
        <v> ()</v>
      </c>
      <c r="B435" s="94"/>
      <c r="C435" s="94"/>
      <c r="D435" s="84"/>
      <c r="E435" s="84"/>
      <c r="F435" s="92"/>
      <c r="G435" s="84"/>
      <c r="H435" s="94"/>
      <c r="I435" s="84"/>
      <c r="J435" s="85" t="str">
        <f t="shared" si="3"/>
        <v>no</v>
      </c>
      <c r="K435" s="86" t="str">
        <f>IFERROR(__xludf.DUMMYFUNCTION("IFERROR(JOIN("", "",FILTER(L435:Q435,LEN(L435:Q435))))"),"")</f>
        <v/>
      </c>
      <c r="L435" s="87" t="str">
        <f>IFERROR(__xludf.DUMMYFUNCTION("IF(ISBLANK($D435),"""",IFERROR(JOIN("", "",QUERY(INDIRECT(""'(OCDS) "" &amp; L$3 &amp; ""'!$C:$F""),""SELECT C WHERE F = '"" &amp; $A435 &amp; ""'""))))"),"")</f>
        <v/>
      </c>
      <c r="M435" s="88" t="str">
        <f>IFERROR(__xludf.DUMMYFUNCTION("IF(ISBLANK($D435),"""",IFERROR(JOIN("", "",QUERY(INDIRECT(""'(OCDS) "" &amp; M$3 &amp; ""'!$C:$F""),""SELECT C WHERE F = '"" &amp; $A435 &amp; ""'""))))"),"")</f>
        <v/>
      </c>
      <c r="N435" s="88" t="str">
        <f>IFERROR(__xludf.DUMMYFUNCTION("IF(ISBLANK($D435),"""",IFERROR(JOIN("", "",QUERY(INDIRECT(""'(OCDS) "" &amp; N$3 &amp; ""'!$C:$F""),""SELECT C WHERE F = '"" &amp; $A435 &amp; ""'""))))"),"")</f>
        <v/>
      </c>
      <c r="O435" s="88" t="str">
        <f>IFERROR(__xludf.DUMMYFUNCTION("IF(ISBLANK($D435),"""",IFERROR(JOIN("", "",QUERY(INDIRECT(""'(OCDS) "" &amp; O$3 &amp; ""'!$C:$F""),""SELECT C WHERE F = '"" &amp; $A435 &amp; ""'""))))"),"")</f>
        <v/>
      </c>
      <c r="P435" s="88" t="str">
        <f>IFERROR(__xludf.DUMMYFUNCTION("IF(ISBLANK($D435),"""",IFERROR(JOIN("", "",QUERY(INDIRECT(""'(OCDS) "" &amp; P$3 &amp; ""'!$C:$F""),""SELECT C WHERE F = '"" &amp; $A435 &amp; ""'""))))"),"")</f>
        <v/>
      </c>
      <c r="Q435" s="88" t="str">
        <f>IFERROR(__xludf.DUMMYFUNCTION("IF(ISBLANK($D435),"""",IFERROR(JOIN("", "",QUERY(INDIRECT(""'(OCDS) "" &amp; Q$3 &amp; ""'!$C:$F""),""SELECT C WHERE F = '"" &amp; $A435 &amp; ""'""))))"),"")</f>
        <v/>
      </c>
      <c r="R435" s="89">
        <f t="shared" ref="R435:W435" si="433">IF(ISBLANK(IFERROR(VLOOKUP($A435,INDIRECT("'(OCDS) " &amp; R$3 &amp; "'!$F:$F"),1,FALSE))),0,1)</f>
        <v>0</v>
      </c>
      <c r="S435" s="89">
        <f t="shared" si="433"/>
        <v>0</v>
      </c>
      <c r="T435" s="89">
        <f t="shared" si="433"/>
        <v>0</v>
      </c>
      <c r="U435" s="89">
        <f t="shared" si="433"/>
        <v>0</v>
      </c>
      <c r="V435" s="89">
        <f t="shared" si="433"/>
        <v>0</v>
      </c>
      <c r="W435" s="89">
        <f t="shared" si="433"/>
        <v>0</v>
      </c>
    </row>
    <row r="436">
      <c r="A436" s="79" t="str">
        <f t="shared" si="1"/>
        <v> ()</v>
      </c>
      <c r="B436" s="94"/>
      <c r="C436" s="94"/>
      <c r="D436" s="84"/>
      <c r="E436" s="84"/>
      <c r="F436" s="92"/>
      <c r="G436" s="84"/>
      <c r="H436" s="94"/>
      <c r="I436" s="84"/>
      <c r="J436" s="85" t="str">
        <f t="shared" si="3"/>
        <v>no</v>
      </c>
      <c r="K436" s="86" t="str">
        <f>IFERROR(__xludf.DUMMYFUNCTION("IFERROR(JOIN("", "",FILTER(L436:Q436,LEN(L436:Q436))))"),"")</f>
        <v/>
      </c>
      <c r="L436" s="87" t="str">
        <f>IFERROR(__xludf.DUMMYFUNCTION("IF(ISBLANK($D436),"""",IFERROR(JOIN("", "",QUERY(INDIRECT(""'(OCDS) "" &amp; L$3 &amp; ""'!$C:$F""),""SELECT C WHERE F = '"" &amp; $A436 &amp; ""'""))))"),"")</f>
        <v/>
      </c>
      <c r="M436" s="88" t="str">
        <f>IFERROR(__xludf.DUMMYFUNCTION("IF(ISBLANK($D436),"""",IFERROR(JOIN("", "",QUERY(INDIRECT(""'(OCDS) "" &amp; M$3 &amp; ""'!$C:$F""),""SELECT C WHERE F = '"" &amp; $A436 &amp; ""'""))))"),"")</f>
        <v/>
      </c>
      <c r="N436" s="88" t="str">
        <f>IFERROR(__xludf.DUMMYFUNCTION("IF(ISBLANK($D436),"""",IFERROR(JOIN("", "",QUERY(INDIRECT(""'(OCDS) "" &amp; N$3 &amp; ""'!$C:$F""),""SELECT C WHERE F = '"" &amp; $A436 &amp; ""'""))))"),"")</f>
        <v/>
      </c>
      <c r="O436" s="88" t="str">
        <f>IFERROR(__xludf.DUMMYFUNCTION("IF(ISBLANK($D436),"""",IFERROR(JOIN("", "",QUERY(INDIRECT(""'(OCDS) "" &amp; O$3 &amp; ""'!$C:$F""),""SELECT C WHERE F = '"" &amp; $A436 &amp; ""'""))))"),"")</f>
        <v/>
      </c>
      <c r="P436" s="88" t="str">
        <f>IFERROR(__xludf.DUMMYFUNCTION("IF(ISBLANK($D436),"""",IFERROR(JOIN("", "",QUERY(INDIRECT(""'(OCDS) "" &amp; P$3 &amp; ""'!$C:$F""),""SELECT C WHERE F = '"" &amp; $A436 &amp; ""'""))))"),"")</f>
        <v/>
      </c>
      <c r="Q436" s="88" t="str">
        <f>IFERROR(__xludf.DUMMYFUNCTION("IF(ISBLANK($D436),"""",IFERROR(JOIN("", "",QUERY(INDIRECT(""'(OCDS) "" &amp; Q$3 &amp; ""'!$C:$F""),""SELECT C WHERE F = '"" &amp; $A436 &amp; ""'""))))"),"")</f>
        <v/>
      </c>
      <c r="R436" s="89">
        <f t="shared" ref="R436:W436" si="434">IF(ISBLANK(IFERROR(VLOOKUP($A436,INDIRECT("'(OCDS) " &amp; R$3 &amp; "'!$F:$F"),1,FALSE))),0,1)</f>
        <v>0</v>
      </c>
      <c r="S436" s="89">
        <f t="shared" si="434"/>
        <v>0</v>
      </c>
      <c r="T436" s="89">
        <f t="shared" si="434"/>
        <v>0</v>
      </c>
      <c r="U436" s="89">
        <f t="shared" si="434"/>
        <v>0</v>
      </c>
      <c r="V436" s="89">
        <f t="shared" si="434"/>
        <v>0</v>
      </c>
      <c r="W436" s="89">
        <f t="shared" si="434"/>
        <v>0</v>
      </c>
    </row>
    <row r="437">
      <c r="A437" s="79" t="str">
        <f t="shared" si="1"/>
        <v> ()</v>
      </c>
      <c r="B437" s="94"/>
      <c r="C437" s="94"/>
      <c r="D437" s="84"/>
      <c r="E437" s="84"/>
      <c r="F437" s="92"/>
      <c r="G437" s="84"/>
      <c r="H437" s="94"/>
      <c r="I437" s="84"/>
      <c r="J437" s="85" t="str">
        <f t="shared" si="3"/>
        <v>no</v>
      </c>
      <c r="K437" s="86" t="str">
        <f>IFERROR(__xludf.DUMMYFUNCTION("IFERROR(JOIN("", "",FILTER(L437:Q437,LEN(L437:Q437))))"),"")</f>
        <v/>
      </c>
      <c r="L437" s="87" t="str">
        <f>IFERROR(__xludf.DUMMYFUNCTION("IF(ISBLANK($D437),"""",IFERROR(JOIN("", "",QUERY(INDIRECT(""'(OCDS) "" &amp; L$3 &amp; ""'!$C:$F""),""SELECT C WHERE F = '"" &amp; $A437 &amp; ""'""))))"),"")</f>
        <v/>
      </c>
      <c r="M437" s="88" t="str">
        <f>IFERROR(__xludf.DUMMYFUNCTION("IF(ISBLANK($D437),"""",IFERROR(JOIN("", "",QUERY(INDIRECT(""'(OCDS) "" &amp; M$3 &amp; ""'!$C:$F""),""SELECT C WHERE F = '"" &amp; $A437 &amp; ""'""))))"),"")</f>
        <v/>
      </c>
      <c r="N437" s="88" t="str">
        <f>IFERROR(__xludf.DUMMYFUNCTION("IF(ISBLANK($D437),"""",IFERROR(JOIN("", "",QUERY(INDIRECT(""'(OCDS) "" &amp; N$3 &amp; ""'!$C:$F""),""SELECT C WHERE F = '"" &amp; $A437 &amp; ""'""))))"),"")</f>
        <v/>
      </c>
      <c r="O437" s="88" t="str">
        <f>IFERROR(__xludf.DUMMYFUNCTION("IF(ISBLANK($D437),"""",IFERROR(JOIN("", "",QUERY(INDIRECT(""'(OCDS) "" &amp; O$3 &amp; ""'!$C:$F""),""SELECT C WHERE F = '"" &amp; $A437 &amp; ""'""))))"),"")</f>
        <v/>
      </c>
      <c r="P437" s="88" t="str">
        <f>IFERROR(__xludf.DUMMYFUNCTION("IF(ISBLANK($D437),"""",IFERROR(JOIN("", "",QUERY(INDIRECT(""'(OCDS) "" &amp; P$3 &amp; ""'!$C:$F""),""SELECT C WHERE F = '"" &amp; $A437 &amp; ""'""))))"),"")</f>
        <v/>
      </c>
      <c r="Q437" s="88" t="str">
        <f>IFERROR(__xludf.DUMMYFUNCTION("IF(ISBLANK($D437),"""",IFERROR(JOIN("", "",QUERY(INDIRECT(""'(OCDS) "" &amp; Q$3 &amp; ""'!$C:$F""),""SELECT C WHERE F = '"" &amp; $A437 &amp; ""'""))))"),"")</f>
        <v/>
      </c>
      <c r="R437" s="89">
        <f t="shared" ref="R437:W437" si="435">IF(ISBLANK(IFERROR(VLOOKUP($A437,INDIRECT("'(OCDS) " &amp; R$3 &amp; "'!$F:$F"),1,FALSE))),0,1)</f>
        <v>0</v>
      </c>
      <c r="S437" s="89">
        <f t="shared" si="435"/>
        <v>0</v>
      </c>
      <c r="T437" s="89">
        <f t="shared" si="435"/>
        <v>0</v>
      </c>
      <c r="U437" s="89">
        <f t="shared" si="435"/>
        <v>0</v>
      </c>
      <c r="V437" s="89">
        <f t="shared" si="435"/>
        <v>0</v>
      </c>
      <c r="W437" s="89">
        <f t="shared" si="435"/>
        <v>0</v>
      </c>
    </row>
    <row r="438">
      <c r="A438" s="79" t="str">
        <f t="shared" si="1"/>
        <v> ()</v>
      </c>
      <c r="B438" s="94"/>
      <c r="C438" s="94"/>
      <c r="D438" s="84"/>
      <c r="E438" s="84"/>
      <c r="F438" s="92"/>
      <c r="G438" s="84"/>
      <c r="H438" s="94"/>
      <c r="I438" s="84"/>
      <c r="J438" s="85" t="str">
        <f t="shared" si="3"/>
        <v>no</v>
      </c>
      <c r="K438" s="86" t="str">
        <f>IFERROR(__xludf.DUMMYFUNCTION("IFERROR(JOIN("", "",FILTER(L438:Q438,LEN(L438:Q438))))"),"")</f>
        <v/>
      </c>
      <c r="L438" s="87" t="str">
        <f>IFERROR(__xludf.DUMMYFUNCTION("IF(ISBLANK($D438),"""",IFERROR(JOIN("", "",QUERY(INDIRECT(""'(OCDS) "" &amp; L$3 &amp; ""'!$C:$F""),""SELECT C WHERE F = '"" &amp; $A438 &amp; ""'""))))"),"")</f>
        <v/>
      </c>
      <c r="M438" s="88" t="str">
        <f>IFERROR(__xludf.DUMMYFUNCTION("IF(ISBLANK($D438),"""",IFERROR(JOIN("", "",QUERY(INDIRECT(""'(OCDS) "" &amp; M$3 &amp; ""'!$C:$F""),""SELECT C WHERE F = '"" &amp; $A438 &amp; ""'""))))"),"")</f>
        <v/>
      </c>
      <c r="N438" s="88" t="str">
        <f>IFERROR(__xludf.DUMMYFUNCTION("IF(ISBLANK($D438),"""",IFERROR(JOIN("", "",QUERY(INDIRECT(""'(OCDS) "" &amp; N$3 &amp; ""'!$C:$F""),""SELECT C WHERE F = '"" &amp; $A438 &amp; ""'""))))"),"")</f>
        <v/>
      </c>
      <c r="O438" s="88" t="str">
        <f>IFERROR(__xludf.DUMMYFUNCTION("IF(ISBLANK($D438),"""",IFERROR(JOIN("", "",QUERY(INDIRECT(""'(OCDS) "" &amp; O$3 &amp; ""'!$C:$F""),""SELECT C WHERE F = '"" &amp; $A438 &amp; ""'""))))"),"")</f>
        <v/>
      </c>
      <c r="P438" s="88" t="str">
        <f>IFERROR(__xludf.DUMMYFUNCTION("IF(ISBLANK($D438),"""",IFERROR(JOIN("", "",QUERY(INDIRECT(""'(OCDS) "" &amp; P$3 &amp; ""'!$C:$F""),""SELECT C WHERE F = '"" &amp; $A438 &amp; ""'""))))"),"")</f>
        <v/>
      </c>
      <c r="Q438" s="88" t="str">
        <f>IFERROR(__xludf.DUMMYFUNCTION("IF(ISBLANK($D438),"""",IFERROR(JOIN("", "",QUERY(INDIRECT(""'(OCDS) "" &amp; Q$3 &amp; ""'!$C:$F""),""SELECT C WHERE F = '"" &amp; $A438 &amp; ""'""))))"),"")</f>
        <v/>
      </c>
      <c r="R438" s="89">
        <f t="shared" ref="R438:W438" si="436">IF(ISBLANK(IFERROR(VLOOKUP($A438,INDIRECT("'(OCDS) " &amp; R$3 &amp; "'!$F:$F"),1,FALSE))),0,1)</f>
        <v>0</v>
      </c>
      <c r="S438" s="89">
        <f t="shared" si="436"/>
        <v>0</v>
      </c>
      <c r="T438" s="89">
        <f t="shared" si="436"/>
        <v>0</v>
      </c>
      <c r="U438" s="89">
        <f t="shared" si="436"/>
        <v>0</v>
      </c>
      <c r="V438" s="89">
        <f t="shared" si="436"/>
        <v>0</v>
      </c>
      <c r="W438" s="89">
        <f t="shared" si="436"/>
        <v>0</v>
      </c>
    </row>
    <row r="439">
      <c r="A439" s="79" t="str">
        <f t="shared" si="1"/>
        <v> ()</v>
      </c>
      <c r="B439" s="94"/>
      <c r="C439" s="94"/>
      <c r="D439" s="84"/>
      <c r="E439" s="84"/>
      <c r="F439" s="92"/>
      <c r="G439" s="84"/>
      <c r="H439" s="94"/>
      <c r="I439" s="84"/>
      <c r="J439" s="85" t="str">
        <f t="shared" si="3"/>
        <v>no</v>
      </c>
      <c r="K439" s="86" t="str">
        <f>IFERROR(__xludf.DUMMYFUNCTION("IFERROR(JOIN("", "",FILTER(L439:Q439,LEN(L439:Q439))))"),"")</f>
        <v/>
      </c>
      <c r="L439" s="87" t="str">
        <f>IFERROR(__xludf.DUMMYFUNCTION("IF(ISBLANK($D439),"""",IFERROR(JOIN("", "",QUERY(INDIRECT(""'(OCDS) "" &amp; L$3 &amp; ""'!$C:$F""),""SELECT C WHERE F = '"" &amp; $A439 &amp; ""'""))))"),"")</f>
        <v/>
      </c>
      <c r="M439" s="88" t="str">
        <f>IFERROR(__xludf.DUMMYFUNCTION("IF(ISBLANK($D439),"""",IFERROR(JOIN("", "",QUERY(INDIRECT(""'(OCDS) "" &amp; M$3 &amp; ""'!$C:$F""),""SELECT C WHERE F = '"" &amp; $A439 &amp; ""'""))))"),"")</f>
        <v/>
      </c>
      <c r="N439" s="88" t="str">
        <f>IFERROR(__xludf.DUMMYFUNCTION("IF(ISBLANK($D439),"""",IFERROR(JOIN("", "",QUERY(INDIRECT(""'(OCDS) "" &amp; N$3 &amp; ""'!$C:$F""),""SELECT C WHERE F = '"" &amp; $A439 &amp; ""'""))))"),"")</f>
        <v/>
      </c>
      <c r="O439" s="88" t="str">
        <f>IFERROR(__xludf.DUMMYFUNCTION("IF(ISBLANK($D439),"""",IFERROR(JOIN("", "",QUERY(INDIRECT(""'(OCDS) "" &amp; O$3 &amp; ""'!$C:$F""),""SELECT C WHERE F = '"" &amp; $A439 &amp; ""'""))))"),"")</f>
        <v/>
      </c>
      <c r="P439" s="88" t="str">
        <f>IFERROR(__xludf.DUMMYFUNCTION("IF(ISBLANK($D439),"""",IFERROR(JOIN("", "",QUERY(INDIRECT(""'(OCDS) "" &amp; P$3 &amp; ""'!$C:$F""),""SELECT C WHERE F = '"" &amp; $A439 &amp; ""'""))))"),"")</f>
        <v/>
      </c>
      <c r="Q439" s="88" t="str">
        <f>IFERROR(__xludf.DUMMYFUNCTION("IF(ISBLANK($D439),"""",IFERROR(JOIN("", "",QUERY(INDIRECT(""'(OCDS) "" &amp; Q$3 &amp; ""'!$C:$F""),""SELECT C WHERE F = '"" &amp; $A439 &amp; ""'""))))"),"")</f>
        <v/>
      </c>
      <c r="R439" s="89">
        <f t="shared" ref="R439:W439" si="437">IF(ISBLANK(IFERROR(VLOOKUP($A439,INDIRECT("'(OCDS) " &amp; R$3 &amp; "'!$F:$F"),1,FALSE))),0,1)</f>
        <v>0</v>
      </c>
      <c r="S439" s="89">
        <f t="shared" si="437"/>
        <v>0</v>
      </c>
      <c r="T439" s="89">
        <f t="shared" si="437"/>
        <v>0</v>
      </c>
      <c r="U439" s="89">
        <f t="shared" si="437"/>
        <v>0</v>
      </c>
      <c r="V439" s="89">
        <f t="shared" si="437"/>
        <v>0</v>
      </c>
      <c r="W439" s="89">
        <f t="shared" si="437"/>
        <v>0</v>
      </c>
    </row>
    <row r="440">
      <c r="A440" s="79" t="str">
        <f t="shared" si="1"/>
        <v> ()</v>
      </c>
      <c r="B440" s="94"/>
      <c r="C440" s="94"/>
      <c r="D440" s="84"/>
      <c r="E440" s="84"/>
      <c r="F440" s="92"/>
      <c r="G440" s="84"/>
      <c r="H440" s="94"/>
      <c r="I440" s="84"/>
      <c r="J440" s="85" t="str">
        <f t="shared" si="3"/>
        <v>no</v>
      </c>
      <c r="K440" s="86" t="str">
        <f>IFERROR(__xludf.DUMMYFUNCTION("IFERROR(JOIN("", "",FILTER(L440:Q440,LEN(L440:Q440))))"),"")</f>
        <v/>
      </c>
      <c r="L440" s="87" t="str">
        <f>IFERROR(__xludf.DUMMYFUNCTION("IF(ISBLANK($D440),"""",IFERROR(JOIN("", "",QUERY(INDIRECT(""'(OCDS) "" &amp; L$3 &amp; ""'!$C:$F""),""SELECT C WHERE F = '"" &amp; $A440 &amp; ""'""))))"),"")</f>
        <v/>
      </c>
      <c r="M440" s="88" t="str">
        <f>IFERROR(__xludf.DUMMYFUNCTION("IF(ISBLANK($D440),"""",IFERROR(JOIN("", "",QUERY(INDIRECT(""'(OCDS) "" &amp; M$3 &amp; ""'!$C:$F""),""SELECT C WHERE F = '"" &amp; $A440 &amp; ""'""))))"),"")</f>
        <v/>
      </c>
      <c r="N440" s="88" t="str">
        <f>IFERROR(__xludf.DUMMYFUNCTION("IF(ISBLANK($D440),"""",IFERROR(JOIN("", "",QUERY(INDIRECT(""'(OCDS) "" &amp; N$3 &amp; ""'!$C:$F""),""SELECT C WHERE F = '"" &amp; $A440 &amp; ""'""))))"),"")</f>
        <v/>
      </c>
      <c r="O440" s="88" t="str">
        <f>IFERROR(__xludf.DUMMYFUNCTION("IF(ISBLANK($D440),"""",IFERROR(JOIN("", "",QUERY(INDIRECT(""'(OCDS) "" &amp; O$3 &amp; ""'!$C:$F""),""SELECT C WHERE F = '"" &amp; $A440 &amp; ""'""))))"),"")</f>
        <v/>
      </c>
      <c r="P440" s="88" t="str">
        <f>IFERROR(__xludf.DUMMYFUNCTION("IF(ISBLANK($D440),"""",IFERROR(JOIN("", "",QUERY(INDIRECT(""'(OCDS) "" &amp; P$3 &amp; ""'!$C:$F""),""SELECT C WHERE F = '"" &amp; $A440 &amp; ""'""))))"),"")</f>
        <v/>
      </c>
      <c r="Q440" s="88" t="str">
        <f>IFERROR(__xludf.DUMMYFUNCTION("IF(ISBLANK($D440),"""",IFERROR(JOIN("", "",QUERY(INDIRECT(""'(OCDS) "" &amp; Q$3 &amp; ""'!$C:$F""),""SELECT C WHERE F = '"" &amp; $A440 &amp; ""'""))))"),"")</f>
        <v/>
      </c>
      <c r="R440" s="89">
        <f t="shared" ref="R440:W440" si="438">IF(ISBLANK(IFERROR(VLOOKUP($A440,INDIRECT("'(OCDS) " &amp; R$3 &amp; "'!$F:$F"),1,FALSE))),0,1)</f>
        <v>0</v>
      </c>
      <c r="S440" s="89">
        <f t="shared" si="438"/>
        <v>0</v>
      </c>
      <c r="T440" s="89">
        <f t="shared" si="438"/>
        <v>0</v>
      </c>
      <c r="U440" s="89">
        <f t="shared" si="438"/>
        <v>0</v>
      </c>
      <c r="V440" s="89">
        <f t="shared" si="438"/>
        <v>0</v>
      </c>
      <c r="W440" s="89">
        <f t="shared" si="438"/>
        <v>0</v>
      </c>
    </row>
    <row r="441">
      <c r="A441" s="79" t="str">
        <f t="shared" si="1"/>
        <v> ()</v>
      </c>
      <c r="B441" s="94"/>
      <c r="C441" s="94"/>
      <c r="D441" s="84"/>
      <c r="E441" s="84"/>
      <c r="F441" s="92"/>
      <c r="G441" s="84"/>
      <c r="H441" s="94"/>
      <c r="I441" s="84"/>
      <c r="J441" s="85" t="str">
        <f t="shared" si="3"/>
        <v>no</v>
      </c>
      <c r="K441" s="86" t="str">
        <f>IFERROR(__xludf.DUMMYFUNCTION("IFERROR(JOIN("", "",FILTER(L441:Q441,LEN(L441:Q441))))"),"")</f>
        <v/>
      </c>
      <c r="L441" s="87" t="str">
        <f>IFERROR(__xludf.DUMMYFUNCTION("IF(ISBLANK($D441),"""",IFERROR(JOIN("", "",QUERY(INDIRECT(""'(OCDS) "" &amp; L$3 &amp; ""'!$C:$F""),""SELECT C WHERE F = '"" &amp; $A441 &amp; ""'""))))"),"")</f>
        <v/>
      </c>
      <c r="M441" s="88" t="str">
        <f>IFERROR(__xludf.DUMMYFUNCTION("IF(ISBLANK($D441),"""",IFERROR(JOIN("", "",QUERY(INDIRECT(""'(OCDS) "" &amp; M$3 &amp; ""'!$C:$F""),""SELECT C WHERE F = '"" &amp; $A441 &amp; ""'""))))"),"")</f>
        <v/>
      </c>
      <c r="N441" s="88" t="str">
        <f>IFERROR(__xludf.DUMMYFUNCTION("IF(ISBLANK($D441),"""",IFERROR(JOIN("", "",QUERY(INDIRECT(""'(OCDS) "" &amp; N$3 &amp; ""'!$C:$F""),""SELECT C WHERE F = '"" &amp; $A441 &amp; ""'""))))"),"")</f>
        <v/>
      </c>
      <c r="O441" s="88" t="str">
        <f>IFERROR(__xludf.DUMMYFUNCTION("IF(ISBLANK($D441),"""",IFERROR(JOIN("", "",QUERY(INDIRECT(""'(OCDS) "" &amp; O$3 &amp; ""'!$C:$F""),""SELECT C WHERE F = '"" &amp; $A441 &amp; ""'""))))"),"")</f>
        <v/>
      </c>
      <c r="P441" s="88" t="str">
        <f>IFERROR(__xludf.DUMMYFUNCTION("IF(ISBLANK($D441),"""",IFERROR(JOIN("", "",QUERY(INDIRECT(""'(OCDS) "" &amp; P$3 &amp; ""'!$C:$F""),""SELECT C WHERE F = '"" &amp; $A441 &amp; ""'""))))"),"")</f>
        <v/>
      </c>
      <c r="Q441" s="88" t="str">
        <f>IFERROR(__xludf.DUMMYFUNCTION("IF(ISBLANK($D441),"""",IFERROR(JOIN("", "",QUERY(INDIRECT(""'(OCDS) "" &amp; Q$3 &amp; ""'!$C:$F""),""SELECT C WHERE F = '"" &amp; $A441 &amp; ""'""))))"),"")</f>
        <v/>
      </c>
      <c r="R441" s="89">
        <f t="shared" ref="R441:W441" si="439">IF(ISBLANK(IFERROR(VLOOKUP($A441,INDIRECT("'(OCDS) " &amp; R$3 &amp; "'!$F:$F"),1,FALSE))),0,1)</f>
        <v>0</v>
      </c>
      <c r="S441" s="89">
        <f t="shared" si="439"/>
        <v>0</v>
      </c>
      <c r="T441" s="89">
        <f t="shared" si="439"/>
        <v>0</v>
      </c>
      <c r="U441" s="89">
        <f t="shared" si="439"/>
        <v>0</v>
      </c>
      <c r="V441" s="89">
        <f t="shared" si="439"/>
        <v>0</v>
      </c>
      <c r="W441" s="89">
        <f t="shared" si="439"/>
        <v>0</v>
      </c>
    </row>
    <row r="442">
      <c r="A442" s="79" t="str">
        <f t="shared" si="1"/>
        <v> ()</v>
      </c>
      <c r="B442" s="94"/>
      <c r="C442" s="94"/>
      <c r="D442" s="84"/>
      <c r="E442" s="84"/>
      <c r="F442" s="92"/>
      <c r="G442" s="84"/>
      <c r="H442" s="94"/>
      <c r="I442" s="84"/>
      <c r="J442" s="85" t="str">
        <f t="shared" si="3"/>
        <v>no</v>
      </c>
      <c r="K442" s="86" t="str">
        <f>IFERROR(__xludf.DUMMYFUNCTION("IFERROR(JOIN("", "",FILTER(L442:Q442,LEN(L442:Q442))))"),"")</f>
        <v/>
      </c>
      <c r="L442" s="87" t="str">
        <f>IFERROR(__xludf.DUMMYFUNCTION("IF(ISBLANK($D442),"""",IFERROR(JOIN("", "",QUERY(INDIRECT(""'(OCDS) "" &amp; L$3 &amp; ""'!$C:$F""),""SELECT C WHERE F = '"" &amp; $A442 &amp; ""'""))))"),"")</f>
        <v/>
      </c>
      <c r="M442" s="88" t="str">
        <f>IFERROR(__xludf.DUMMYFUNCTION("IF(ISBLANK($D442),"""",IFERROR(JOIN("", "",QUERY(INDIRECT(""'(OCDS) "" &amp; M$3 &amp; ""'!$C:$F""),""SELECT C WHERE F = '"" &amp; $A442 &amp; ""'""))))"),"")</f>
        <v/>
      </c>
      <c r="N442" s="88" t="str">
        <f>IFERROR(__xludf.DUMMYFUNCTION("IF(ISBLANK($D442),"""",IFERROR(JOIN("", "",QUERY(INDIRECT(""'(OCDS) "" &amp; N$3 &amp; ""'!$C:$F""),""SELECT C WHERE F = '"" &amp; $A442 &amp; ""'""))))"),"")</f>
        <v/>
      </c>
      <c r="O442" s="88" t="str">
        <f>IFERROR(__xludf.DUMMYFUNCTION("IF(ISBLANK($D442),"""",IFERROR(JOIN("", "",QUERY(INDIRECT(""'(OCDS) "" &amp; O$3 &amp; ""'!$C:$F""),""SELECT C WHERE F = '"" &amp; $A442 &amp; ""'""))))"),"")</f>
        <v/>
      </c>
      <c r="P442" s="88" t="str">
        <f>IFERROR(__xludf.DUMMYFUNCTION("IF(ISBLANK($D442),"""",IFERROR(JOIN("", "",QUERY(INDIRECT(""'(OCDS) "" &amp; P$3 &amp; ""'!$C:$F""),""SELECT C WHERE F = '"" &amp; $A442 &amp; ""'""))))"),"")</f>
        <v/>
      </c>
      <c r="Q442" s="88" t="str">
        <f>IFERROR(__xludf.DUMMYFUNCTION("IF(ISBLANK($D442),"""",IFERROR(JOIN("", "",QUERY(INDIRECT(""'(OCDS) "" &amp; Q$3 &amp; ""'!$C:$F""),""SELECT C WHERE F = '"" &amp; $A442 &amp; ""'""))))"),"")</f>
        <v/>
      </c>
      <c r="R442" s="89">
        <f t="shared" ref="R442:W442" si="440">IF(ISBLANK(IFERROR(VLOOKUP($A442,INDIRECT("'(OCDS) " &amp; R$3 &amp; "'!$F:$F"),1,FALSE))),0,1)</f>
        <v>0</v>
      </c>
      <c r="S442" s="89">
        <f t="shared" si="440"/>
        <v>0</v>
      </c>
      <c r="T442" s="89">
        <f t="shared" si="440"/>
        <v>0</v>
      </c>
      <c r="U442" s="89">
        <f t="shared" si="440"/>
        <v>0</v>
      </c>
      <c r="V442" s="89">
        <f t="shared" si="440"/>
        <v>0</v>
      </c>
      <c r="W442" s="89">
        <f t="shared" si="440"/>
        <v>0</v>
      </c>
    </row>
    <row r="443">
      <c r="A443" s="79" t="str">
        <f t="shared" si="1"/>
        <v> ()</v>
      </c>
      <c r="B443" s="94"/>
      <c r="C443" s="94"/>
      <c r="D443" s="84"/>
      <c r="E443" s="84"/>
      <c r="F443" s="92"/>
      <c r="G443" s="84"/>
      <c r="H443" s="94"/>
      <c r="I443" s="84"/>
      <c r="J443" s="85" t="str">
        <f t="shared" si="3"/>
        <v>no</v>
      </c>
      <c r="K443" s="86" t="str">
        <f>IFERROR(__xludf.DUMMYFUNCTION("IFERROR(JOIN("", "",FILTER(L443:Q443,LEN(L443:Q443))))"),"")</f>
        <v/>
      </c>
      <c r="L443" s="87" t="str">
        <f>IFERROR(__xludf.DUMMYFUNCTION("IF(ISBLANK($D443),"""",IFERROR(JOIN("", "",QUERY(INDIRECT(""'(OCDS) "" &amp; L$3 &amp; ""'!$C:$F""),""SELECT C WHERE F = '"" &amp; $A443 &amp; ""'""))))"),"")</f>
        <v/>
      </c>
      <c r="M443" s="88" t="str">
        <f>IFERROR(__xludf.DUMMYFUNCTION("IF(ISBLANK($D443),"""",IFERROR(JOIN("", "",QUERY(INDIRECT(""'(OCDS) "" &amp; M$3 &amp; ""'!$C:$F""),""SELECT C WHERE F = '"" &amp; $A443 &amp; ""'""))))"),"")</f>
        <v/>
      </c>
      <c r="N443" s="88" t="str">
        <f>IFERROR(__xludf.DUMMYFUNCTION("IF(ISBLANK($D443),"""",IFERROR(JOIN("", "",QUERY(INDIRECT(""'(OCDS) "" &amp; N$3 &amp; ""'!$C:$F""),""SELECT C WHERE F = '"" &amp; $A443 &amp; ""'""))))"),"")</f>
        <v/>
      </c>
      <c r="O443" s="88" t="str">
        <f>IFERROR(__xludf.DUMMYFUNCTION("IF(ISBLANK($D443),"""",IFERROR(JOIN("", "",QUERY(INDIRECT(""'(OCDS) "" &amp; O$3 &amp; ""'!$C:$F""),""SELECT C WHERE F = '"" &amp; $A443 &amp; ""'""))))"),"")</f>
        <v/>
      </c>
      <c r="P443" s="88" t="str">
        <f>IFERROR(__xludf.DUMMYFUNCTION("IF(ISBLANK($D443),"""",IFERROR(JOIN("", "",QUERY(INDIRECT(""'(OCDS) "" &amp; P$3 &amp; ""'!$C:$F""),""SELECT C WHERE F = '"" &amp; $A443 &amp; ""'""))))"),"")</f>
        <v/>
      </c>
      <c r="Q443" s="88" t="str">
        <f>IFERROR(__xludf.DUMMYFUNCTION("IF(ISBLANK($D443),"""",IFERROR(JOIN("", "",QUERY(INDIRECT(""'(OCDS) "" &amp; Q$3 &amp; ""'!$C:$F""),""SELECT C WHERE F = '"" &amp; $A443 &amp; ""'""))))"),"")</f>
        <v/>
      </c>
      <c r="R443" s="89">
        <f t="shared" ref="R443:W443" si="441">IF(ISBLANK(IFERROR(VLOOKUP($A443,INDIRECT("'(OCDS) " &amp; R$3 &amp; "'!$F:$F"),1,FALSE))),0,1)</f>
        <v>0</v>
      </c>
      <c r="S443" s="89">
        <f t="shared" si="441"/>
        <v>0</v>
      </c>
      <c r="T443" s="89">
        <f t="shared" si="441"/>
        <v>0</v>
      </c>
      <c r="U443" s="89">
        <f t="shared" si="441"/>
        <v>0</v>
      </c>
      <c r="V443" s="89">
        <f t="shared" si="441"/>
        <v>0</v>
      </c>
      <c r="W443" s="89">
        <f t="shared" si="441"/>
        <v>0</v>
      </c>
    </row>
    <row r="444">
      <c r="A444" s="79" t="str">
        <f t="shared" si="1"/>
        <v> ()</v>
      </c>
      <c r="B444" s="94"/>
      <c r="C444" s="94"/>
      <c r="D444" s="84"/>
      <c r="E444" s="84"/>
      <c r="F444" s="92"/>
      <c r="G444" s="84"/>
      <c r="H444" s="94"/>
      <c r="I444" s="84"/>
      <c r="J444" s="85" t="str">
        <f t="shared" si="3"/>
        <v>no</v>
      </c>
      <c r="K444" s="86" t="str">
        <f>IFERROR(__xludf.DUMMYFUNCTION("IFERROR(JOIN("", "",FILTER(L444:Q444,LEN(L444:Q444))))"),"")</f>
        <v/>
      </c>
      <c r="L444" s="87" t="str">
        <f>IFERROR(__xludf.DUMMYFUNCTION("IF(ISBLANK($D444),"""",IFERROR(JOIN("", "",QUERY(INDIRECT(""'(OCDS) "" &amp; L$3 &amp; ""'!$C:$F""),""SELECT C WHERE F = '"" &amp; $A444 &amp; ""'""))))"),"")</f>
        <v/>
      </c>
      <c r="M444" s="88" t="str">
        <f>IFERROR(__xludf.DUMMYFUNCTION("IF(ISBLANK($D444),"""",IFERROR(JOIN("", "",QUERY(INDIRECT(""'(OCDS) "" &amp; M$3 &amp; ""'!$C:$F""),""SELECT C WHERE F = '"" &amp; $A444 &amp; ""'""))))"),"")</f>
        <v/>
      </c>
      <c r="N444" s="88" t="str">
        <f>IFERROR(__xludf.DUMMYFUNCTION("IF(ISBLANK($D444),"""",IFERROR(JOIN("", "",QUERY(INDIRECT(""'(OCDS) "" &amp; N$3 &amp; ""'!$C:$F""),""SELECT C WHERE F = '"" &amp; $A444 &amp; ""'""))))"),"")</f>
        <v/>
      </c>
      <c r="O444" s="88" t="str">
        <f>IFERROR(__xludf.DUMMYFUNCTION("IF(ISBLANK($D444),"""",IFERROR(JOIN("", "",QUERY(INDIRECT(""'(OCDS) "" &amp; O$3 &amp; ""'!$C:$F""),""SELECT C WHERE F = '"" &amp; $A444 &amp; ""'""))))"),"")</f>
        <v/>
      </c>
      <c r="P444" s="88" t="str">
        <f>IFERROR(__xludf.DUMMYFUNCTION("IF(ISBLANK($D444),"""",IFERROR(JOIN("", "",QUERY(INDIRECT(""'(OCDS) "" &amp; P$3 &amp; ""'!$C:$F""),""SELECT C WHERE F = '"" &amp; $A444 &amp; ""'""))))"),"")</f>
        <v/>
      </c>
      <c r="Q444" s="88" t="str">
        <f>IFERROR(__xludf.DUMMYFUNCTION("IF(ISBLANK($D444),"""",IFERROR(JOIN("", "",QUERY(INDIRECT(""'(OCDS) "" &amp; Q$3 &amp; ""'!$C:$F""),""SELECT C WHERE F = '"" &amp; $A444 &amp; ""'""))))"),"")</f>
        <v/>
      </c>
      <c r="R444" s="89">
        <f t="shared" ref="R444:W444" si="442">IF(ISBLANK(IFERROR(VLOOKUP($A444,INDIRECT("'(OCDS) " &amp; R$3 &amp; "'!$F:$F"),1,FALSE))),0,1)</f>
        <v>0</v>
      </c>
      <c r="S444" s="89">
        <f t="shared" si="442"/>
        <v>0</v>
      </c>
      <c r="T444" s="89">
        <f t="shared" si="442"/>
        <v>0</v>
      </c>
      <c r="U444" s="89">
        <f t="shared" si="442"/>
        <v>0</v>
      </c>
      <c r="V444" s="89">
        <f t="shared" si="442"/>
        <v>0</v>
      </c>
      <c r="W444" s="89">
        <f t="shared" si="442"/>
        <v>0</v>
      </c>
    </row>
    <row r="445">
      <c r="A445" s="79" t="str">
        <f t="shared" si="1"/>
        <v> ()</v>
      </c>
      <c r="B445" s="94"/>
      <c r="C445" s="94"/>
      <c r="D445" s="84"/>
      <c r="E445" s="84"/>
      <c r="F445" s="92"/>
      <c r="G445" s="84"/>
      <c r="H445" s="94"/>
      <c r="I445" s="84"/>
      <c r="J445" s="85" t="str">
        <f t="shared" si="3"/>
        <v>no</v>
      </c>
      <c r="K445" s="86" t="str">
        <f>IFERROR(__xludf.DUMMYFUNCTION("IFERROR(JOIN("", "",FILTER(L445:Q445,LEN(L445:Q445))))"),"")</f>
        <v/>
      </c>
      <c r="L445" s="87" t="str">
        <f>IFERROR(__xludf.DUMMYFUNCTION("IF(ISBLANK($D445),"""",IFERROR(JOIN("", "",QUERY(INDIRECT(""'(OCDS) "" &amp; L$3 &amp; ""'!$C:$F""),""SELECT C WHERE F = '"" &amp; $A445 &amp; ""'""))))"),"")</f>
        <v/>
      </c>
      <c r="M445" s="88" t="str">
        <f>IFERROR(__xludf.DUMMYFUNCTION("IF(ISBLANK($D445),"""",IFERROR(JOIN("", "",QUERY(INDIRECT(""'(OCDS) "" &amp; M$3 &amp; ""'!$C:$F""),""SELECT C WHERE F = '"" &amp; $A445 &amp; ""'""))))"),"")</f>
        <v/>
      </c>
      <c r="N445" s="88" t="str">
        <f>IFERROR(__xludf.DUMMYFUNCTION("IF(ISBLANK($D445),"""",IFERROR(JOIN("", "",QUERY(INDIRECT(""'(OCDS) "" &amp; N$3 &amp; ""'!$C:$F""),""SELECT C WHERE F = '"" &amp; $A445 &amp; ""'""))))"),"")</f>
        <v/>
      </c>
      <c r="O445" s="88" t="str">
        <f>IFERROR(__xludf.DUMMYFUNCTION("IF(ISBLANK($D445),"""",IFERROR(JOIN("", "",QUERY(INDIRECT(""'(OCDS) "" &amp; O$3 &amp; ""'!$C:$F""),""SELECT C WHERE F = '"" &amp; $A445 &amp; ""'""))))"),"")</f>
        <v/>
      </c>
      <c r="P445" s="88" t="str">
        <f>IFERROR(__xludf.DUMMYFUNCTION("IF(ISBLANK($D445),"""",IFERROR(JOIN("", "",QUERY(INDIRECT(""'(OCDS) "" &amp; P$3 &amp; ""'!$C:$F""),""SELECT C WHERE F = '"" &amp; $A445 &amp; ""'""))))"),"")</f>
        <v/>
      </c>
      <c r="Q445" s="88" t="str">
        <f>IFERROR(__xludf.DUMMYFUNCTION("IF(ISBLANK($D445),"""",IFERROR(JOIN("", "",QUERY(INDIRECT(""'(OCDS) "" &amp; Q$3 &amp; ""'!$C:$F""),""SELECT C WHERE F = '"" &amp; $A445 &amp; ""'""))))"),"")</f>
        <v/>
      </c>
      <c r="R445" s="89">
        <f t="shared" ref="R445:W445" si="443">IF(ISBLANK(IFERROR(VLOOKUP($A445,INDIRECT("'(OCDS) " &amp; R$3 &amp; "'!$F:$F"),1,FALSE))),0,1)</f>
        <v>0</v>
      </c>
      <c r="S445" s="89">
        <f t="shared" si="443"/>
        <v>0</v>
      </c>
      <c r="T445" s="89">
        <f t="shared" si="443"/>
        <v>0</v>
      </c>
      <c r="U445" s="89">
        <f t="shared" si="443"/>
        <v>0</v>
      </c>
      <c r="V445" s="89">
        <f t="shared" si="443"/>
        <v>0</v>
      </c>
      <c r="W445" s="89">
        <f t="shared" si="443"/>
        <v>0</v>
      </c>
    </row>
    <row r="446">
      <c r="A446" s="79" t="str">
        <f t="shared" si="1"/>
        <v> ()</v>
      </c>
      <c r="B446" s="94"/>
      <c r="C446" s="94"/>
      <c r="D446" s="84"/>
      <c r="E446" s="84"/>
      <c r="F446" s="92"/>
      <c r="G446" s="84"/>
      <c r="H446" s="94"/>
      <c r="I446" s="84"/>
      <c r="J446" s="85" t="str">
        <f t="shared" si="3"/>
        <v>no</v>
      </c>
      <c r="K446" s="86" t="str">
        <f>IFERROR(__xludf.DUMMYFUNCTION("IFERROR(JOIN("", "",FILTER(L446:Q446,LEN(L446:Q446))))"),"")</f>
        <v/>
      </c>
      <c r="L446" s="87" t="str">
        <f>IFERROR(__xludf.DUMMYFUNCTION("IF(ISBLANK($D446),"""",IFERROR(JOIN("", "",QUERY(INDIRECT(""'(OCDS) "" &amp; L$3 &amp; ""'!$C:$F""),""SELECT C WHERE F = '"" &amp; $A446 &amp; ""'""))))"),"")</f>
        <v/>
      </c>
      <c r="M446" s="88" t="str">
        <f>IFERROR(__xludf.DUMMYFUNCTION("IF(ISBLANK($D446),"""",IFERROR(JOIN("", "",QUERY(INDIRECT(""'(OCDS) "" &amp; M$3 &amp; ""'!$C:$F""),""SELECT C WHERE F = '"" &amp; $A446 &amp; ""'""))))"),"")</f>
        <v/>
      </c>
      <c r="N446" s="88" t="str">
        <f>IFERROR(__xludf.DUMMYFUNCTION("IF(ISBLANK($D446),"""",IFERROR(JOIN("", "",QUERY(INDIRECT(""'(OCDS) "" &amp; N$3 &amp; ""'!$C:$F""),""SELECT C WHERE F = '"" &amp; $A446 &amp; ""'""))))"),"")</f>
        <v/>
      </c>
      <c r="O446" s="88" t="str">
        <f>IFERROR(__xludf.DUMMYFUNCTION("IF(ISBLANK($D446),"""",IFERROR(JOIN("", "",QUERY(INDIRECT(""'(OCDS) "" &amp; O$3 &amp; ""'!$C:$F""),""SELECT C WHERE F = '"" &amp; $A446 &amp; ""'""))))"),"")</f>
        <v/>
      </c>
      <c r="P446" s="88" t="str">
        <f>IFERROR(__xludf.DUMMYFUNCTION("IF(ISBLANK($D446),"""",IFERROR(JOIN("", "",QUERY(INDIRECT(""'(OCDS) "" &amp; P$3 &amp; ""'!$C:$F""),""SELECT C WHERE F = '"" &amp; $A446 &amp; ""'""))))"),"")</f>
        <v/>
      </c>
      <c r="Q446" s="88" t="str">
        <f>IFERROR(__xludf.DUMMYFUNCTION("IF(ISBLANK($D446),"""",IFERROR(JOIN("", "",QUERY(INDIRECT(""'(OCDS) "" &amp; Q$3 &amp; ""'!$C:$F""),""SELECT C WHERE F = '"" &amp; $A446 &amp; ""'""))))"),"")</f>
        <v/>
      </c>
      <c r="R446" s="89">
        <f t="shared" ref="R446:W446" si="444">IF(ISBLANK(IFERROR(VLOOKUP($A446,INDIRECT("'(OCDS) " &amp; R$3 &amp; "'!$F:$F"),1,FALSE))),0,1)</f>
        <v>0</v>
      </c>
      <c r="S446" s="89">
        <f t="shared" si="444"/>
        <v>0</v>
      </c>
      <c r="T446" s="89">
        <f t="shared" si="444"/>
        <v>0</v>
      </c>
      <c r="U446" s="89">
        <f t="shared" si="444"/>
        <v>0</v>
      </c>
      <c r="V446" s="89">
        <f t="shared" si="444"/>
        <v>0</v>
      </c>
      <c r="W446" s="89">
        <f t="shared" si="444"/>
        <v>0</v>
      </c>
    </row>
    <row r="447">
      <c r="A447" s="79" t="str">
        <f t="shared" si="1"/>
        <v> ()</v>
      </c>
      <c r="B447" s="94"/>
      <c r="C447" s="94"/>
      <c r="D447" s="84"/>
      <c r="E447" s="84"/>
      <c r="F447" s="92"/>
      <c r="G447" s="84"/>
      <c r="H447" s="94"/>
      <c r="I447" s="84"/>
      <c r="J447" s="85" t="str">
        <f t="shared" si="3"/>
        <v>no</v>
      </c>
      <c r="K447" s="86" t="str">
        <f>IFERROR(__xludf.DUMMYFUNCTION("IFERROR(JOIN("", "",FILTER(L447:Q447,LEN(L447:Q447))))"),"")</f>
        <v/>
      </c>
      <c r="L447" s="87" t="str">
        <f>IFERROR(__xludf.DUMMYFUNCTION("IF(ISBLANK($D447),"""",IFERROR(JOIN("", "",QUERY(INDIRECT(""'(OCDS) "" &amp; L$3 &amp; ""'!$C:$F""),""SELECT C WHERE F = '"" &amp; $A447 &amp; ""'""))))"),"")</f>
        <v/>
      </c>
      <c r="M447" s="88" t="str">
        <f>IFERROR(__xludf.DUMMYFUNCTION("IF(ISBLANK($D447),"""",IFERROR(JOIN("", "",QUERY(INDIRECT(""'(OCDS) "" &amp; M$3 &amp; ""'!$C:$F""),""SELECT C WHERE F = '"" &amp; $A447 &amp; ""'""))))"),"")</f>
        <v/>
      </c>
      <c r="N447" s="88" t="str">
        <f>IFERROR(__xludf.DUMMYFUNCTION("IF(ISBLANK($D447),"""",IFERROR(JOIN("", "",QUERY(INDIRECT(""'(OCDS) "" &amp; N$3 &amp; ""'!$C:$F""),""SELECT C WHERE F = '"" &amp; $A447 &amp; ""'""))))"),"")</f>
        <v/>
      </c>
      <c r="O447" s="88" t="str">
        <f>IFERROR(__xludf.DUMMYFUNCTION("IF(ISBLANK($D447),"""",IFERROR(JOIN("", "",QUERY(INDIRECT(""'(OCDS) "" &amp; O$3 &amp; ""'!$C:$F""),""SELECT C WHERE F = '"" &amp; $A447 &amp; ""'""))))"),"")</f>
        <v/>
      </c>
      <c r="P447" s="88" t="str">
        <f>IFERROR(__xludf.DUMMYFUNCTION("IF(ISBLANK($D447),"""",IFERROR(JOIN("", "",QUERY(INDIRECT(""'(OCDS) "" &amp; P$3 &amp; ""'!$C:$F""),""SELECT C WHERE F = '"" &amp; $A447 &amp; ""'""))))"),"")</f>
        <v/>
      </c>
      <c r="Q447" s="88" t="str">
        <f>IFERROR(__xludf.DUMMYFUNCTION("IF(ISBLANK($D447),"""",IFERROR(JOIN("", "",QUERY(INDIRECT(""'(OCDS) "" &amp; Q$3 &amp; ""'!$C:$F""),""SELECT C WHERE F = '"" &amp; $A447 &amp; ""'""))))"),"")</f>
        <v/>
      </c>
      <c r="R447" s="89">
        <f t="shared" ref="R447:W447" si="445">IF(ISBLANK(IFERROR(VLOOKUP($A447,INDIRECT("'(OCDS) " &amp; R$3 &amp; "'!$F:$F"),1,FALSE))),0,1)</f>
        <v>0</v>
      </c>
      <c r="S447" s="89">
        <f t="shared" si="445"/>
        <v>0</v>
      </c>
      <c r="T447" s="89">
        <f t="shared" si="445"/>
        <v>0</v>
      </c>
      <c r="U447" s="89">
        <f t="shared" si="445"/>
        <v>0</v>
      </c>
      <c r="V447" s="89">
        <f t="shared" si="445"/>
        <v>0</v>
      </c>
      <c r="W447" s="89">
        <f t="shared" si="445"/>
        <v>0</v>
      </c>
    </row>
    <row r="448">
      <c r="A448" s="79" t="str">
        <f t="shared" si="1"/>
        <v> ()</v>
      </c>
      <c r="B448" s="94"/>
      <c r="C448" s="94"/>
      <c r="D448" s="84"/>
      <c r="E448" s="84"/>
      <c r="F448" s="92"/>
      <c r="G448" s="84"/>
      <c r="H448" s="94"/>
      <c r="I448" s="84"/>
      <c r="J448" s="85" t="str">
        <f t="shared" si="3"/>
        <v>no</v>
      </c>
      <c r="K448" s="86" t="str">
        <f>IFERROR(__xludf.DUMMYFUNCTION("IFERROR(JOIN("", "",FILTER(L448:Q448,LEN(L448:Q448))))"),"")</f>
        <v/>
      </c>
      <c r="L448" s="87" t="str">
        <f>IFERROR(__xludf.DUMMYFUNCTION("IF(ISBLANK($D448),"""",IFERROR(JOIN("", "",QUERY(INDIRECT(""'(OCDS) "" &amp; L$3 &amp; ""'!$C:$F""),""SELECT C WHERE F = '"" &amp; $A448 &amp; ""'""))))"),"")</f>
        <v/>
      </c>
      <c r="M448" s="88" t="str">
        <f>IFERROR(__xludf.DUMMYFUNCTION("IF(ISBLANK($D448),"""",IFERROR(JOIN("", "",QUERY(INDIRECT(""'(OCDS) "" &amp; M$3 &amp; ""'!$C:$F""),""SELECT C WHERE F = '"" &amp; $A448 &amp; ""'""))))"),"")</f>
        <v/>
      </c>
      <c r="N448" s="88" t="str">
        <f>IFERROR(__xludf.DUMMYFUNCTION("IF(ISBLANK($D448),"""",IFERROR(JOIN("", "",QUERY(INDIRECT(""'(OCDS) "" &amp; N$3 &amp; ""'!$C:$F""),""SELECT C WHERE F = '"" &amp; $A448 &amp; ""'""))))"),"")</f>
        <v/>
      </c>
      <c r="O448" s="88" t="str">
        <f>IFERROR(__xludf.DUMMYFUNCTION("IF(ISBLANK($D448),"""",IFERROR(JOIN("", "",QUERY(INDIRECT(""'(OCDS) "" &amp; O$3 &amp; ""'!$C:$F""),""SELECT C WHERE F = '"" &amp; $A448 &amp; ""'""))))"),"")</f>
        <v/>
      </c>
      <c r="P448" s="88" t="str">
        <f>IFERROR(__xludf.DUMMYFUNCTION("IF(ISBLANK($D448),"""",IFERROR(JOIN("", "",QUERY(INDIRECT(""'(OCDS) "" &amp; P$3 &amp; ""'!$C:$F""),""SELECT C WHERE F = '"" &amp; $A448 &amp; ""'""))))"),"")</f>
        <v/>
      </c>
      <c r="Q448" s="88" t="str">
        <f>IFERROR(__xludf.DUMMYFUNCTION("IF(ISBLANK($D448),"""",IFERROR(JOIN("", "",QUERY(INDIRECT(""'(OCDS) "" &amp; Q$3 &amp; ""'!$C:$F""),""SELECT C WHERE F = '"" &amp; $A448 &amp; ""'""))))"),"")</f>
        <v/>
      </c>
      <c r="R448" s="89">
        <f t="shared" ref="R448:W448" si="446">IF(ISBLANK(IFERROR(VLOOKUP($A448,INDIRECT("'(OCDS) " &amp; R$3 &amp; "'!$F:$F"),1,FALSE))),0,1)</f>
        <v>0</v>
      </c>
      <c r="S448" s="89">
        <f t="shared" si="446"/>
        <v>0</v>
      </c>
      <c r="T448" s="89">
        <f t="shared" si="446"/>
        <v>0</v>
      </c>
      <c r="U448" s="89">
        <f t="shared" si="446"/>
        <v>0</v>
      </c>
      <c r="V448" s="89">
        <f t="shared" si="446"/>
        <v>0</v>
      </c>
      <c r="W448" s="89">
        <f t="shared" si="446"/>
        <v>0</v>
      </c>
    </row>
    <row r="449">
      <c r="A449" s="79" t="str">
        <f t="shared" si="1"/>
        <v> ()</v>
      </c>
      <c r="B449" s="94"/>
      <c r="C449" s="94"/>
      <c r="D449" s="84"/>
      <c r="E449" s="84"/>
      <c r="F449" s="92"/>
      <c r="G449" s="84"/>
      <c r="H449" s="94"/>
      <c r="I449" s="84"/>
      <c r="J449" s="85" t="str">
        <f t="shared" si="3"/>
        <v>no</v>
      </c>
      <c r="K449" s="86" t="str">
        <f>IFERROR(__xludf.DUMMYFUNCTION("IFERROR(JOIN("", "",FILTER(L449:Q449,LEN(L449:Q449))))"),"")</f>
        <v/>
      </c>
      <c r="L449" s="87" t="str">
        <f>IFERROR(__xludf.DUMMYFUNCTION("IF(ISBLANK($D449),"""",IFERROR(JOIN("", "",QUERY(INDIRECT(""'(OCDS) "" &amp; L$3 &amp; ""'!$C:$F""),""SELECT C WHERE F = '"" &amp; $A449 &amp; ""'""))))"),"")</f>
        <v/>
      </c>
      <c r="M449" s="88" t="str">
        <f>IFERROR(__xludf.DUMMYFUNCTION("IF(ISBLANK($D449),"""",IFERROR(JOIN("", "",QUERY(INDIRECT(""'(OCDS) "" &amp; M$3 &amp; ""'!$C:$F""),""SELECT C WHERE F = '"" &amp; $A449 &amp; ""'""))))"),"")</f>
        <v/>
      </c>
      <c r="N449" s="88" t="str">
        <f>IFERROR(__xludf.DUMMYFUNCTION("IF(ISBLANK($D449),"""",IFERROR(JOIN("", "",QUERY(INDIRECT(""'(OCDS) "" &amp; N$3 &amp; ""'!$C:$F""),""SELECT C WHERE F = '"" &amp; $A449 &amp; ""'""))))"),"")</f>
        <v/>
      </c>
      <c r="O449" s="88" t="str">
        <f>IFERROR(__xludf.DUMMYFUNCTION("IF(ISBLANK($D449),"""",IFERROR(JOIN("", "",QUERY(INDIRECT(""'(OCDS) "" &amp; O$3 &amp; ""'!$C:$F""),""SELECT C WHERE F = '"" &amp; $A449 &amp; ""'""))))"),"")</f>
        <v/>
      </c>
      <c r="P449" s="88" t="str">
        <f>IFERROR(__xludf.DUMMYFUNCTION("IF(ISBLANK($D449),"""",IFERROR(JOIN("", "",QUERY(INDIRECT(""'(OCDS) "" &amp; P$3 &amp; ""'!$C:$F""),""SELECT C WHERE F = '"" &amp; $A449 &amp; ""'""))))"),"")</f>
        <v/>
      </c>
      <c r="Q449" s="88" t="str">
        <f>IFERROR(__xludf.DUMMYFUNCTION("IF(ISBLANK($D449),"""",IFERROR(JOIN("", "",QUERY(INDIRECT(""'(OCDS) "" &amp; Q$3 &amp; ""'!$C:$F""),""SELECT C WHERE F = '"" &amp; $A449 &amp; ""'""))))"),"")</f>
        <v/>
      </c>
      <c r="R449" s="89">
        <f t="shared" ref="R449:W449" si="447">IF(ISBLANK(IFERROR(VLOOKUP($A449,INDIRECT("'(OCDS) " &amp; R$3 &amp; "'!$F:$F"),1,FALSE))),0,1)</f>
        <v>0</v>
      </c>
      <c r="S449" s="89">
        <f t="shared" si="447"/>
        <v>0</v>
      </c>
      <c r="T449" s="89">
        <f t="shared" si="447"/>
        <v>0</v>
      </c>
      <c r="U449" s="89">
        <f t="shared" si="447"/>
        <v>0</v>
      </c>
      <c r="V449" s="89">
        <f t="shared" si="447"/>
        <v>0</v>
      </c>
      <c r="W449" s="89">
        <f t="shared" si="447"/>
        <v>0</v>
      </c>
    </row>
    <row r="450">
      <c r="A450" s="79" t="str">
        <f t="shared" si="1"/>
        <v> ()</v>
      </c>
      <c r="B450" s="94"/>
      <c r="C450" s="94"/>
      <c r="D450" s="84"/>
      <c r="E450" s="84"/>
      <c r="F450" s="92"/>
      <c r="G450" s="84"/>
      <c r="H450" s="94"/>
      <c r="I450" s="84"/>
      <c r="J450" s="85" t="str">
        <f t="shared" si="3"/>
        <v>no</v>
      </c>
      <c r="K450" s="86" t="str">
        <f>IFERROR(__xludf.DUMMYFUNCTION("IFERROR(JOIN("", "",FILTER(L450:Q450,LEN(L450:Q450))))"),"")</f>
        <v/>
      </c>
      <c r="L450" s="87" t="str">
        <f>IFERROR(__xludf.DUMMYFUNCTION("IF(ISBLANK($D450),"""",IFERROR(JOIN("", "",QUERY(INDIRECT(""'(OCDS) "" &amp; L$3 &amp; ""'!$C:$F""),""SELECT C WHERE F = '"" &amp; $A450 &amp; ""'""))))"),"")</f>
        <v/>
      </c>
      <c r="M450" s="88" t="str">
        <f>IFERROR(__xludf.DUMMYFUNCTION("IF(ISBLANK($D450),"""",IFERROR(JOIN("", "",QUERY(INDIRECT(""'(OCDS) "" &amp; M$3 &amp; ""'!$C:$F""),""SELECT C WHERE F = '"" &amp; $A450 &amp; ""'""))))"),"")</f>
        <v/>
      </c>
      <c r="N450" s="88" t="str">
        <f>IFERROR(__xludf.DUMMYFUNCTION("IF(ISBLANK($D450),"""",IFERROR(JOIN("", "",QUERY(INDIRECT(""'(OCDS) "" &amp; N$3 &amp; ""'!$C:$F""),""SELECT C WHERE F = '"" &amp; $A450 &amp; ""'""))))"),"")</f>
        <v/>
      </c>
      <c r="O450" s="88" t="str">
        <f>IFERROR(__xludf.DUMMYFUNCTION("IF(ISBLANK($D450),"""",IFERROR(JOIN("", "",QUERY(INDIRECT(""'(OCDS) "" &amp; O$3 &amp; ""'!$C:$F""),""SELECT C WHERE F = '"" &amp; $A450 &amp; ""'""))))"),"")</f>
        <v/>
      </c>
      <c r="P450" s="88" t="str">
        <f>IFERROR(__xludf.DUMMYFUNCTION("IF(ISBLANK($D450),"""",IFERROR(JOIN("", "",QUERY(INDIRECT(""'(OCDS) "" &amp; P$3 &amp; ""'!$C:$F""),""SELECT C WHERE F = '"" &amp; $A450 &amp; ""'""))))"),"")</f>
        <v/>
      </c>
      <c r="Q450" s="88" t="str">
        <f>IFERROR(__xludf.DUMMYFUNCTION("IF(ISBLANK($D450),"""",IFERROR(JOIN("", "",QUERY(INDIRECT(""'(OCDS) "" &amp; Q$3 &amp; ""'!$C:$F""),""SELECT C WHERE F = '"" &amp; $A450 &amp; ""'""))))"),"")</f>
        <v/>
      </c>
      <c r="R450" s="89">
        <f t="shared" ref="R450:W450" si="448">IF(ISBLANK(IFERROR(VLOOKUP($A450,INDIRECT("'(OCDS) " &amp; R$3 &amp; "'!$F:$F"),1,FALSE))),0,1)</f>
        <v>0</v>
      </c>
      <c r="S450" s="89">
        <f t="shared" si="448"/>
        <v>0</v>
      </c>
      <c r="T450" s="89">
        <f t="shared" si="448"/>
        <v>0</v>
      </c>
      <c r="U450" s="89">
        <f t="shared" si="448"/>
        <v>0</v>
      </c>
      <c r="V450" s="89">
        <f t="shared" si="448"/>
        <v>0</v>
      </c>
      <c r="W450" s="89">
        <f t="shared" si="448"/>
        <v>0</v>
      </c>
    </row>
    <row r="451">
      <c r="A451" s="79" t="str">
        <f t="shared" si="1"/>
        <v> ()</v>
      </c>
      <c r="B451" s="94"/>
      <c r="C451" s="94"/>
      <c r="D451" s="84"/>
      <c r="E451" s="84"/>
      <c r="F451" s="92"/>
      <c r="G451" s="84"/>
      <c r="H451" s="94"/>
      <c r="I451" s="84"/>
      <c r="J451" s="85" t="str">
        <f t="shared" si="3"/>
        <v>no</v>
      </c>
      <c r="K451" s="86" t="str">
        <f>IFERROR(__xludf.DUMMYFUNCTION("IFERROR(JOIN("", "",FILTER(L451:Q451,LEN(L451:Q451))))"),"")</f>
        <v/>
      </c>
      <c r="L451" s="87" t="str">
        <f>IFERROR(__xludf.DUMMYFUNCTION("IF(ISBLANK($D451),"""",IFERROR(JOIN("", "",QUERY(INDIRECT(""'(OCDS) "" &amp; L$3 &amp; ""'!$C:$F""),""SELECT C WHERE F = '"" &amp; $A451 &amp; ""'""))))"),"")</f>
        <v/>
      </c>
      <c r="M451" s="88" t="str">
        <f>IFERROR(__xludf.DUMMYFUNCTION("IF(ISBLANK($D451),"""",IFERROR(JOIN("", "",QUERY(INDIRECT(""'(OCDS) "" &amp; M$3 &amp; ""'!$C:$F""),""SELECT C WHERE F = '"" &amp; $A451 &amp; ""'""))))"),"")</f>
        <v/>
      </c>
      <c r="N451" s="88" t="str">
        <f>IFERROR(__xludf.DUMMYFUNCTION("IF(ISBLANK($D451),"""",IFERROR(JOIN("", "",QUERY(INDIRECT(""'(OCDS) "" &amp; N$3 &amp; ""'!$C:$F""),""SELECT C WHERE F = '"" &amp; $A451 &amp; ""'""))))"),"")</f>
        <v/>
      </c>
      <c r="O451" s="88" t="str">
        <f>IFERROR(__xludf.DUMMYFUNCTION("IF(ISBLANK($D451),"""",IFERROR(JOIN("", "",QUERY(INDIRECT(""'(OCDS) "" &amp; O$3 &amp; ""'!$C:$F""),""SELECT C WHERE F = '"" &amp; $A451 &amp; ""'""))))"),"")</f>
        <v/>
      </c>
      <c r="P451" s="88" t="str">
        <f>IFERROR(__xludf.DUMMYFUNCTION("IF(ISBLANK($D451),"""",IFERROR(JOIN("", "",QUERY(INDIRECT(""'(OCDS) "" &amp; P$3 &amp; ""'!$C:$F""),""SELECT C WHERE F = '"" &amp; $A451 &amp; ""'""))))"),"")</f>
        <v/>
      </c>
      <c r="Q451" s="88" t="str">
        <f>IFERROR(__xludf.DUMMYFUNCTION("IF(ISBLANK($D451),"""",IFERROR(JOIN("", "",QUERY(INDIRECT(""'(OCDS) "" &amp; Q$3 &amp; ""'!$C:$F""),""SELECT C WHERE F = '"" &amp; $A451 &amp; ""'""))))"),"")</f>
        <v/>
      </c>
      <c r="R451" s="89">
        <f t="shared" ref="R451:W451" si="449">IF(ISBLANK(IFERROR(VLOOKUP($A451,INDIRECT("'(OCDS) " &amp; R$3 &amp; "'!$F:$F"),1,FALSE))),0,1)</f>
        <v>0</v>
      </c>
      <c r="S451" s="89">
        <f t="shared" si="449"/>
        <v>0</v>
      </c>
      <c r="T451" s="89">
        <f t="shared" si="449"/>
        <v>0</v>
      </c>
      <c r="U451" s="89">
        <f t="shared" si="449"/>
        <v>0</v>
      </c>
      <c r="V451" s="89">
        <f t="shared" si="449"/>
        <v>0</v>
      </c>
      <c r="W451" s="89">
        <f t="shared" si="449"/>
        <v>0</v>
      </c>
    </row>
    <row r="452">
      <c r="A452" s="79" t="str">
        <f t="shared" si="1"/>
        <v> ()</v>
      </c>
      <c r="B452" s="94"/>
      <c r="C452" s="94"/>
      <c r="D452" s="84"/>
      <c r="E452" s="84"/>
      <c r="F452" s="92"/>
      <c r="G452" s="84"/>
      <c r="H452" s="94"/>
      <c r="I452" s="84"/>
      <c r="J452" s="85" t="str">
        <f t="shared" si="3"/>
        <v>no</v>
      </c>
      <c r="K452" s="86" t="str">
        <f>IFERROR(__xludf.DUMMYFUNCTION("IFERROR(JOIN("", "",FILTER(L452:Q452,LEN(L452:Q452))))"),"")</f>
        <v/>
      </c>
      <c r="L452" s="87" t="str">
        <f>IFERROR(__xludf.DUMMYFUNCTION("IF(ISBLANK($D452),"""",IFERROR(JOIN("", "",QUERY(INDIRECT(""'(OCDS) "" &amp; L$3 &amp; ""'!$C:$F""),""SELECT C WHERE F = '"" &amp; $A452 &amp; ""'""))))"),"")</f>
        <v/>
      </c>
      <c r="M452" s="88" t="str">
        <f>IFERROR(__xludf.DUMMYFUNCTION("IF(ISBLANK($D452),"""",IFERROR(JOIN("", "",QUERY(INDIRECT(""'(OCDS) "" &amp; M$3 &amp; ""'!$C:$F""),""SELECT C WHERE F = '"" &amp; $A452 &amp; ""'""))))"),"")</f>
        <v/>
      </c>
      <c r="N452" s="88" t="str">
        <f>IFERROR(__xludf.DUMMYFUNCTION("IF(ISBLANK($D452),"""",IFERROR(JOIN("", "",QUERY(INDIRECT(""'(OCDS) "" &amp; N$3 &amp; ""'!$C:$F""),""SELECT C WHERE F = '"" &amp; $A452 &amp; ""'""))))"),"")</f>
        <v/>
      </c>
      <c r="O452" s="88" t="str">
        <f>IFERROR(__xludf.DUMMYFUNCTION("IF(ISBLANK($D452),"""",IFERROR(JOIN("", "",QUERY(INDIRECT(""'(OCDS) "" &amp; O$3 &amp; ""'!$C:$F""),""SELECT C WHERE F = '"" &amp; $A452 &amp; ""'""))))"),"")</f>
        <v/>
      </c>
      <c r="P452" s="88" t="str">
        <f>IFERROR(__xludf.DUMMYFUNCTION("IF(ISBLANK($D452),"""",IFERROR(JOIN("", "",QUERY(INDIRECT(""'(OCDS) "" &amp; P$3 &amp; ""'!$C:$F""),""SELECT C WHERE F = '"" &amp; $A452 &amp; ""'""))))"),"")</f>
        <v/>
      </c>
      <c r="Q452" s="88" t="str">
        <f>IFERROR(__xludf.DUMMYFUNCTION("IF(ISBLANK($D452),"""",IFERROR(JOIN("", "",QUERY(INDIRECT(""'(OCDS) "" &amp; Q$3 &amp; ""'!$C:$F""),""SELECT C WHERE F = '"" &amp; $A452 &amp; ""'""))))"),"")</f>
        <v/>
      </c>
      <c r="R452" s="89">
        <f t="shared" ref="R452:W452" si="450">IF(ISBLANK(IFERROR(VLOOKUP($A452,INDIRECT("'(OCDS) " &amp; R$3 &amp; "'!$F:$F"),1,FALSE))),0,1)</f>
        <v>0</v>
      </c>
      <c r="S452" s="89">
        <f t="shared" si="450"/>
        <v>0</v>
      </c>
      <c r="T452" s="89">
        <f t="shared" si="450"/>
        <v>0</v>
      </c>
      <c r="U452" s="89">
        <f t="shared" si="450"/>
        <v>0</v>
      </c>
      <c r="V452" s="89">
        <f t="shared" si="450"/>
        <v>0</v>
      </c>
      <c r="W452" s="89">
        <f t="shared" si="450"/>
        <v>0</v>
      </c>
    </row>
    <row r="453">
      <c r="A453" s="79" t="str">
        <f t="shared" si="1"/>
        <v> ()</v>
      </c>
      <c r="B453" s="94"/>
      <c r="C453" s="94"/>
      <c r="D453" s="84"/>
      <c r="E453" s="84"/>
      <c r="F453" s="92"/>
      <c r="G453" s="84"/>
      <c r="H453" s="94"/>
      <c r="I453" s="84"/>
      <c r="J453" s="85" t="str">
        <f t="shared" si="3"/>
        <v>no</v>
      </c>
      <c r="K453" s="86" t="str">
        <f>IFERROR(__xludf.DUMMYFUNCTION("IFERROR(JOIN("", "",FILTER(L453:Q453,LEN(L453:Q453))))"),"")</f>
        <v/>
      </c>
      <c r="L453" s="87" t="str">
        <f>IFERROR(__xludf.DUMMYFUNCTION("IF(ISBLANK($D453),"""",IFERROR(JOIN("", "",QUERY(INDIRECT(""'(OCDS) "" &amp; L$3 &amp; ""'!$C:$F""),""SELECT C WHERE F = '"" &amp; $A453 &amp; ""'""))))"),"")</f>
        <v/>
      </c>
      <c r="M453" s="88" t="str">
        <f>IFERROR(__xludf.DUMMYFUNCTION("IF(ISBLANK($D453),"""",IFERROR(JOIN("", "",QUERY(INDIRECT(""'(OCDS) "" &amp; M$3 &amp; ""'!$C:$F""),""SELECT C WHERE F = '"" &amp; $A453 &amp; ""'""))))"),"")</f>
        <v/>
      </c>
      <c r="N453" s="88" t="str">
        <f>IFERROR(__xludf.DUMMYFUNCTION("IF(ISBLANK($D453),"""",IFERROR(JOIN("", "",QUERY(INDIRECT(""'(OCDS) "" &amp; N$3 &amp; ""'!$C:$F""),""SELECT C WHERE F = '"" &amp; $A453 &amp; ""'""))))"),"")</f>
        <v/>
      </c>
      <c r="O453" s="88" t="str">
        <f>IFERROR(__xludf.DUMMYFUNCTION("IF(ISBLANK($D453),"""",IFERROR(JOIN("", "",QUERY(INDIRECT(""'(OCDS) "" &amp; O$3 &amp; ""'!$C:$F""),""SELECT C WHERE F = '"" &amp; $A453 &amp; ""'""))))"),"")</f>
        <v/>
      </c>
      <c r="P453" s="88" t="str">
        <f>IFERROR(__xludf.DUMMYFUNCTION("IF(ISBLANK($D453),"""",IFERROR(JOIN("", "",QUERY(INDIRECT(""'(OCDS) "" &amp; P$3 &amp; ""'!$C:$F""),""SELECT C WHERE F = '"" &amp; $A453 &amp; ""'""))))"),"")</f>
        <v/>
      </c>
      <c r="Q453" s="88" t="str">
        <f>IFERROR(__xludf.DUMMYFUNCTION("IF(ISBLANK($D453),"""",IFERROR(JOIN("", "",QUERY(INDIRECT(""'(OCDS) "" &amp; Q$3 &amp; ""'!$C:$F""),""SELECT C WHERE F = '"" &amp; $A453 &amp; ""'""))))"),"")</f>
        <v/>
      </c>
      <c r="R453" s="89">
        <f t="shared" ref="R453:W453" si="451">IF(ISBLANK(IFERROR(VLOOKUP($A453,INDIRECT("'(OCDS) " &amp; R$3 &amp; "'!$F:$F"),1,FALSE))),0,1)</f>
        <v>0</v>
      </c>
      <c r="S453" s="89">
        <f t="shared" si="451"/>
        <v>0</v>
      </c>
      <c r="T453" s="89">
        <f t="shared" si="451"/>
        <v>0</v>
      </c>
      <c r="U453" s="89">
        <f t="shared" si="451"/>
        <v>0</v>
      </c>
      <c r="V453" s="89">
        <f t="shared" si="451"/>
        <v>0</v>
      </c>
      <c r="W453" s="89">
        <f t="shared" si="451"/>
        <v>0</v>
      </c>
    </row>
    <row r="454">
      <c r="A454" s="79" t="str">
        <f t="shared" si="1"/>
        <v> ()</v>
      </c>
      <c r="B454" s="94"/>
      <c r="C454" s="94"/>
      <c r="D454" s="84"/>
      <c r="E454" s="84"/>
      <c r="F454" s="92"/>
      <c r="G454" s="84"/>
      <c r="H454" s="94"/>
      <c r="I454" s="84"/>
      <c r="J454" s="85" t="str">
        <f t="shared" si="3"/>
        <v>no</v>
      </c>
      <c r="K454" s="86" t="str">
        <f>IFERROR(__xludf.DUMMYFUNCTION("IFERROR(JOIN("", "",FILTER(L454:Q454,LEN(L454:Q454))))"),"")</f>
        <v/>
      </c>
      <c r="L454" s="87" t="str">
        <f>IFERROR(__xludf.DUMMYFUNCTION("IF(ISBLANK($D454),"""",IFERROR(JOIN("", "",QUERY(INDIRECT(""'(OCDS) "" &amp; L$3 &amp; ""'!$C:$F""),""SELECT C WHERE F = '"" &amp; $A454 &amp; ""'""))))"),"")</f>
        <v/>
      </c>
      <c r="M454" s="88" t="str">
        <f>IFERROR(__xludf.DUMMYFUNCTION("IF(ISBLANK($D454),"""",IFERROR(JOIN("", "",QUERY(INDIRECT(""'(OCDS) "" &amp; M$3 &amp; ""'!$C:$F""),""SELECT C WHERE F = '"" &amp; $A454 &amp; ""'""))))"),"")</f>
        <v/>
      </c>
      <c r="N454" s="88" t="str">
        <f>IFERROR(__xludf.DUMMYFUNCTION("IF(ISBLANK($D454),"""",IFERROR(JOIN("", "",QUERY(INDIRECT(""'(OCDS) "" &amp; N$3 &amp; ""'!$C:$F""),""SELECT C WHERE F = '"" &amp; $A454 &amp; ""'""))))"),"")</f>
        <v/>
      </c>
      <c r="O454" s="88" t="str">
        <f>IFERROR(__xludf.DUMMYFUNCTION("IF(ISBLANK($D454),"""",IFERROR(JOIN("", "",QUERY(INDIRECT(""'(OCDS) "" &amp; O$3 &amp; ""'!$C:$F""),""SELECT C WHERE F = '"" &amp; $A454 &amp; ""'""))))"),"")</f>
        <v/>
      </c>
      <c r="P454" s="88" t="str">
        <f>IFERROR(__xludf.DUMMYFUNCTION("IF(ISBLANK($D454),"""",IFERROR(JOIN("", "",QUERY(INDIRECT(""'(OCDS) "" &amp; P$3 &amp; ""'!$C:$F""),""SELECT C WHERE F = '"" &amp; $A454 &amp; ""'""))))"),"")</f>
        <v/>
      </c>
      <c r="Q454" s="88" t="str">
        <f>IFERROR(__xludf.DUMMYFUNCTION("IF(ISBLANK($D454),"""",IFERROR(JOIN("", "",QUERY(INDIRECT(""'(OCDS) "" &amp; Q$3 &amp; ""'!$C:$F""),""SELECT C WHERE F = '"" &amp; $A454 &amp; ""'""))))"),"")</f>
        <v/>
      </c>
      <c r="R454" s="89">
        <f t="shared" ref="R454:W454" si="452">IF(ISBLANK(IFERROR(VLOOKUP($A454,INDIRECT("'(OCDS) " &amp; R$3 &amp; "'!$F:$F"),1,FALSE))),0,1)</f>
        <v>0</v>
      </c>
      <c r="S454" s="89">
        <f t="shared" si="452"/>
        <v>0</v>
      </c>
      <c r="T454" s="89">
        <f t="shared" si="452"/>
        <v>0</v>
      </c>
      <c r="U454" s="89">
        <f t="shared" si="452"/>
        <v>0</v>
      </c>
      <c r="V454" s="89">
        <f t="shared" si="452"/>
        <v>0</v>
      </c>
      <c r="W454" s="89">
        <f t="shared" si="452"/>
        <v>0</v>
      </c>
    </row>
    <row r="455">
      <c r="A455" s="79" t="str">
        <f t="shared" si="1"/>
        <v> ()</v>
      </c>
      <c r="B455" s="94"/>
      <c r="C455" s="94"/>
      <c r="D455" s="84"/>
      <c r="E455" s="84"/>
      <c r="F455" s="92"/>
      <c r="G455" s="84"/>
      <c r="H455" s="94"/>
      <c r="I455" s="84"/>
      <c r="J455" s="85" t="str">
        <f t="shared" si="3"/>
        <v>no</v>
      </c>
      <c r="K455" s="86" t="str">
        <f>IFERROR(__xludf.DUMMYFUNCTION("IFERROR(JOIN("", "",FILTER(L455:Q455,LEN(L455:Q455))))"),"")</f>
        <v/>
      </c>
      <c r="L455" s="87" t="str">
        <f>IFERROR(__xludf.DUMMYFUNCTION("IF(ISBLANK($D455),"""",IFERROR(JOIN("", "",QUERY(INDIRECT(""'(OCDS) "" &amp; L$3 &amp; ""'!$C:$F""),""SELECT C WHERE F = '"" &amp; $A455 &amp; ""'""))))"),"")</f>
        <v/>
      </c>
      <c r="M455" s="88" t="str">
        <f>IFERROR(__xludf.DUMMYFUNCTION("IF(ISBLANK($D455),"""",IFERROR(JOIN("", "",QUERY(INDIRECT(""'(OCDS) "" &amp; M$3 &amp; ""'!$C:$F""),""SELECT C WHERE F = '"" &amp; $A455 &amp; ""'""))))"),"")</f>
        <v/>
      </c>
      <c r="N455" s="88" t="str">
        <f>IFERROR(__xludf.DUMMYFUNCTION("IF(ISBLANK($D455),"""",IFERROR(JOIN("", "",QUERY(INDIRECT(""'(OCDS) "" &amp; N$3 &amp; ""'!$C:$F""),""SELECT C WHERE F = '"" &amp; $A455 &amp; ""'""))))"),"")</f>
        <v/>
      </c>
      <c r="O455" s="88" t="str">
        <f>IFERROR(__xludf.DUMMYFUNCTION("IF(ISBLANK($D455),"""",IFERROR(JOIN("", "",QUERY(INDIRECT(""'(OCDS) "" &amp; O$3 &amp; ""'!$C:$F""),""SELECT C WHERE F = '"" &amp; $A455 &amp; ""'""))))"),"")</f>
        <v/>
      </c>
      <c r="P455" s="88" t="str">
        <f>IFERROR(__xludf.DUMMYFUNCTION("IF(ISBLANK($D455),"""",IFERROR(JOIN("", "",QUERY(INDIRECT(""'(OCDS) "" &amp; P$3 &amp; ""'!$C:$F""),""SELECT C WHERE F = '"" &amp; $A455 &amp; ""'""))))"),"")</f>
        <v/>
      </c>
      <c r="Q455" s="88" t="str">
        <f>IFERROR(__xludf.DUMMYFUNCTION("IF(ISBLANK($D455),"""",IFERROR(JOIN("", "",QUERY(INDIRECT(""'(OCDS) "" &amp; Q$3 &amp; ""'!$C:$F""),""SELECT C WHERE F = '"" &amp; $A455 &amp; ""'""))))"),"")</f>
        <v/>
      </c>
      <c r="R455" s="89">
        <f t="shared" ref="R455:W455" si="453">IF(ISBLANK(IFERROR(VLOOKUP($A455,INDIRECT("'(OCDS) " &amp; R$3 &amp; "'!$F:$F"),1,FALSE))),0,1)</f>
        <v>0</v>
      </c>
      <c r="S455" s="89">
        <f t="shared" si="453"/>
        <v>0</v>
      </c>
      <c r="T455" s="89">
        <f t="shared" si="453"/>
        <v>0</v>
      </c>
      <c r="U455" s="89">
        <f t="shared" si="453"/>
        <v>0</v>
      </c>
      <c r="V455" s="89">
        <f t="shared" si="453"/>
        <v>0</v>
      </c>
      <c r="W455" s="89">
        <f t="shared" si="453"/>
        <v>0</v>
      </c>
    </row>
    <row r="456">
      <c r="A456" s="79" t="str">
        <f t="shared" si="1"/>
        <v> ()</v>
      </c>
      <c r="B456" s="94"/>
      <c r="C456" s="94"/>
      <c r="D456" s="84"/>
      <c r="E456" s="84"/>
      <c r="F456" s="92"/>
      <c r="G456" s="84"/>
      <c r="H456" s="94"/>
      <c r="I456" s="84"/>
      <c r="J456" s="85" t="str">
        <f t="shared" si="3"/>
        <v>no</v>
      </c>
      <c r="K456" s="86" t="str">
        <f>IFERROR(__xludf.DUMMYFUNCTION("IFERROR(JOIN("", "",FILTER(L456:Q456,LEN(L456:Q456))))"),"")</f>
        <v/>
      </c>
      <c r="L456" s="87" t="str">
        <f>IFERROR(__xludf.DUMMYFUNCTION("IF(ISBLANK($D456),"""",IFERROR(JOIN("", "",QUERY(INDIRECT(""'(OCDS) "" &amp; L$3 &amp; ""'!$C:$F""),""SELECT C WHERE F = '"" &amp; $A456 &amp; ""'""))))"),"")</f>
        <v/>
      </c>
      <c r="M456" s="88" t="str">
        <f>IFERROR(__xludf.DUMMYFUNCTION("IF(ISBLANK($D456),"""",IFERROR(JOIN("", "",QUERY(INDIRECT(""'(OCDS) "" &amp; M$3 &amp; ""'!$C:$F""),""SELECT C WHERE F = '"" &amp; $A456 &amp; ""'""))))"),"")</f>
        <v/>
      </c>
      <c r="N456" s="88" t="str">
        <f>IFERROR(__xludf.DUMMYFUNCTION("IF(ISBLANK($D456),"""",IFERROR(JOIN("", "",QUERY(INDIRECT(""'(OCDS) "" &amp; N$3 &amp; ""'!$C:$F""),""SELECT C WHERE F = '"" &amp; $A456 &amp; ""'""))))"),"")</f>
        <v/>
      </c>
      <c r="O456" s="88" t="str">
        <f>IFERROR(__xludf.DUMMYFUNCTION("IF(ISBLANK($D456),"""",IFERROR(JOIN("", "",QUERY(INDIRECT(""'(OCDS) "" &amp; O$3 &amp; ""'!$C:$F""),""SELECT C WHERE F = '"" &amp; $A456 &amp; ""'""))))"),"")</f>
        <v/>
      </c>
      <c r="P456" s="88" t="str">
        <f>IFERROR(__xludf.DUMMYFUNCTION("IF(ISBLANK($D456),"""",IFERROR(JOIN("", "",QUERY(INDIRECT(""'(OCDS) "" &amp; P$3 &amp; ""'!$C:$F""),""SELECT C WHERE F = '"" &amp; $A456 &amp; ""'""))))"),"")</f>
        <v/>
      </c>
      <c r="Q456" s="88" t="str">
        <f>IFERROR(__xludf.DUMMYFUNCTION("IF(ISBLANK($D456),"""",IFERROR(JOIN("", "",QUERY(INDIRECT(""'(OCDS) "" &amp; Q$3 &amp; ""'!$C:$F""),""SELECT C WHERE F = '"" &amp; $A456 &amp; ""'""))))"),"")</f>
        <v/>
      </c>
      <c r="R456" s="89">
        <f t="shared" ref="R456:W456" si="454">IF(ISBLANK(IFERROR(VLOOKUP($A456,INDIRECT("'(OCDS) " &amp; R$3 &amp; "'!$F:$F"),1,FALSE))),0,1)</f>
        <v>0</v>
      </c>
      <c r="S456" s="89">
        <f t="shared" si="454"/>
        <v>0</v>
      </c>
      <c r="T456" s="89">
        <f t="shared" si="454"/>
        <v>0</v>
      </c>
      <c r="U456" s="89">
        <f t="shared" si="454"/>
        <v>0</v>
      </c>
      <c r="V456" s="89">
        <f t="shared" si="454"/>
        <v>0</v>
      </c>
      <c r="W456" s="89">
        <f t="shared" si="454"/>
        <v>0</v>
      </c>
    </row>
    <row r="457">
      <c r="A457" s="79" t="str">
        <f t="shared" si="1"/>
        <v> ()</v>
      </c>
      <c r="B457" s="94"/>
      <c r="C457" s="94"/>
      <c r="D457" s="84"/>
      <c r="E457" s="84"/>
      <c r="F457" s="92"/>
      <c r="G457" s="84"/>
      <c r="H457" s="94"/>
      <c r="I457" s="84"/>
      <c r="J457" s="85" t="str">
        <f t="shared" si="3"/>
        <v>no</v>
      </c>
      <c r="K457" s="86" t="str">
        <f>IFERROR(__xludf.DUMMYFUNCTION("IFERROR(JOIN("", "",FILTER(L457:Q457,LEN(L457:Q457))))"),"")</f>
        <v/>
      </c>
      <c r="L457" s="87" t="str">
        <f>IFERROR(__xludf.DUMMYFUNCTION("IF(ISBLANK($D457),"""",IFERROR(JOIN("", "",QUERY(INDIRECT(""'(OCDS) "" &amp; L$3 &amp; ""'!$C:$F""),""SELECT C WHERE F = '"" &amp; $A457 &amp; ""'""))))"),"")</f>
        <v/>
      </c>
      <c r="M457" s="88" t="str">
        <f>IFERROR(__xludf.DUMMYFUNCTION("IF(ISBLANK($D457),"""",IFERROR(JOIN("", "",QUERY(INDIRECT(""'(OCDS) "" &amp; M$3 &amp; ""'!$C:$F""),""SELECT C WHERE F = '"" &amp; $A457 &amp; ""'""))))"),"")</f>
        <v/>
      </c>
      <c r="N457" s="88" t="str">
        <f>IFERROR(__xludf.DUMMYFUNCTION("IF(ISBLANK($D457),"""",IFERROR(JOIN("", "",QUERY(INDIRECT(""'(OCDS) "" &amp; N$3 &amp; ""'!$C:$F""),""SELECT C WHERE F = '"" &amp; $A457 &amp; ""'""))))"),"")</f>
        <v/>
      </c>
      <c r="O457" s="88" t="str">
        <f>IFERROR(__xludf.DUMMYFUNCTION("IF(ISBLANK($D457),"""",IFERROR(JOIN("", "",QUERY(INDIRECT(""'(OCDS) "" &amp; O$3 &amp; ""'!$C:$F""),""SELECT C WHERE F = '"" &amp; $A457 &amp; ""'""))))"),"")</f>
        <v/>
      </c>
      <c r="P457" s="88" t="str">
        <f>IFERROR(__xludf.DUMMYFUNCTION("IF(ISBLANK($D457),"""",IFERROR(JOIN("", "",QUERY(INDIRECT(""'(OCDS) "" &amp; P$3 &amp; ""'!$C:$F""),""SELECT C WHERE F = '"" &amp; $A457 &amp; ""'""))))"),"")</f>
        <v/>
      </c>
      <c r="Q457" s="88" t="str">
        <f>IFERROR(__xludf.DUMMYFUNCTION("IF(ISBLANK($D457),"""",IFERROR(JOIN("", "",QUERY(INDIRECT(""'(OCDS) "" &amp; Q$3 &amp; ""'!$C:$F""),""SELECT C WHERE F = '"" &amp; $A457 &amp; ""'""))))"),"")</f>
        <v/>
      </c>
      <c r="R457" s="89">
        <f t="shared" ref="R457:W457" si="455">IF(ISBLANK(IFERROR(VLOOKUP($A457,INDIRECT("'(OCDS) " &amp; R$3 &amp; "'!$F:$F"),1,FALSE))),0,1)</f>
        <v>0</v>
      </c>
      <c r="S457" s="89">
        <f t="shared" si="455"/>
        <v>0</v>
      </c>
      <c r="T457" s="89">
        <f t="shared" si="455"/>
        <v>0</v>
      </c>
      <c r="U457" s="89">
        <f t="shared" si="455"/>
        <v>0</v>
      </c>
      <c r="V457" s="89">
        <f t="shared" si="455"/>
        <v>0</v>
      </c>
      <c r="W457" s="89">
        <f t="shared" si="455"/>
        <v>0</v>
      </c>
    </row>
    <row r="458">
      <c r="A458" s="79" t="str">
        <f t="shared" si="1"/>
        <v> ()</v>
      </c>
      <c r="B458" s="94"/>
      <c r="C458" s="94"/>
      <c r="D458" s="84"/>
      <c r="E458" s="84"/>
      <c r="F458" s="92"/>
      <c r="G458" s="84"/>
      <c r="H458" s="94"/>
      <c r="I458" s="84"/>
      <c r="J458" s="85" t="str">
        <f t="shared" si="3"/>
        <v>no</v>
      </c>
      <c r="K458" s="86" t="str">
        <f>IFERROR(__xludf.DUMMYFUNCTION("IFERROR(JOIN("", "",FILTER(L458:Q458,LEN(L458:Q458))))"),"")</f>
        <v/>
      </c>
      <c r="L458" s="87" t="str">
        <f>IFERROR(__xludf.DUMMYFUNCTION("IF(ISBLANK($D458),"""",IFERROR(JOIN("", "",QUERY(INDIRECT(""'(OCDS) "" &amp; L$3 &amp; ""'!$C:$F""),""SELECT C WHERE F = '"" &amp; $A458 &amp; ""'""))))"),"")</f>
        <v/>
      </c>
      <c r="M458" s="88" t="str">
        <f>IFERROR(__xludf.DUMMYFUNCTION("IF(ISBLANK($D458),"""",IFERROR(JOIN("", "",QUERY(INDIRECT(""'(OCDS) "" &amp; M$3 &amp; ""'!$C:$F""),""SELECT C WHERE F = '"" &amp; $A458 &amp; ""'""))))"),"")</f>
        <v/>
      </c>
      <c r="N458" s="88" t="str">
        <f>IFERROR(__xludf.DUMMYFUNCTION("IF(ISBLANK($D458),"""",IFERROR(JOIN("", "",QUERY(INDIRECT(""'(OCDS) "" &amp; N$3 &amp; ""'!$C:$F""),""SELECT C WHERE F = '"" &amp; $A458 &amp; ""'""))))"),"")</f>
        <v/>
      </c>
      <c r="O458" s="88" t="str">
        <f>IFERROR(__xludf.DUMMYFUNCTION("IF(ISBLANK($D458),"""",IFERROR(JOIN("", "",QUERY(INDIRECT(""'(OCDS) "" &amp; O$3 &amp; ""'!$C:$F""),""SELECT C WHERE F = '"" &amp; $A458 &amp; ""'""))))"),"")</f>
        <v/>
      </c>
      <c r="P458" s="88" t="str">
        <f>IFERROR(__xludf.DUMMYFUNCTION("IF(ISBLANK($D458),"""",IFERROR(JOIN("", "",QUERY(INDIRECT(""'(OCDS) "" &amp; P$3 &amp; ""'!$C:$F""),""SELECT C WHERE F = '"" &amp; $A458 &amp; ""'""))))"),"")</f>
        <v/>
      </c>
      <c r="Q458" s="88" t="str">
        <f>IFERROR(__xludf.DUMMYFUNCTION("IF(ISBLANK($D458),"""",IFERROR(JOIN("", "",QUERY(INDIRECT(""'(OCDS) "" &amp; Q$3 &amp; ""'!$C:$F""),""SELECT C WHERE F = '"" &amp; $A458 &amp; ""'""))))"),"")</f>
        <v/>
      </c>
      <c r="R458" s="89">
        <f t="shared" ref="R458:W458" si="456">IF(ISBLANK(IFERROR(VLOOKUP($A458,INDIRECT("'(OCDS) " &amp; R$3 &amp; "'!$F:$F"),1,FALSE))),0,1)</f>
        <v>0</v>
      </c>
      <c r="S458" s="89">
        <f t="shared" si="456"/>
        <v>0</v>
      </c>
      <c r="T458" s="89">
        <f t="shared" si="456"/>
        <v>0</v>
      </c>
      <c r="U458" s="89">
        <f t="shared" si="456"/>
        <v>0</v>
      </c>
      <c r="V458" s="89">
        <f t="shared" si="456"/>
        <v>0</v>
      </c>
      <c r="W458" s="89">
        <f t="shared" si="456"/>
        <v>0</v>
      </c>
    </row>
    <row r="459">
      <c r="A459" s="79" t="str">
        <f t="shared" si="1"/>
        <v> ()</v>
      </c>
      <c r="B459" s="94"/>
      <c r="C459" s="94"/>
      <c r="D459" s="84"/>
      <c r="E459" s="84"/>
      <c r="F459" s="92"/>
      <c r="G459" s="84"/>
      <c r="H459" s="94"/>
      <c r="I459" s="84"/>
      <c r="J459" s="85" t="str">
        <f t="shared" si="3"/>
        <v>no</v>
      </c>
      <c r="K459" s="86" t="str">
        <f>IFERROR(__xludf.DUMMYFUNCTION("IFERROR(JOIN("", "",FILTER(L459:Q459,LEN(L459:Q459))))"),"")</f>
        <v/>
      </c>
      <c r="L459" s="87" t="str">
        <f>IFERROR(__xludf.DUMMYFUNCTION("IF(ISBLANK($D459),"""",IFERROR(JOIN("", "",QUERY(INDIRECT(""'(OCDS) "" &amp; L$3 &amp; ""'!$C:$F""),""SELECT C WHERE F = '"" &amp; $A459 &amp; ""'""))))"),"")</f>
        <v/>
      </c>
      <c r="M459" s="88" t="str">
        <f>IFERROR(__xludf.DUMMYFUNCTION("IF(ISBLANK($D459),"""",IFERROR(JOIN("", "",QUERY(INDIRECT(""'(OCDS) "" &amp; M$3 &amp; ""'!$C:$F""),""SELECT C WHERE F = '"" &amp; $A459 &amp; ""'""))))"),"")</f>
        <v/>
      </c>
      <c r="N459" s="88" t="str">
        <f>IFERROR(__xludf.DUMMYFUNCTION("IF(ISBLANK($D459),"""",IFERROR(JOIN("", "",QUERY(INDIRECT(""'(OCDS) "" &amp; N$3 &amp; ""'!$C:$F""),""SELECT C WHERE F = '"" &amp; $A459 &amp; ""'""))))"),"")</f>
        <v/>
      </c>
      <c r="O459" s="88" t="str">
        <f>IFERROR(__xludf.DUMMYFUNCTION("IF(ISBLANK($D459),"""",IFERROR(JOIN("", "",QUERY(INDIRECT(""'(OCDS) "" &amp; O$3 &amp; ""'!$C:$F""),""SELECT C WHERE F = '"" &amp; $A459 &amp; ""'""))))"),"")</f>
        <v/>
      </c>
      <c r="P459" s="88" t="str">
        <f>IFERROR(__xludf.DUMMYFUNCTION("IF(ISBLANK($D459),"""",IFERROR(JOIN("", "",QUERY(INDIRECT(""'(OCDS) "" &amp; P$3 &amp; ""'!$C:$F""),""SELECT C WHERE F = '"" &amp; $A459 &amp; ""'""))))"),"")</f>
        <v/>
      </c>
      <c r="Q459" s="88" t="str">
        <f>IFERROR(__xludf.DUMMYFUNCTION("IF(ISBLANK($D459),"""",IFERROR(JOIN("", "",QUERY(INDIRECT(""'(OCDS) "" &amp; Q$3 &amp; ""'!$C:$F""),""SELECT C WHERE F = '"" &amp; $A459 &amp; ""'""))))"),"")</f>
        <v/>
      </c>
      <c r="R459" s="89">
        <f t="shared" ref="R459:W459" si="457">IF(ISBLANK(IFERROR(VLOOKUP($A459,INDIRECT("'(OCDS) " &amp; R$3 &amp; "'!$F:$F"),1,FALSE))),0,1)</f>
        <v>0</v>
      </c>
      <c r="S459" s="89">
        <f t="shared" si="457"/>
        <v>0</v>
      </c>
      <c r="T459" s="89">
        <f t="shared" si="457"/>
        <v>0</v>
      </c>
      <c r="U459" s="89">
        <f t="shared" si="457"/>
        <v>0</v>
      </c>
      <c r="V459" s="89">
        <f t="shared" si="457"/>
        <v>0</v>
      </c>
      <c r="W459" s="89">
        <f t="shared" si="457"/>
        <v>0</v>
      </c>
    </row>
    <row r="460">
      <c r="A460" s="79" t="str">
        <f t="shared" si="1"/>
        <v> ()</v>
      </c>
      <c r="B460" s="94"/>
      <c r="C460" s="94"/>
      <c r="D460" s="84"/>
      <c r="E460" s="84"/>
      <c r="F460" s="92"/>
      <c r="G460" s="84"/>
      <c r="H460" s="94"/>
      <c r="I460" s="84"/>
      <c r="J460" s="85" t="str">
        <f t="shared" si="3"/>
        <v>no</v>
      </c>
      <c r="K460" s="86" t="str">
        <f>IFERROR(__xludf.DUMMYFUNCTION("IFERROR(JOIN("", "",FILTER(L460:Q460,LEN(L460:Q460))))"),"")</f>
        <v/>
      </c>
      <c r="L460" s="87" t="str">
        <f>IFERROR(__xludf.DUMMYFUNCTION("IF(ISBLANK($D460),"""",IFERROR(JOIN("", "",QUERY(INDIRECT(""'(OCDS) "" &amp; L$3 &amp; ""'!$C:$F""),""SELECT C WHERE F = '"" &amp; $A460 &amp; ""'""))))"),"")</f>
        <v/>
      </c>
      <c r="M460" s="88" t="str">
        <f>IFERROR(__xludf.DUMMYFUNCTION("IF(ISBLANK($D460),"""",IFERROR(JOIN("", "",QUERY(INDIRECT(""'(OCDS) "" &amp; M$3 &amp; ""'!$C:$F""),""SELECT C WHERE F = '"" &amp; $A460 &amp; ""'""))))"),"")</f>
        <v/>
      </c>
      <c r="N460" s="88" t="str">
        <f>IFERROR(__xludf.DUMMYFUNCTION("IF(ISBLANK($D460),"""",IFERROR(JOIN("", "",QUERY(INDIRECT(""'(OCDS) "" &amp; N$3 &amp; ""'!$C:$F""),""SELECT C WHERE F = '"" &amp; $A460 &amp; ""'""))))"),"")</f>
        <v/>
      </c>
      <c r="O460" s="88" t="str">
        <f>IFERROR(__xludf.DUMMYFUNCTION("IF(ISBLANK($D460),"""",IFERROR(JOIN("", "",QUERY(INDIRECT(""'(OCDS) "" &amp; O$3 &amp; ""'!$C:$F""),""SELECT C WHERE F = '"" &amp; $A460 &amp; ""'""))))"),"")</f>
        <v/>
      </c>
      <c r="P460" s="88" t="str">
        <f>IFERROR(__xludf.DUMMYFUNCTION("IF(ISBLANK($D460),"""",IFERROR(JOIN("", "",QUERY(INDIRECT(""'(OCDS) "" &amp; P$3 &amp; ""'!$C:$F""),""SELECT C WHERE F = '"" &amp; $A460 &amp; ""'""))))"),"")</f>
        <v/>
      </c>
      <c r="Q460" s="88" t="str">
        <f>IFERROR(__xludf.DUMMYFUNCTION("IF(ISBLANK($D460),"""",IFERROR(JOIN("", "",QUERY(INDIRECT(""'(OCDS) "" &amp; Q$3 &amp; ""'!$C:$F""),""SELECT C WHERE F = '"" &amp; $A460 &amp; ""'""))))"),"")</f>
        <v/>
      </c>
      <c r="R460" s="89">
        <f t="shared" ref="R460:W460" si="458">IF(ISBLANK(IFERROR(VLOOKUP($A460,INDIRECT("'(OCDS) " &amp; R$3 &amp; "'!$F:$F"),1,FALSE))),0,1)</f>
        <v>0</v>
      </c>
      <c r="S460" s="89">
        <f t="shared" si="458"/>
        <v>0</v>
      </c>
      <c r="T460" s="89">
        <f t="shared" si="458"/>
        <v>0</v>
      </c>
      <c r="U460" s="89">
        <f t="shared" si="458"/>
        <v>0</v>
      </c>
      <c r="V460" s="89">
        <f t="shared" si="458"/>
        <v>0</v>
      </c>
      <c r="W460" s="89">
        <f t="shared" si="458"/>
        <v>0</v>
      </c>
    </row>
    <row r="461">
      <c r="A461" s="79" t="str">
        <f t="shared" si="1"/>
        <v> ()</v>
      </c>
      <c r="B461" s="94"/>
      <c r="C461" s="94"/>
      <c r="D461" s="84"/>
      <c r="E461" s="84"/>
      <c r="F461" s="92"/>
      <c r="G461" s="84"/>
      <c r="H461" s="94"/>
      <c r="I461" s="84"/>
      <c r="J461" s="85" t="str">
        <f t="shared" si="3"/>
        <v>no</v>
      </c>
      <c r="K461" s="86" t="str">
        <f>IFERROR(__xludf.DUMMYFUNCTION("IFERROR(JOIN("", "",FILTER(L461:Q461,LEN(L461:Q461))))"),"")</f>
        <v/>
      </c>
      <c r="L461" s="87" t="str">
        <f>IFERROR(__xludf.DUMMYFUNCTION("IF(ISBLANK($D461),"""",IFERROR(JOIN("", "",QUERY(INDIRECT(""'(OCDS) "" &amp; L$3 &amp; ""'!$C:$F""),""SELECT C WHERE F = '"" &amp; $A461 &amp; ""'""))))"),"")</f>
        <v/>
      </c>
      <c r="M461" s="88" t="str">
        <f>IFERROR(__xludf.DUMMYFUNCTION("IF(ISBLANK($D461),"""",IFERROR(JOIN("", "",QUERY(INDIRECT(""'(OCDS) "" &amp; M$3 &amp; ""'!$C:$F""),""SELECT C WHERE F = '"" &amp; $A461 &amp; ""'""))))"),"")</f>
        <v/>
      </c>
      <c r="N461" s="88" t="str">
        <f>IFERROR(__xludf.DUMMYFUNCTION("IF(ISBLANK($D461),"""",IFERROR(JOIN("", "",QUERY(INDIRECT(""'(OCDS) "" &amp; N$3 &amp; ""'!$C:$F""),""SELECT C WHERE F = '"" &amp; $A461 &amp; ""'""))))"),"")</f>
        <v/>
      </c>
      <c r="O461" s="88" t="str">
        <f>IFERROR(__xludf.DUMMYFUNCTION("IF(ISBLANK($D461),"""",IFERROR(JOIN("", "",QUERY(INDIRECT(""'(OCDS) "" &amp; O$3 &amp; ""'!$C:$F""),""SELECT C WHERE F = '"" &amp; $A461 &amp; ""'""))))"),"")</f>
        <v/>
      </c>
      <c r="P461" s="88" t="str">
        <f>IFERROR(__xludf.DUMMYFUNCTION("IF(ISBLANK($D461),"""",IFERROR(JOIN("", "",QUERY(INDIRECT(""'(OCDS) "" &amp; P$3 &amp; ""'!$C:$F""),""SELECT C WHERE F = '"" &amp; $A461 &amp; ""'""))))"),"")</f>
        <v/>
      </c>
      <c r="Q461" s="88" t="str">
        <f>IFERROR(__xludf.DUMMYFUNCTION("IF(ISBLANK($D461),"""",IFERROR(JOIN("", "",QUERY(INDIRECT(""'(OCDS) "" &amp; Q$3 &amp; ""'!$C:$F""),""SELECT C WHERE F = '"" &amp; $A461 &amp; ""'""))))"),"")</f>
        <v/>
      </c>
      <c r="R461" s="89">
        <f t="shared" ref="R461:W461" si="459">IF(ISBLANK(IFERROR(VLOOKUP($A461,INDIRECT("'(OCDS) " &amp; R$3 &amp; "'!$F:$F"),1,FALSE))),0,1)</f>
        <v>0</v>
      </c>
      <c r="S461" s="89">
        <f t="shared" si="459"/>
        <v>0</v>
      </c>
      <c r="T461" s="89">
        <f t="shared" si="459"/>
        <v>0</v>
      </c>
      <c r="U461" s="89">
        <f t="shared" si="459"/>
        <v>0</v>
      </c>
      <c r="V461" s="89">
        <f t="shared" si="459"/>
        <v>0</v>
      </c>
      <c r="W461" s="89">
        <f t="shared" si="459"/>
        <v>0</v>
      </c>
    </row>
    <row r="462">
      <c r="A462" s="79" t="str">
        <f t="shared" si="1"/>
        <v> ()</v>
      </c>
      <c r="B462" s="94"/>
      <c r="C462" s="94"/>
      <c r="D462" s="84"/>
      <c r="E462" s="84"/>
      <c r="F462" s="92"/>
      <c r="G462" s="84"/>
      <c r="H462" s="94"/>
      <c r="I462" s="84"/>
      <c r="J462" s="85" t="str">
        <f t="shared" si="3"/>
        <v>no</v>
      </c>
      <c r="K462" s="86" t="str">
        <f>IFERROR(__xludf.DUMMYFUNCTION("IFERROR(JOIN("", "",FILTER(L462:Q462,LEN(L462:Q462))))"),"")</f>
        <v/>
      </c>
      <c r="L462" s="87" t="str">
        <f>IFERROR(__xludf.DUMMYFUNCTION("IF(ISBLANK($D462),"""",IFERROR(JOIN("", "",QUERY(INDIRECT(""'(OCDS) "" &amp; L$3 &amp; ""'!$C:$F""),""SELECT C WHERE F = '"" &amp; $A462 &amp; ""'""))))"),"")</f>
        <v/>
      </c>
      <c r="M462" s="88" t="str">
        <f>IFERROR(__xludf.DUMMYFUNCTION("IF(ISBLANK($D462),"""",IFERROR(JOIN("", "",QUERY(INDIRECT(""'(OCDS) "" &amp; M$3 &amp; ""'!$C:$F""),""SELECT C WHERE F = '"" &amp; $A462 &amp; ""'""))))"),"")</f>
        <v/>
      </c>
      <c r="N462" s="88" t="str">
        <f>IFERROR(__xludf.DUMMYFUNCTION("IF(ISBLANK($D462),"""",IFERROR(JOIN("", "",QUERY(INDIRECT(""'(OCDS) "" &amp; N$3 &amp; ""'!$C:$F""),""SELECT C WHERE F = '"" &amp; $A462 &amp; ""'""))))"),"")</f>
        <v/>
      </c>
      <c r="O462" s="88" t="str">
        <f>IFERROR(__xludf.DUMMYFUNCTION("IF(ISBLANK($D462),"""",IFERROR(JOIN("", "",QUERY(INDIRECT(""'(OCDS) "" &amp; O$3 &amp; ""'!$C:$F""),""SELECT C WHERE F = '"" &amp; $A462 &amp; ""'""))))"),"")</f>
        <v/>
      </c>
      <c r="P462" s="88" t="str">
        <f>IFERROR(__xludf.DUMMYFUNCTION("IF(ISBLANK($D462),"""",IFERROR(JOIN("", "",QUERY(INDIRECT(""'(OCDS) "" &amp; P$3 &amp; ""'!$C:$F""),""SELECT C WHERE F = '"" &amp; $A462 &amp; ""'""))))"),"")</f>
        <v/>
      </c>
      <c r="Q462" s="88" t="str">
        <f>IFERROR(__xludf.DUMMYFUNCTION("IF(ISBLANK($D462),"""",IFERROR(JOIN("", "",QUERY(INDIRECT(""'(OCDS) "" &amp; Q$3 &amp; ""'!$C:$F""),""SELECT C WHERE F = '"" &amp; $A462 &amp; ""'""))))"),"")</f>
        <v/>
      </c>
      <c r="R462" s="89">
        <f t="shared" ref="R462:W462" si="460">IF(ISBLANK(IFERROR(VLOOKUP($A462,INDIRECT("'(OCDS) " &amp; R$3 &amp; "'!$F:$F"),1,FALSE))),0,1)</f>
        <v>0</v>
      </c>
      <c r="S462" s="89">
        <f t="shared" si="460"/>
        <v>0</v>
      </c>
      <c r="T462" s="89">
        <f t="shared" si="460"/>
        <v>0</v>
      </c>
      <c r="U462" s="89">
        <f t="shared" si="460"/>
        <v>0</v>
      </c>
      <c r="V462" s="89">
        <f t="shared" si="460"/>
        <v>0</v>
      </c>
      <c r="W462" s="89">
        <f t="shared" si="460"/>
        <v>0</v>
      </c>
    </row>
    <row r="463">
      <c r="A463" s="79" t="str">
        <f t="shared" si="1"/>
        <v> ()</v>
      </c>
      <c r="B463" s="94"/>
      <c r="C463" s="94"/>
      <c r="D463" s="84"/>
      <c r="E463" s="84"/>
      <c r="F463" s="92"/>
      <c r="G463" s="84"/>
      <c r="H463" s="94"/>
      <c r="I463" s="84"/>
      <c r="J463" s="85" t="str">
        <f t="shared" si="3"/>
        <v>no</v>
      </c>
      <c r="K463" s="86" t="str">
        <f>IFERROR(__xludf.DUMMYFUNCTION("IFERROR(JOIN("", "",FILTER(L463:Q463,LEN(L463:Q463))))"),"")</f>
        <v/>
      </c>
      <c r="L463" s="87" t="str">
        <f>IFERROR(__xludf.DUMMYFUNCTION("IF(ISBLANK($D463),"""",IFERROR(JOIN("", "",QUERY(INDIRECT(""'(OCDS) "" &amp; L$3 &amp; ""'!$C:$F""),""SELECT C WHERE F = '"" &amp; $A463 &amp; ""'""))))"),"")</f>
        <v/>
      </c>
      <c r="M463" s="88" t="str">
        <f>IFERROR(__xludf.DUMMYFUNCTION("IF(ISBLANK($D463),"""",IFERROR(JOIN("", "",QUERY(INDIRECT(""'(OCDS) "" &amp; M$3 &amp; ""'!$C:$F""),""SELECT C WHERE F = '"" &amp; $A463 &amp; ""'""))))"),"")</f>
        <v/>
      </c>
      <c r="N463" s="88" t="str">
        <f>IFERROR(__xludf.DUMMYFUNCTION("IF(ISBLANK($D463),"""",IFERROR(JOIN("", "",QUERY(INDIRECT(""'(OCDS) "" &amp; N$3 &amp; ""'!$C:$F""),""SELECT C WHERE F = '"" &amp; $A463 &amp; ""'""))))"),"")</f>
        <v/>
      </c>
      <c r="O463" s="88" t="str">
        <f>IFERROR(__xludf.DUMMYFUNCTION("IF(ISBLANK($D463),"""",IFERROR(JOIN("", "",QUERY(INDIRECT(""'(OCDS) "" &amp; O$3 &amp; ""'!$C:$F""),""SELECT C WHERE F = '"" &amp; $A463 &amp; ""'""))))"),"")</f>
        <v/>
      </c>
      <c r="P463" s="88" t="str">
        <f>IFERROR(__xludf.DUMMYFUNCTION("IF(ISBLANK($D463),"""",IFERROR(JOIN("", "",QUERY(INDIRECT(""'(OCDS) "" &amp; P$3 &amp; ""'!$C:$F""),""SELECT C WHERE F = '"" &amp; $A463 &amp; ""'""))))"),"")</f>
        <v/>
      </c>
      <c r="Q463" s="88" t="str">
        <f>IFERROR(__xludf.DUMMYFUNCTION("IF(ISBLANK($D463),"""",IFERROR(JOIN("", "",QUERY(INDIRECT(""'(OCDS) "" &amp; Q$3 &amp; ""'!$C:$F""),""SELECT C WHERE F = '"" &amp; $A463 &amp; ""'""))))"),"")</f>
        <v/>
      </c>
      <c r="R463" s="89">
        <f t="shared" ref="R463:W463" si="461">IF(ISBLANK(IFERROR(VLOOKUP($A463,INDIRECT("'(OCDS) " &amp; R$3 &amp; "'!$F:$F"),1,FALSE))),0,1)</f>
        <v>0</v>
      </c>
      <c r="S463" s="89">
        <f t="shared" si="461"/>
        <v>0</v>
      </c>
      <c r="T463" s="89">
        <f t="shared" si="461"/>
        <v>0</v>
      </c>
      <c r="U463" s="89">
        <f t="shared" si="461"/>
        <v>0</v>
      </c>
      <c r="V463" s="89">
        <f t="shared" si="461"/>
        <v>0</v>
      </c>
      <c r="W463" s="89">
        <f t="shared" si="461"/>
        <v>0</v>
      </c>
    </row>
    <row r="464">
      <c r="A464" s="79" t="str">
        <f t="shared" si="1"/>
        <v> ()</v>
      </c>
      <c r="B464" s="94"/>
      <c r="C464" s="94"/>
      <c r="D464" s="84"/>
      <c r="E464" s="84"/>
      <c r="F464" s="92"/>
      <c r="G464" s="84"/>
      <c r="H464" s="94"/>
      <c r="I464" s="84"/>
      <c r="J464" s="85" t="str">
        <f t="shared" si="3"/>
        <v>no</v>
      </c>
      <c r="K464" s="86" t="str">
        <f>IFERROR(__xludf.DUMMYFUNCTION("IFERROR(JOIN("", "",FILTER(L464:Q464,LEN(L464:Q464))))"),"")</f>
        <v/>
      </c>
      <c r="L464" s="87" t="str">
        <f>IFERROR(__xludf.DUMMYFUNCTION("IF(ISBLANK($D464),"""",IFERROR(JOIN("", "",QUERY(INDIRECT(""'(OCDS) "" &amp; L$3 &amp; ""'!$C:$F""),""SELECT C WHERE F = '"" &amp; $A464 &amp; ""'""))))"),"")</f>
        <v/>
      </c>
      <c r="M464" s="88" t="str">
        <f>IFERROR(__xludf.DUMMYFUNCTION("IF(ISBLANK($D464),"""",IFERROR(JOIN("", "",QUERY(INDIRECT(""'(OCDS) "" &amp; M$3 &amp; ""'!$C:$F""),""SELECT C WHERE F = '"" &amp; $A464 &amp; ""'""))))"),"")</f>
        <v/>
      </c>
      <c r="N464" s="88" t="str">
        <f>IFERROR(__xludf.DUMMYFUNCTION("IF(ISBLANK($D464),"""",IFERROR(JOIN("", "",QUERY(INDIRECT(""'(OCDS) "" &amp; N$3 &amp; ""'!$C:$F""),""SELECT C WHERE F = '"" &amp; $A464 &amp; ""'""))))"),"")</f>
        <v/>
      </c>
      <c r="O464" s="88" t="str">
        <f>IFERROR(__xludf.DUMMYFUNCTION("IF(ISBLANK($D464),"""",IFERROR(JOIN("", "",QUERY(INDIRECT(""'(OCDS) "" &amp; O$3 &amp; ""'!$C:$F""),""SELECT C WHERE F = '"" &amp; $A464 &amp; ""'""))))"),"")</f>
        <v/>
      </c>
      <c r="P464" s="88" t="str">
        <f>IFERROR(__xludf.DUMMYFUNCTION("IF(ISBLANK($D464),"""",IFERROR(JOIN("", "",QUERY(INDIRECT(""'(OCDS) "" &amp; P$3 &amp; ""'!$C:$F""),""SELECT C WHERE F = '"" &amp; $A464 &amp; ""'""))))"),"")</f>
        <v/>
      </c>
      <c r="Q464" s="88" t="str">
        <f>IFERROR(__xludf.DUMMYFUNCTION("IF(ISBLANK($D464),"""",IFERROR(JOIN("", "",QUERY(INDIRECT(""'(OCDS) "" &amp; Q$3 &amp; ""'!$C:$F""),""SELECT C WHERE F = '"" &amp; $A464 &amp; ""'""))))"),"")</f>
        <v/>
      </c>
      <c r="R464" s="89">
        <f t="shared" ref="R464:W464" si="462">IF(ISBLANK(IFERROR(VLOOKUP($A464,INDIRECT("'(OCDS) " &amp; R$3 &amp; "'!$F:$F"),1,FALSE))),0,1)</f>
        <v>0</v>
      </c>
      <c r="S464" s="89">
        <f t="shared" si="462"/>
        <v>0</v>
      </c>
      <c r="T464" s="89">
        <f t="shared" si="462"/>
        <v>0</v>
      </c>
      <c r="U464" s="89">
        <f t="shared" si="462"/>
        <v>0</v>
      </c>
      <c r="V464" s="89">
        <f t="shared" si="462"/>
        <v>0</v>
      </c>
      <c r="W464" s="89">
        <f t="shared" si="462"/>
        <v>0</v>
      </c>
    </row>
    <row r="465">
      <c r="A465" s="79" t="str">
        <f t="shared" si="1"/>
        <v> ()</v>
      </c>
      <c r="B465" s="94"/>
      <c r="C465" s="94"/>
      <c r="D465" s="84"/>
      <c r="E465" s="84"/>
      <c r="F465" s="92"/>
      <c r="G465" s="84"/>
      <c r="H465" s="94"/>
      <c r="I465" s="84"/>
      <c r="J465" s="85" t="str">
        <f t="shared" si="3"/>
        <v>no</v>
      </c>
      <c r="K465" s="86" t="str">
        <f>IFERROR(__xludf.DUMMYFUNCTION("IFERROR(JOIN("", "",FILTER(L465:Q465,LEN(L465:Q465))))"),"")</f>
        <v/>
      </c>
      <c r="L465" s="87" t="str">
        <f>IFERROR(__xludf.DUMMYFUNCTION("IF(ISBLANK($D465),"""",IFERROR(JOIN("", "",QUERY(INDIRECT(""'(OCDS) "" &amp; L$3 &amp; ""'!$C:$F""),""SELECT C WHERE F = '"" &amp; $A465 &amp; ""'""))))"),"")</f>
        <v/>
      </c>
      <c r="M465" s="88" t="str">
        <f>IFERROR(__xludf.DUMMYFUNCTION("IF(ISBLANK($D465),"""",IFERROR(JOIN("", "",QUERY(INDIRECT(""'(OCDS) "" &amp; M$3 &amp; ""'!$C:$F""),""SELECT C WHERE F = '"" &amp; $A465 &amp; ""'""))))"),"")</f>
        <v/>
      </c>
      <c r="N465" s="88" t="str">
        <f>IFERROR(__xludf.DUMMYFUNCTION("IF(ISBLANK($D465),"""",IFERROR(JOIN("", "",QUERY(INDIRECT(""'(OCDS) "" &amp; N$3 &amp; ""'!$C:$F""),""SELECT C WHERE F = '"" &amp; $A465 &amp; ""'""))))"),"")</f>
        <v/>
      </c>
      <c r="O465" s="88" t="str">
        <f>IFERROR(__xludf.DUMMYFUNCTION("IF(ISBLANK($D465),"""",IFERROR(JOIN("", "",QUERY(INDIRECT(""'(OCDS) "" &amp; O$3 &amp; ""'!$C:$F""),""SELECT C WHERE F = '"" &amp; $A465 &amp; ""'""))))"),"")</f>
        <v/>
      </c>
      <c r="P465" s="88" t="str">
        <f>IFERROR(__xludf.DUMMYFUNCTION("IF(ISBLANK($D465),"""",IFERROR(JOIN("", "",QUERY(INDIRECT(""'(OCDS) "" &amp; P$3 &amp; ""'!$C:$F""),""SELECT C WHERE F = '"" &amp; $A465 &amp; ""'""))))"),"")</f>
        <v/>
      </c>
      <c r="Q465" s="88" t="str">
        <f>IFERROR(__xludf.DUMMYFUNCTION("IF(ISBLANK($D465),"""",IFERROR(JOIN("", "",QUERY(INDIRECT(""'(OCDS) "" &amp; Q$3 &amp; ""'!$C:$F""),""SELECT C WHERE F = '"" &amp; $A465 &amp; ""'""))))"),"")</f>
        <v/>
      </c>
      <c r="R465" s="89">
        <f t="shared" ref="R465:W465" si="463">IF(ISBLANK(IFERROR(VLOOKUP($A465,INDIRECT("'(OCDS) " &amp; R$3 &amp; "'!$F:$F"),1,FALSE))),0,1)</f>
        <v>0</v>
      </c>
      <c r="S465" s="89">
        <f t="shared" si="463"/>
        <v>0</v>
      </c>
      <c r="T465" s="89">
        <f t="shared" si="463"/>
        <v>0</v>
      </c>
      <c r="U465" s="89">
        <f t="shared" si="463"/>
        <v>0</v>
      </c>
      <c r="V465" s="89">
        <f t="shared" si="463"/>
        <v>0</v>
      </c>
      <c r="W465" s="89">
        <f t="shared" si="463"/>
        <v>0</v>
      </c>
    </row>
    <row r="466">
      <c r="A466" s="79" t="str">
        <f t="shared" si="1"/>
        <v> ()</v>
      </c>
      <c r="B466" s="94"/>
      <c r="C466" s="94"/>
      <c r="D466" s="84"/>
      <c r="E466" s="84"/>
      <c r="F466" s="92"/>
      <c r="G466" s="84"/>
      <c r="H466" s="94"/>
      <c r="I466" s="84"/>
      <c r="J466" s="85" t="str">
        <f t="shared" si="3"/>
        <v>no</v>
      </c>
      <c r="K466" s="86" t="str">
        <f>IFERROR(__xludf.DUMMYFUNCTION("IFERROR(JOIN("", "",FILTER(L466:Q466,LEN(L466:Q466))))"),"")</f>
        <v/>
      </c>
      <c r="L466" s="87" t="str">
        <f>IFERROR(__xludf.DUMMYFUNCTION("IF(ISBLANK($D466),"""",IFERROR(JOIN("", "",QUERY(INDIRECT(""'(OCDS) "" &amp; L$3 &amp; ""'!$C:$F""),""SELECT C WHERE F = '"" &amp; $A466 &amp; ""'""))))"),"")</f>
        <v/>
      </c>
      <c r="M466" s="88" t="str">
        <f>IFERROR(__xludf.DUMMYFUNCTION("IF(ISBLANK($D466),"""",IFERROR(JOIN("", "",QUERY(INDIRECT(""'(OCDS) "" &amp; M$3 &amp; ""'!$C:$F""),""SELECT C WHERE F = '"" &amp; $A466 &amp; ""'""))))"),"")</f>
        <v/>
      </c>
      <c r="N466" s="88" t="str">
        <f>IFERROR(__xludf.DUMMYFUNCTION("IF(ISBLANK($D466),"""",IFERROR(JOIN("", "",QUERY(INDIRECT(""'(OCDS) "" &amp; N$3 &amp; ""'!$C:$F""),""SELECT C WHERE F = '"" &amp; $A466 &amp; ""'""))))"),"")</f>
        <v/>
      </c>
      <c r="O466" s="88" t="str">
        <f>IFERROR(__xludf.DUMMYFUNCTION("IF(ISBLANK($D466),"""",IFERROR(JOIN("", "",QUERY(INDIRECT(""'(OCDS) "" &amp; O$3 &amp; ""'!$C:$F""),""SELECT C WHERE F = '"" &amp; $A466 &amp; ""'""))))"),"")</f>
        <v/>
      </c>
      <c r="P466" s="88" t="str">
        <f>IFERROR(__xludf.DUMMYFUNCTION("IF(ISBLANK($D466),"""",IFERROR(JOIN("", "",QUERY(INDIRECT(""'(OCDS) "" &amp; P$3 &amp; ""'!$C:$F""),""SELECT C WHERE F = '"" &amp; $A466 &amp; ""'""))))"),"")</f>
        <v/>
      </c>
      <c r="Q466" s="88" t="str">
        <f>IFERROR(__xludf.DUMMYFUNCTION("IF(ISBLANK($D466),"""",IFERROR(JOIN("", "",QUERY(INDIRECT(""'(OCDS) "" &amp; Q$3 &amp; ""'!$C:$F""),""SELECT C WHERE F = '"" &amp; $A466 &amp; ""'""))))"),"")</f>
        <v/>
      </c>
      <c r="R466" s="89">
        <f t="shared" ref="R466:W466" si="464">IF(ISBLANK(IFERROR(VLOOKUP($A466,INDIRECT("'(OCDS) " &amp; R$3 &amp; "'!$F:$F"),1,FALSE))),0,1)</f>
        <v>0</v>
      </c>
      <c r="S466" s="89">
        <f t="shared" si="464"/>
        <v>0</v>
      </c>
      <c r="T466" s="89">
        <f t="shared" si="464"/>
        <v>0</v>
      </c>
      <c r="U466" s="89">
        <f t="shared" si="464"/>
        <v>0</v>
      </c>
      <c r="V466" s="89">
        <f t="shared" si="464"/>
        <v>0</v>
      </c>
      <c r="W466" s="89">
        <f t="shared" si="464"/>
        <v>0</v>
      </c>
    </row>
    <row r="467">
      <c r="A467" s="79" t="str">
        <f t="shared" si="1"/>
        <v> ()</v>
      </c>
      <c r="B467" s="94"/>
      <c r="C467" s="94"/>
      <c r="D467" s="84"/>
      <c r="E467" s="84"/>
      <c r="F467" s="92"/>
      <c r="G467" s="84"/>
      <c r="H467" s="94"/>
      <c r="I467" s="84"/>
      <c r="J467" s="85" t="str">
        <f t="shared" si="3"/>
        <v>no</v>
      </c>
      <c r="K467" s="86" t="str">
        <f>IFERROR(__xludf.DUMMYFUNCTION("IFERROR(JOIN("", "",FILTER(L467:Q467,LEN(L467:Q467))))"),"")</f>
        <v/>
      </c>
      <c r="L467" s="87" t="str">
        <f>IFERROR(__xludf.DUMMYFUNCTION("IF(ISBLANK($D467),"""",IFERROR(JOIN("", "",QUERY(INDIRECT(""'(OCDS) "" &amp; L$3 &amp; ""'!$C:$F""),""SELECT C WHERE F = '"" &amp; $A467 &amp; ""'""))))"),"")</f>
        <v/>
      </c>
      <c r="M467" s="88" t="str">
        <f>IFERROR(__xludf.DUMMYFUNCTION("IF(ISBLANK($D467),"""",IFERROR(JOIN("", "",QUERY(INDIRECT(""'(OCDS) "" &amp; M$3 &amp; ""'!$C:$F""),""SELECT C WHERE F = '"" &amp; $A467 &amp; ""'""))))"),"")</f>
        <v/>
      </c>
      <c r="N467" s="88" t="str">
        <f>IFERROR(__xludf.DUMMYFUNCTION("IF(ISBLANK($D467),"""",IFERROR(JOIN("", "",QUERY(INDIRECT(""'(OCDS) "" &amp; N$3 &amp; ""'!$C:$F""),""SELECT C WHERE F = '"" &amp; $A467 &amp; ""'""))))"),"")</f>
        <v/>
      </c>
      <c r="O467" s="88" t="str">
        <f>IFERROR(__xludf.DUMMYFUNCTION("IF(ISBLANK($D467),"""",IFERROR(JOIN("", "",QUERY(INDIRECT(""'(OCDS) "" &amp; O$3 &amp; ""'!$C:$F""),""SELECT C WHERE F = '"" &amp; $A467 &amp; ""'""))))"),"")</f>
        <v/>
      </c>
      <c r="P467" s="88" t="str">
        <f>IFERROR(__xludf.DUMMYFUNCTION("IF(ISBLANK($D467),"""",IFERROR(JOIN("", "",QUERY(INDIRECT(""'(OCDS) "" &amp; P$3 &amp; ""'!$C:$F""),""SELECT C WHERE F = '"" &amp; $A467 &amp; ""'""))))"),"")</f>
        <v/>
      </c>
      <c r="Q467" s="88" t="str">
        <f>IFERROR(__xludf.DUMMYFUNCTION("IF(ISBLANK($D467),"""",IFERROR(JOIN("", "",QUERY(INDIRECT(""'(OCDS) "" &amp; Q$3 &amp; ""'!$C:$F""),""SELECT C WHERE F = '"" &amp; $A467 &amp; ""'""))))"),"")</f>
        <v/>
      </c>
      <c r="R467" s="89">
        <f t="shared" ref="R467:W467" si="465">IF(ISBLANK(IFERROR(VLOOKUP($A467,INDIRECT("'(OCDS) " &amp; R$3 &amp; "'!$F:$F"),1,FALSE))),0,1)</f>
        <v>0</v>
      </c>
      <c r="S467" s="89">
        <f t="shared" si="465"/>
        <v>0</v>
      </c>
      <c r="T467" s="89">
        <f t="shared" si="465"/>
        <v>0</v>
      </c>
      <c r="U467" s="89">
        <f t="shared" si="465"/>
        <v>0</v>
      </c>
      <c r="V467" s="89">
        <f t="shared" si="465"/>
        <v>0</v>
      </c>
      <c r="W467" s="89">
        <f t="shared" si="465"/>
        <v>0</v>
      </c>
    </row>
    <row r="468">
      <c r="A468" s="79" t="str">
        <f t="shared" si="1"/>
        <v> ()</v>
      </c>
      <c r="B468" s="94"/>
      <c r="C468" s="94"/>
      <c r="D468" s="84"/>
      <c r="E468" s="84"/>
      <c r="F468" s="92"/>
      <c r="G468" s="84"/>
      <c r="H468" s="94"/>
      <c r="I468" s="84"/>
      <c r="J468" s="85" t="str">
        <f t="shared" si="3"/>
        <v>no</v>
      </c>
      <c r="K468" s="86" t="str">
        <f>IFERROR(__xludf.DUMMYFUNCTION("IFERROR(JOIN("", "",FILTER(L468:Q468,LEN(L468:Q468))))"),"")</f>
        <v/>
      </c>
      <c r="L468" s="87" t="str">
        <f>IFERROR(__xludf.DUMMYFUNCTION("IF(ISBLANK($D468),"""",IFERROR(JOIN("", "",QUERY(INDIRECT(""'(OCDS) "" &amp; L$3 &amp; ""'!$C:$F""),""SELECT C WHERE F = '"" &amp; $A468 &amp; ""'""))))"),"")</f>
        <v/>
      </c>
      <c r="M468" s="88" t="str">
        <f>IFERROR(__xludf.DUMMYFUNCTION("IF(ISBLANK($D468),"""",IFERROR(JOIN("", "",QUERY(INDIRECT(""'(OCDS) "" &amp; M$3 &amp; ""'!$C:$F""),""SELECT C WHERE F = '"" &amp; $A468 &amp; ""'""))))"),"")</f>
        <v/>
      </c>
      <c r="N468" s="88" t="str">
        <f>IFERROR(__xludf.DUMMYFUNCTION("IF(ISBLANK($D468),"""",IFERROR(JOIN("", "",QUERY(INDIRECT(""'(OCDS) "" &amp; N$3 &amp; ""'!$C:$F""),""SELECT C WHERE F = '"" &amp; $A468 &amp; ""'""))))"),"")</f>
        <v/>
      </c>
      <c r="O468" s="88" t="str">
        <f>IFERROR(__xludf.DUMMYFUNCTION("IF(ISBLANK($D468),"""",IFERROR(JOIN("", "",QUERY(INDIRECT(""'(OCDS) "" &amp; O$3 &amp; ""'!$C:$F""),""SELECT C WHERE F = '"" &amp; $A468 &amp; ""'""))))"),"")</f>
        <v/>
      </c>
      <c r="P468" s="88" t="str">
        <f>IFERROR(__xludf.DUMMYFUNCTION("IF(ISBLANK($D468),"""",IFERROR(JOIN("", "",QUERY(INDIRECT(""'(OCDS) "" &amp; P$3 &amp; ""'!$C:$F""),""SELECT C WHERE F = '"" &amp; $A468 &amp; ""'""))))"),"")</f>
        <v/>
      </c>
      <c r="Q468" s="88" t="str">
        <f>IFERROR(__xludf.DUMMYFUNCTION("IF(ISBLANK($D468),"""",IFERROR(JOIN("", "",QUERY(INDIRECT(""'(OCDS) "" &amp; Q$3 &amp; ""'!$C:$F""),""SELECT C WHERE F = '"" &amp; $A468 &amp; ""'""))))"),"")</f>
        <v/>
      </c>
      <c r="R468" s="89">
        <f t="shared" ref="R468:W468" si="466">IF(ISBLANK(IFERROR(VLOOKUP($A468,INDIRECT("'(OCDS) " &amp; R$3 &amp; "'!$F:$F"),1,FALSE))),0,1)</f>
        <v>0</v>
      </c>
      <c r="S468" s="89">
        <f t="shared" si="466"/>
        <v>0</v>
      </c>
      <c r="T468" s="89">
        <f t="shared" si="466"/>
        <v>0</v>
      </c>
      <c r="U468" s="89">
        <f t="shared" si="466"/>
        <v>0</v>
      </c>
      <c r="V468" s="89">
        <f t="shared" si="466"/>
        <v>0</v>
      </c>
      <c r="W468" s="89">
        <f t="shared" si="466"/>
        <v>0</v>
      </c>
    </row>
    <row r="469">
      <c r="A469" s="79" t="str">
        <f t="shared" si="1"/>
        <v> ()</v>
      </c>
      <c r="B469" s="94"/>
      <c r="C469" s="94"/>
      <c r="D469" s="84"/>
      <c r="E469" s="84"/>
      <c r="F469" s="92"/>
      <c r="G469" s="84"/>
      <c r="H469" s="94"/>
      <c r="I469" s="84"/>
      <c r="J469" s="85" t="str">
        <f t="shared" si="3"/>
        <v>no</v>
      </c>
      <c r="K469" s="86" t="str">
        <f>IFERROR(__xludf.DUMMYFUNCTION("IFERROR(JOIN("", "",FILTER(L469:Q469,LEN(L469:Q469))))"),"")</f>
        <v/>
      </c>
      <c r="L469" s="87" t="str">
        <f>IFERROR(__xludf.DUMMYFUNCTION("IF(ISBLANK($D469),"""",IFERROR(JOIN("", "",QUERY(INDIRECT(""'(OCDS) "" &amp; L$3 &amp; ""'!$C:$F""),""SELECT C WHERE F = '"" &amp; $A469 &amp; ""'""))))"),"")</f>
        <v/>
      </c>
      <c r="M469" s="88" t="str">
        <f>IFERROR(__xludf.DUMMYFUNCTION("IF(ISBLANK($D469),"""",IFERROR(JOIN("", "",QUERY(INDIRECT(""'(OCDS) "" &amp; M$3 &amp; ""'!$C:$F""),""SELECT C WHERE F = '"" &amp; $A469 &amp; ""'""))))"),"")</f>
        <v/>
      </c>
      <c r="N469" s="88" t="str">
        <f>IFERROR(__xludf.DUMMYFUNCTION("IF(ISBLANK($D469),"""",IFERROR(JOIN("", "",QUERY(INDIRECT(""'(OCDS) "" &amp; N$3 &amp; ""'!$C:$F""),""SELECT C WHERE F = '"" &amp; $A469 &amp; ""'""))))"),"")</f>
        <v/>
      </c>
      <c r="O469" s="88" t="str">
        <f>IFERROR(__xludf.DUMMYFUNCTION("IF(ISBLANK($D469),"""",IFERROR(JOIN("", "",QUERY(INDIRECT(""'(OCDS) "" &amp; O$3 &amp; ""'!$C:$F""),""SELECT C WHERE F = '"" &amp; $A469 &amp; ""'""))))"),"")</f>
        <v/>
      </c>
      <c r="P469" s="88" t="str">
        <f>IFERROR(__xludf.DUMMYFUNCTION("IF(ISBLANK($D469),"""",IFERROR(JOIN("", "",QUERY(INDIRECT(""'(OCDS) "" &amp; P$3 &amp; ""'!$C:$F""),""SELECT C WHERE F = '"" &amp; $A469 &amp; ""'""))))"),"")</f>
        <v/>
      </c>
      <c r="Q469" s="88" t="str">
        <f>IFERROR(__xludf.DUMMYFUNCTION("IF(ISBLANK($D469),"""",IFERROR(JOIN("", "",QUERY(INDIRECT(""'(OCDS) "" &amp; Q$3 &amp; ""'!$C:$F""),""SELECT C WHERE F = '"" &amp; $A469 &amp; ""'""))))"),"")</f>
        <v/>
      </c>
      <c r="R469" s="89">
        <f t="shared" ref="R469:W469" si="467">IF(ISBLANK(IFERROR(VLOOKUP($A469,INDIRECT("'(OCDS) " &amp; R$3 &amp; "'!$F:$F"),1,FALSE))),0,1)</f>
        <v>0</v>
      </c>
      <c r="S469" s="89">
        <f t="shared" si="467"/>
        <v>0</v>
      </c>
      <c r="T469" s="89">
        <f t="shared" si="467"/>
        <v>0</v>
      </c>
      <c r="U469" s="89">
        <f t="shared" si="467"/>
        <v>0</v>
      </c>
      <c r="V469" s="89">
        <f t="shared" si="467"/>
        <v>0</v>
      </c>
      <c r="W469" s="89">
        <f t="shared" si="467"/>
        <v>0</v>
      </c>
    </row>
    <row r="470">
      <c r="A470" s="79" t="str">
        <f t="shared" si="1"/>
        <v> ()</v>
      </c>
      <c r="B470" s="94"/>
      <c r="C470" s="94"/>
      <c r="D470" s="84"/>
      <c r="E470" s="84"/>
      <c r="F470" s="92"/>
      <c r="G470" s="84"/>
      <c r="H470" s="94"/>
      <c r="I470" s="84"/>
      <c r="J470" s="85" t="str">
        <f t="shared" si="3"/>
        <v>no</v>
      </c>
      <c r="K470" s="86" t="str">
        <f>IFERROR(__xludf.DUMMYFUNCTION("IFERROR(JOIN("", "",FILTER(L470:Q470,LEN(L470:Q470))))"),"")</f>
        <v/>
      </c>
      <c r="L470" s="87" t="str">
        <f>IFERROR(__xludf.DUMMYFUNCTION("IF(ISBLANK($D470),"""",IFERROR(JOIN("", "",QUERY(INDIRECT(""'(OCDS) "" &amp; L$3 &amp; ""'!$C:$F""),""SELECT C WHERE F = '"" &amp; $A470 &amp; ""'""))))"),"")</f>
        <v/>
      </c>
      <c r="M470" s="88" t="str">
        <f>IFERROR(__xludf.DUMMYFUNCTION("IF(ISBLANK($D470),"""",IFERROR(JOIN("", "",QUERY(INDIRECT(""'(OCDS) "" &amp; M$3 &amp; ""'!$C:$F""),""SELECT C WHERE F = '"" &amp; $A470 &amp; ""'""))))"),"")</f>
        <v/>
      </c>
      <c r="N470" s="88" t="str">
        <f>IFERROR(__xludf.DUMMYFUNCTION("IF(ISBLANK($D470),"""",IFERROR(JOIN("", "",QUERY(INDIRECT(""'(OCDS) "" &amp; N$3 &amp; ""'!$C:$F""),""SELECT C WHERE F = '"" &amp; $A470 &amp; ""'""))))"),"")</f>
        <v/>
      </c>
      <c r="O470" s="88" t="str">
        <f>IFERROR(__xludf.DUMMYFUNCTION("IF(ISBLANK($D470),"""",IFERROR(JOIN("", "",QUERY(INDIRECT(""'(OCDS) "" &amp; O$3 &amp; ""'!$C:$F""),""SELECT C WHERE F = '"" &amp; $A470 &amp; ""'""))))"),"")</f>
        <v/>
      </c>
      <c r="P470" s="88" t="str">
        <f>IFERROR(__xludf.DUMMYFUNCTION("IF(ISBLANK($D470),"""",IFERROR(JOIN("", "",QUERY(INDIRECT(""'(OCDS) "" &amp; P$3 &amp; ""'!$C:$F""),""SELECT C WHERE F = '"" &amp; $A470 &amp; ""'""))))"),"")</f>
        <v/>
      </c>
      <c r="Q470" s="88" t="str">
        <f>IFERROR(__xludf.DUMMYFUNCTION("IF(ISBLANK($D470),"""",IFERROR(JOIN("", "",QUERY(INDIRECT(""'(OCDS) "" &amp; Q$3 &amp; ""'!$C:$F""),""SELECT C WHERE F = '"" &amp; $A470 &amp; ""'""))))"),"")</f>
        <v/>
      </c>
      <c r="R470" s="89">
        <f t="shared" ref="R470:W470" si="468">IF(ISBLANK(IFERROR(VLOOKUP($A470,INDIRECT("'(OCDS) " &amp; R$3 &amp; "'!$F:$F"),1,FALSE))),0,1)</f>
        <v>0</v>
      </c>
      <c r="S470" s="89">
        <f t="shared" si="468"/>
        <v>0</v>
      </c>
      <c r="T470" s="89">
        <f t="shared" si="468"/>
        <v>0</v>
      </c>
      <c r="U470" s="89">
        <f t="shared" si="468"/>
        <v>0</v>
      </c>
      <c r="V470" s="89">
        <f t="shared" si="468"/>
        <v>0</v>
      </c>
      <c r="W470" s="89">
        <f t="shared" si="468"/>
        <v>0</v>
      </c>
    </row>
    <row r="471">
      <c r="A471" s="79" t="str">
        <f t="shared" si="1"/>
        <v> ()</v>
      </c>
      <c r="B471" s="94"/>
      <c r="C471" s="94"/>
      <c r="D471" s="84"/>
      <c r="E471" s="84"/>
      <c r="F471" s="92"/>
      <c r="G471" s="84"/>
      <c r="H471" s="94"/>
      <c r="I471" s="84"/>
      <c r="J471" s="85" t="str">
        <f t="shared" si="3"/>
        <v>no</v>
      </c>
      <c r="K471" s="86" t="str">
        <f>IFERROR(__xludf.DUMMYFUNCTION("IFERROR(JOIN("", "",FILTER(L471:Q471,LEN(L471:Q471))))"),"")</f>
        <v/>
      </c>
      <c r="L471" s="87" t="str">
        <f>IFERROR(__xludf.DUMMYFUNCTION("IF(ISBLANK($D471),"""",IFERROR(JOIN("", "",QUERY(INDIRECT(""'(OCDS) "" &amp; L$3 &amp; ""'!$C:$F""),""SELECT C WHERE F = '"" &amp; $A471 &amp; ""'""))))"),"")</f>
        <v/>
      </c>
      <c r="M471" s="88" t="str">
        <f>IFERROR(__xludf.DUMMYFUNCTION("IF(ISBLANK($D471),"""",IFERROR(JOIN("", "",QUERY(INDIRECT(""'(OCDS) "" &amp; M$3 &amp; ""'!$C:$F""),""SELECT C WHERE F = '"" &amp; $A471 &amp; ""'""))))"),"")</f>
        <v/>
      </c>
      <c r="N471" s="88" t="str">
        <f>IFERROR(__xludf.DUMMYFUNCTION("IF(ISBLANK($D471),"""",IFERROR(JOIN("", "",QUERY(INDIRECT(""'(OCDS) "" &amp; N$3 &amp; ""'!$C:$F""),""SELECT C WHERE F = '"" &amp; $A471 &amp; ""'""))))"),"")</f>
        <v/>
      </c>
      <c r="O471" s="88" t="str">
        <f>IFERROR(__xludf.DUMMYFUNCTION("IF(ISBLANK($D471),"""",IFERROR(JOIN("", "",QUERY(INDIRECT(""'(OCDS) "" &amp; O$3 &amp; ""'!$C:$F""),""SELECT C WHERE F = '"" &amp; $A471 &amp; ""'""))))"),"")</f>
        <v/>
      </c>
      <c r="P471" s="88" t="str">
        <f>IFERROR(__xludf.DUMMYFUNCTION("IF(ISBLANK($D471),"""",IFERROR(JOIN("", "",QUERY(INDIRECT(""'(OCDS) "" &amp; P$3 &amp; ""'!$C:$F""),""SELECT C WHERE F = '"" &amp; $A471 &amp; ""'""))))"),"")</f>
        <v/>
      </c>
      <c r="Q471" s="88" t="str">
        <f>IFERROR(__xludf.DUMMYFUNCTION("IF(ISBLANK($D471),"""",IFERROR(JOIN("", "",QUERY(INDIRECT(""'(OCDS) "" &amp; Q$3 &amp; ""'!$C:$F""),""SELECT C WHERE F = '"" &amp; $A471 &amp; ""'""))))"),"")</f>
        <v/>
      </c>
      <c r="R471" s="89">
        <f t="shared" ref="R471:W471" si="469">IF(ISBLANK(IFERROR(VLOOKUP($A471,INDIRECT("'(OCDS) " &amp; R$3 &amp; "'!$F:$F"),1,FALSE))),0,1)</f>
        <v>0</v>
      </c>
      <c r="S471" s="89">
        <f t="shared" si="469"/>
        <v>0</v>
      </c>
      <c r="T471" s="89">
        <f t="shared" si="469"/>
        <v>0</v>
      </c>
      <c r="U471" s="89">
        <f t="shared" si="469"/>
        <v>0</v>
      </c>
      <c r="V471" s="89">
        <f t="shared" si="469"/>
        <v>0</v>
      </c>
      <c r="W471" s="89">
        <f t="shared" si="469"/>
        <v>0</v>
      </c>
    </row>
    <row r="472">
      <c r="A472" s="79" t="str">
        <f t="shared" si="1"/>
        <v> ()</v>
      </c>
      <c r="B472" s="94"/>
      <c r="C472" s="94"/>
      <c r="D472" s="84"/>
      <c r="E472" s="84"/>
      <c r="F472" s="92"/>
      <c r="G472" s="84"/>
      <c r="H472" s="94"/>
      <c r="I472" s="84"/>
      <c r="J472" s="85" t="str">
        <f t="shared" si="3"/>
        <v>no</v>
      </c>
      <c r="K472" s="86" t="str">
        <f>IFERROR(__xludf.DUMMYFUNCTION("IFERROR(JOIN("", "",FILTER(L472:Q472,LEN(L472:Q472))))"),"")</f>
        <v/>
      </c>
      <c r="L472" s="87" t="str">
        <f>IFERROR(__xludf.DUMMYFUNCTION("IF(ISBLANK($D472),"""",IFERROR(JOIN("", "",QUERY(INDIRECT(""'(OCDS) "" &amp; L$3 &amp; ""'!$C:$F""),""SELECT C WHERE F = '"" &amp; $A472 &amp; ""'""))))"),"")</f>
        <v/>
      </c>
      <c r="M472" s="88" t="str">
        <f>IFERROR(__xludf.DUMMYFUNCTION("IF(ISBLANK($D472),"""",IFERROR(JOIN("", "",QUERY(INDIRECT(""'(OCDS) "" &amp; M$3 &amp; ""'!$C:$F""),""SELECT C WHERE F = '"" &amp; $A472 &amp; ""'""))))"),"")</f>
        <v/>
      </c>
      <c r="N472" s="88" t="str">
        <f>IFERROR(__xludf.DUMMYFUNCTION("IF(ISBLANK($D472),"""",IFERROR(JOIN("", "",QUERY(INDIRECT(""'(OCDS) "" &amp; N$3 &amp; ""'!$C:$F""),""SELECT C WHERE F = '"" &amp; $A472 &amp; ""'""))))"),"")</f>
        <v/>
      </c>
      <c r="O472" s="88" t="str">
        <f>IFERROR(__xludf.DUMMYFUNCTION("IF(ISBLANK($D472),"""",IFERROR(JOIN("", "",QUERY(INDIRECT(""'(OCDS) "" &amp; O$3 &amp; ""'!$C:$F""),""SELECT C WHERE F = '"" &amp; $A472 &amp; ""'""))))"),"")</f>
        <v/>
      </c>
      <c r="P472" s="88" t="str">
        <f>IFERROR(__xludf.DUMMYFUNCTION("IF(ISBLANK($D472),"""",IFERROR(JOIN("", "",QUERY(INDIRECT(""'(OCDS) "" &amp; P$3 &amp; ""'!$C:$F""),""SELECT C WHERE F = '"" &amp; $A472 &amp; ""'""))))"),"")</f>
        <v/>
      </c>
      <c r="Q472" s="88" t="str">
        <f>IFERROR(__xludf.DUMMYFUNCTION("IF(ISBLANK($D472),"""",IFERROR(JOIN("", "",QUERY(INDIRECT(""'(OCDS) "" &amp; Q$3 &amp; ""'!$C:$F""),""SELECT C WHERE F = '"" &amp; $A472 &amp; ""'""))))"),"")</f>
        <v/>
      </c>
      <c r="R472" s="89">
        <f t="shared" ref="R472:W472" si="470">IF(ISBLANK(IFERROR(VLOOKUP($A472,INDIRECT("'(OCDS) " &amp; R$3 &amp; "'!$F:$F"),1,FALSE))),0,1)</f>
        <v>0</v>
      </c>
      <c r="S472" s="89">
        <f t="shared" si="470"/>
        <v>0</v>
      </c>
      <c r="T472" s="89">
        <f t="shared" si="470"/>
        <v>0</v>
      </c>
      <c r="U472" s="89">
        <f t="shared" si="470"/>
        <v>0</v>
      </c>
      <c r="V472" s="89">
        <f t="shared" si="470"/>
        <v>0</v>
      </c>
      <c r="W472" s="89">
        <f t="shared" si="470"/>
        <v>0</v>
      </c>
    </row>
    <row r="473">
      <c r="A473" s="79" t="str">
        <f t="shared" si="1"/>
        <v> ()</v>
      </c>
      <c r="B473" s="94"/>
      <c r="C473" s="94"/>
      <c r="D473" s="84"/>
      <c r="E473" s="84"/>
      <c r="F473" s="92"/>
      <c r="G473" s="84"/>
      <c r="H473" s="94"/>
      <c r="I473" s="84"/>
      <c r="J473" s="85" t="str">
        <f t="shared" si="3"/>
        <v>no</v>
      </c>
      <c r="K473" s="86" t="str">
        <f>IFERROR(__xludf.DUMMYFUNCTION("IFERROR(JOIN("", "",FILTER(L473:Q473,LEN(L473:Q473))))"),"")</f>
        <v/>
      </c>
      <c r="L473" s="87" t="str">
        <f>IFERROR(__xludf.DUMMYFUNCTION("IF(ISBLANK($D473),"""",IFERROR(JOIN("", "",QUERY(INDIRECT(""'(OCDS) "" &amp; L$3 &amp; ""'!$C:$F""),""SELECT C WHERE F = '"" &amp; $A473 &amp; ""'""))))"),"")</f>
        <v/>
      </c>
      <c r="M473" s="88" t="str">
        <f>IFERROR(__xludf.DUMMYFUNCTION("IF(ISBLANK($D473),"""",IFERROR(JOIN("", "",QUERY(INDIRECT(""'(OCDS) "" &amp; M$3 &amp; ""'!$C:$F""),""SELECT C WHERE F = '"" &amp; $A473 &amp; ""'""))))"),"")</f>
        <v/>
      </c>
      <c r="N473" s="88" t="str">
        <f>IFERROR(__xludf.DUMMYFUNCTION("IF(ISBLANK($D473),"""",IFERROR(JOIN("", "",QUERY(INDIRECT(""'(OCDS) "" &amp; N$3 &amp; ""'!$C:$F""),""SELECT C WHERE F = '"" &amp; $A473 &amp; ""'""))))"),"")</f>
        <v/>
      </c>
      <c r="O473" s="88" t="str">
        <f>IFERROR(__xludf.DUMMYFUNCTION("IF(ISBLANK($D473),"""",IFERROR(JOIN("", "",QUERY(INDIRECT(""'(OCDS) "" &amp; O$3 &amp; ""'!$C:$F""),""SELECT C WHERE F = '"" &amp; $A473 &amp; ""'""))))"),"")</f>
        <v/>
      </c>
      <c r="P473" s="88" t="str">
        <f>IFERROR(__xludf.DUMMYFUNCTION("IF(ISBLANK($D473),"""",IFERROR(JOIN("", "",QUERY(INDIRECT(""'(OCDS) "" &amp; P$3 &amp; ""'!$C:$F""),""SELECT C WHERE F = '"" &amp; $A473 &amp; ""'""))))"),"")</f>
        <v/>
      </c>
      <c r="Q473" s="88" t="str">
        <f>IFERROR(__xludf.DUMMYFUNCTION("IF(ISBLANK($D473),"""",IFERROR(JOIN("", "",QUERY(INDIRECT(""'(OCDS) "" &amp; Q$3 &amp; ""'!$C:$F""),""SELECT C WHERE F = '"" &amp; $A473 &amp; ""'""))))"),"")</f>
        <v/>
      </c>
      <c r="R473" s="89">
        <f t="shared" ref="R473:W473" si="471">IF(ISBLANK(IFERROR(VLOOKUP($A473,INDIRECT("'(OCDS) " &amp; R$3 &amp; "'!$F:$F"),1,FALSE))),0,1)</f>
        <v>0</v>
      </c>
      <c r="S473" s="89">
        <f t="shared" si="471"/>
        <v>0</v>
      </c>
      <c r="T473" s="89">
        <f t="shared" si="471"/>
        <v>0</v>
      </c>
      <c r="U473" s="89">
        <f t="shared" si="471"/>
        <v>0</v>
      </c>
      <c r="V473" s="89">
        <f t="shared" si="471"/>
        <v>0</v>
      </c>
      <c r="W473" s="89">
        <f t="shared" si="471"/>
        <v>0</v>
      </c>
    </row>
    <row r="474">
      <c r="A474" s="79" t="str">
        <f t="shared" si="1"/>
        <v> ()</v>
      </c>
      <c r="B474" s="94"/>
      <c r="C474" s="94"/>
      <c r="D474" s="84"/>
      <c r="E474" s="84"/>
      <c r="F474" s="92"/>
      <c r="G474" s="84"/>
      <c r="H474" s="94"/>
      <c r="I474" s="84"/>
      <c r="J474" s="85" t="str">
        <f t="shared" si="3"/>
        <v>no</v>
      </c>
      <c r="K474" s="86" t="str">
        <f>IFERROR(__xludf.DUMMYFUNCTION("IFERROR(JOIN("", "",FILTER(L474:Q474,LEN(L474:Q474))))"),"")</f>
        <v/>
      </c>
      <c r="L474" s="87" t="str">
        <f>IFERROR(__xludf.DUMMYFUNCTION("IF(ISBLANK($D474),"""",IFERROR(JOIN("", "",QUERY(INDIRECT(""'(OCDS) "" &amp; L$3 &amp; ""'!$C:$F""),""SELECT C WHERE F = '"" &amp; $A474 &amp; ""'""))))"),"")</f>
        <v/>
      </c>
      <c r="M474" s="88" t="str">
        <f>IFERROR(__xludf.DUMMYFUNCTION("IF(ISBLANK($D474),"""",IFERROR(JOIN("", "",QUERY(INDIRECT(""'(OCDS) "" &amp; M$3 &amp; ""'!$C:$F""),""SELECT C WHERE F = '"" &amp; $A474 &amp; ""'""))))"),"")</f>
        <v/>
      </c>
      <c r="N474" s="88" t="str">
        <f>IFERROR(__xludf.DUMMYFUNCTION("IF(ISBLANK($D474),"""",IFERROR(JOIN("", "",QUERY(INDIRECT(""'(OCDS) "" &amp; N$3 &amp; ""'!$C:$F""),""SELECT C WHERE F = '"" &amp; $A474 &amp; ""'""))))"),"")</f>
        <v/>
      </c>
      <c r="O474" s="88" t="str">
        <f>IFERROR(__xludf.DUMMYFUNCTION("IF(ISBLANK($D474),"""",IFERROR(JOIN("", "",QUERY(INDIRECT(""'(OCDS) "" &amp; O$3 &amp; ""'!$C:$F""),""SELECT C WHERE F = '"" &amp; $A474 &amp; ""'""))))"),"")</f>
        <v/>
      </c>
      <c r="P474" s="88" t="str">
        <f>IFERROR(__xludf.DUMMYFUNCTION("IF(ISBLANK($D474),"""",IFERROR(JOIN("", "",QUERY(INDIRECT(""'(OCDS) "" &amp; P$3 &amp; ""'!$C:$F""),""SELECT C WHERE F = '"" &amp; $A474 &amp; ""'""))))"),"")</f>
        <v/>
      </c>
      <c r="Q474" s="88" t="str">
        <f>IFERROR(__xludf.DUMMYFUNCTION("IF(ISBLANK($D474),"""",IFERROR(JOIN("", "",QUERY(INDIRECT(""'(OCDS) "" &amp; Q$3 &amp; ""'!$C:$F""),""SELECT C WHERE F = '"" &amp; $A474 &amp; ""'""))))"),"")</f>
        <v/>
      </c>
      <c r="R474" s="89">
        <f t="shared" ref="R474:W474" si="472">IF(ISBLANK(IFERROR(VLOOKUP($A474,INDIRECT("'(OCDS) " &amp; R$3 &amp; "'!$F:$F"),1,FALSE))),0,1)</f>
        <v>0</v>
      </c>
      <c r="S474" s="89">
        <f t="shared" si="472"/>
        <v>0</v>
      </c>
      <c r="T474" s="89">
        <f t="shared" si="472"/>
        <v>0</v>
      </c>
      <c r="U474" s="89">
        <f t="shared" si="472"/>
        <v>0</v>
      </c>
      <c r="V474" s="89">
        <f t="shared" si="472"/>
        <v>0</v>
      </c>
      <c r="W474" s="89">
        <f t="shared" si="472"/>
        <v>0</v>
      </c>
    </row>
    <row r="475">
      <c r="A475" s="79" t="str">
        <f t="shared" si="1"/>
        <v> ()</v>
      </c>
      <c r="B475" s="94"/>
      <c r="C475" s="94"/>
      <c r="D475" s="84"/>
      <c r="E475" s="84"/>
      <c r="F475" s="92"/>
      <c r="G475" s="84"/>
      <c r="H475" s="94"/>
      <c r="I475" s="84"/>
      <c r="J475" s="85" t="str">
        <f t="shared" si="3"/>
        <v>no</v>
      </c>
      <c r="K475" s="86" t="str">
        <f>IFERROR(__xludf.DUMMYFUNCTION("IFERROR(JOIN("", "",FILTER(L475:Q475,LEN(L475:Q475))))"),"")</f>
        <v/>
      </c>
      <c r="L475" s="87" t="str">
        <f>IFERROR(__xludf.DUMMYFUNCTION("IF(ISBLANK($D475),"""",IFERROR(JOIN("", "",QUERY(INDIRECT(""'(OCDS) "" &amp; L$3 &amp; ""'!$C:$F""),""SELECT C WHERE F = '"" &amp; $A475 &amp; ""'""))))"),"")</f>
        <v/>
      </c>
      <c r="M475" s="88" t="str">
        <f>IFERROR(__xludf.DUMMYFUNCTION("IF(ISBLANK($D475),"""",IFERROR(JOIN("", "",QUERY(INDIRECT(""'(OCDS) "" &amp; M$3 &amp; ""'!$C:$F""),""SELECT C WHERE F = '"" &amp; $A475 &amp; ""'""))))"),"")</f>
        <v/>
      </c>
      <c r="N475" s="88" t="str">
        <f>IFERROR(__xludf.DUMMYFUNCTION("IF(ISBLANK($D475),"""",IFERROR(JOIN("", "",QUERY(INDIRECT(""'(OCDS) "" &amp; N$3 &amp; ""'!$C:$F""),""SELECT C WHERE F = '"" &amp; $A475 &amp; ""'""))))"),"")</f>
        <v/>
      </c>
      <c r="O475" s="88" t="str">
        <f>IFERROR(__xludf.DUMMYFUNCTION("IF(ISBLANK($D475),"""",IFERROR(JOIN("", "",QUERY(INDIRECT(""'(OCDS) "" &amp; O$3 &amp; ""'!$C:$F""),""SELECT C WHERE F = '"" &amp; $A475 &amp; ""'""))))"),"")</f>
        <v/>
      </c>
      <c r="P475" s="88" t="str">
        <f>IFERROR(__xludf.DUMMYFUNCTION("IF(ISBLANK($D475),"""",IFERROR(JOIN("", "",QUERY(INDIRECT(""'(OCDS) "" &amp; P$3 &amp; ""'!$C:$F""),""SELECT C WHERE F = '"" &amp; $A475 &amp; ""'""))))"),"")</f>
        <v/>
      </c>
      <c r="Q475" s="88" t="str">
        <f>IFERROR(__xludf.DUMMYFUNCTION("IF(ISBLANK($D475),"""",IFERROR(JOIN("", "",QUERY(INDIRECT(""'(OCDS) "" &amp; Q$3 &amp; ""'!$C:$F""),""SELECT C WHERE F = '"" &amp; $A475 &amp; ""'""))))"),"")</f>
        <v/>
      </c>
      <c r="R475" s="89">
        <f t="shared" ref="R475:W475" si="473">IF(ISBLANK(IFERROR(VLOOKUP($A475,INDIRECT("'(OCDS) " &amp; R$3 &amp; "'!$F:$F"),1,FALSE))),0,1)</f>
        <v>0</v>
      </c>
      <c r="S475" s="89">
        <f t="shared" si="473"/>
        <v>0</v>
      </c>
      <c r="T475" s="89">
        <f t="shared" si="473"/>
        <v>0</v>
      </c>
      <c r="U475" s="89">
        <f t="shared" si="473"/>
        <v>0</v>
      </c>
      <c r="V475" s="89">
        <f t="shared" si="473"/>
        <v>0</v>
      </c>
      <c r="W475" s="89">
        <f t="shared" si="473"/>
        <v>0</v>
      </c>
    </row>
    <row r="476">
      <c r="A476" s="79" t="str">
        <f t="shared" si="1"/>
        <v> ()</v>
      </c>
      <c r="B476" s="94"/>
      <c r="C476" s="94"/>
      <c r="D476" s="84"/>
      <c r="E476" s="84"/>
      <c r="F476" s="92"/>
      <c r="G476" s="84"/>
      <c r="H476" s="94"/>
      <c r="I476" s="84"/>
      <c r="J476" s="85" t="str">
        <f t="shared" si="3"/>
        <v>no</v>
      </c>
      <c r="K476" s="86" t="str">
        <f>IFERROR(__xludf.DUMMYFUNCTION("IFERROR(JOIN("", "",FILTER(L476:Q476,LEN(L476:Q476))))"),"")</f>
        <v/>
      </c>
      <c r="L476" s="87" t="str">
        <f>IFERROR(__xludf.DUMMYFUNCTION("IF(ISBLANK($D476),"""",IFERROR(JOIN("", "",QUERY(INDIRECT(""'(OCDS) "" &amp; L$3 &amp; ""'!$C:$F""),""SELECT C WHERE F = '"" &amp; $A476 &amp; ""'""))))"),"")</f>
        <v/>
      </c>
      <c r="M476" s="88" t="str">
        <f>IFERROR(__xludf.DUMMYFUNCTION("IF(ISBLANK($D476),"""",IFERROR(JOIN("", "",QUERY(INDIRECT(""'(OCDS) "" &amp; M$3 &amp; ""'!$C:$F""),""SELECT C WHERE F = '"" &amp; $A476 &amp; ""'""))))"),"")</f>
        <v/>
      </c>
      <c r="N476" s="88" t="str">
        <f>IFERROR(__xludf.DUMMYFUNCTION("IF(ISBLANK($D476),"""",IFERROR(JOIN("", "",QUERY(INDIRECT(""'(OCDS) "" &amp; N$3 &amp; ""'!$C:$F""),""SELECT C WHERE F = '"" &amp; $A476 &amp; ""'""))))"),"")</f>
        <v/>
      </c>
      <c r="O476" s="88" t="str">
        <f>IFERROR(__xludf.DUMMYFUNCTION("IF(ISBLANK($D476),"""",IFERROR(JOIN("", "",QUERY(INDIRECT(""'(OCDS) "" &amp; O$3 &amp; ""'!$C:$F""),""SELECT C WHERE F = '"" &amp; $A476 &amp; ""'""))))"),"")</f>
        <v/>
      </c>
      <c r="P476" s="88" t="str">
        <f>IFERROR(__xludf.DUMMYFUNCTION("IF(ISBLANK($D476),"""",IFERROR(JOIN("", "",QUERY(INDIRECT(""'(OCDS) "" &amp; P$3 &amp; ""'!$C:$F""),""SELECT C WHERE F = '"" &amp; $A476 &amp; ""'""))))"),"")</f>
        <v/>
      </c>
      <c r="Q476" s="88" t="str">
        <f>IFERROR(__xludf.DUMMYFUNCTION("IF(ISBLANK($D476),"""",IFERROR(JOIN("", "",QUERY(INDIRECT(""'(OCDS) "" &amp; Q$3 &amp; ""'!$C:$F""),""SELECT C WHERE F = '"" &amp; $A476 &amp; ""'""))))"),"")</f>
        <v/>
      </c>
      <c r="R476" s="89">
        <f t="shared" ref="R476:W476" si="474">IF(ISBLANK(IFERROR(VLOOKUP($A476,INDIRECT("'(OCDS) " &amp; R$3 &amp; "'!$F:$F"),1,FALSE))),0,1)</f>
        <v>0</v>
      </c>
      <c r="S476" s="89">
        <f t="shared" si="474"/>
        <v>0</v>
      </c>
      <c r="T476" s="89">
        <f t="shared" si="474"/>
        <v>0</v>
      </c>
      <c r="U476" s="89">
        <f t="shared" si="474"/>
        <v>0</v>
      </c>
      <c r="V476" s="89">
        <f t="shared" si="474"/>
        <v>0</v>
      </c>
      <c r="W476" s="89">
        <f t="shared" si="474"/>
        <v>0</v>
      </c>
    </row>
    <row r="477">
      <c r="A477" s="79" t="str">
        <f t="shared" si="1"/>
        <v> ()</v>
      </c>
      <c r="B477" s="94"/>
      <c r="C477" s="94"/>
      <c r="D477" s="84"/>
      <c r="E477" s="84"/>
      <c r="F477" s="92"/>
      <c r="G477" s="84"/>
      <c r="H477" s="94"/>
      <c r="I477" s="84"/>
      <c r="J477" s="85" t="str">
        <f t="shared" si="3"/>
        <v>no</v>
      </c>
      <c r="K477" s="86" t="str">
        <f>IFERROR(__xludf.DUMMYFUNCTION("IFERROR(JOIN("", "",FILTER(L477:Q477,LEN(L477:Q477))))"),"")</f>
        <v/>
      </c>
      <c r="L477" s="87" t="str">
        <f>IFERROR(__xludf.DUMMYFUNCTION("IF(ISBLANK($D477),"""",IFERROR(JOIN("", "",QUERY(INDIRECT(""'(OCDS) "" &amp; L$3 &amp; ""'!$C:$F""),""SELECT C WHERE F = '"" &amp; $A477 &amp; ""'""))))"),"")</f>
        <v/>
      </c>
      <c r="M477" s="88" t="str">
        <f>IFERROR(__xludf.DUMMYFUNCTION("IF(ISBLANK($D477),"""",IFERROR(JOIN("", "",QUERY(INDIRECT(""'(OCDS) "" &amp; M$3 &amp; ""'!$C:$F""),""SELECT C WHERE F = '"" &amp; $A477 &amp; ""'""))))"),"")</f>
        <v/>
      </c>
      <c r="N477" s="88" t="str">
        <f>IFERROR(__xludf.DUMMYFUNCTION("IF(ISBLANK($D477),"""",IFERROR(JOIN("", "",QUERY(INDIRECT(""'(OCDS) "" &amp; N$3 &amp; ""'!$C:$F""),""SELECT C WHERE F = '"" &amp; $A477 &amp; ""'""))))"),"")</f>
        <v/>
      </c>
      <c r="O477" s="88" t="str">
        <f>IFERROR(__xludf.DUMMYFUNCTION("IF(ISBLANK($D477),"""",IFERROR(JOIN("", "",QUERY(INDIRECT(""'(OCDS) "" &amp; O$3 &amp; ""'!$C:$F""),""SELECT C WHERE F = '"" &amp; $A477 &amp; ""'""))))"),"")</f>
        <v/>
      </c>
      <c r="P477" s="88" t="str">
        <f>IFERROR(__xludf.DUMMYFUNCTION("IF(ISBLANK($D477),"""",IFERROR(JOIN("", "",QUERY(INDIRECT(""'(OCDS) "" &amp; P$3 &amp; ""'!$C:$F""),""SELECT C WHERE F = '"" &amp; $A477 &amp; ""'""))))"),"")</f>
        <v/>
      </c>
      <c r="Q477" s="88" t="str">
        <f>IFERROR(__xludf.DUMMYFUNCTION("IF(ISBLANK($D477),"""",IFERROR(JOIN("", "",QUERY(INDIRECT(""'(OCDS) "" &amp; Q$3 &amp; ""'!$C:$F""),""SELECT C WHERE F = '"" &amp; $A477 &amp; ""'""))))"),"")</f>
        <v/>
      </c>
      <c r="R477" s="89">
        <f t="shared" ref="R477:W477" si="475">IF(ISBLANK(IFERROR(VLOOKUP($A477,INDIRECT("'(OCDS) " &amp; R$3 &amp; "'!$F:$F"),1,FALSE))),0,1)</f>
        <v>0</v>
      </c>
      <c r="S477" s="89">
        <f t="shared" si="475"/>
        <v>0</v>
      </c>
      <c r="T477" s="89">
        <f t="shared" si="475"/>
        <v>0</v>
      </c>
      <c r="U477" s="89">
        <f t="shared" si="475"/>
        <v>0</v>
      </c>
      <c r="V477" s="89">
        <f t="shared" si="475"/>
        <v>0</v>
      </c>
      <c r="W477" s="89">
        <f t="shared" si="475"/>
        <v>0</v>
      </c>
    </row>
    <row r="478">
      <c r="A478" s="79" t="str">
        <f t="shared" si="1"/>
        <v> ()</v>
      </c>
      <c r="B478" s="94"/>
      <c r="C478" s="94"/>
      <c r="D478" s="84"/>
      <c r="E478" s="84"/>
      <c r="F478" s="92"/>
      <c r="G478" s="84"/>
      <c r="H478" s="94"/>
      <c r="I478" s="84"/>
      <c r="J478" s="85" t="str">
        <f t="shared" si="3"/>
        <v>no</v>
      </c>
      <c r="K478" s="86" t="str">
        <f>IFERROR(__xludf.DUMMYFUNCTION("IFERROR(JOIN("", "",FILTER(L478:Q478,LEN(L478:Q478))))"),"")</f>
        <v/>
      </c>
      <c r="L478" s="87" t="str">
        <f>IFERROR(__xludf.DUMMYFUNCTION("IF(ISBLANK($D478),"""",IFERROR(JOIN("", "",QUERY(INDIRECT(""'(OCDS) "" &amp; L$3 &amp; ""'!$C:$F""),""SELECT C WHERE F = '"" &amp; $A478 &amp; ""'""))))"),"")</f>
        <v/>
      </c>
      <c r="M478" s="88" t="str">
        <f>IFERROR(__xludf.DUMMYFUNCTION("IF(ISBLANK($D478),"""",IFERROR(JOIN("", "",QUERY(INDIRECT(""'(OCDS) "" &amp; M$3 &amp; ""'!$C:$F""),""SELECT C WHERE F = '"" &amp; $A478 &amp; ""'""))))"),"")</f>
        <v/>
      </c>
      <c r="N478" s="88" t="str">
        <f>IFERROR(__xludf.DUMMYFUNCTION("IF(ISBLANK($D478),"""",IFERROR(JOIN("", "",QUERY(INDIRECT(""'(OCDS) "" &amp; N$3 &amp; ""'!$C:$F""),""SELECT C WHERE F = '"" &amp; $A478 &amp; ""'""))))"),"")</f>
        <v/>
      </c>
      <c r="O478" s="88" t="str">
        <f>IFERROR(__xludf.DUMMYFUNCTION("IF(ISBLANK($D478),"""",IFERROR(JOIN("", "",QUERY(INDIRECT(""'(OCDS) "" &amp; O$3 &amp; ""'!$C:$F""),""SELECT C WHERE F = '"" &amp; $A478 &amp; ""'""))))"),"")</f>
        <v/>
      </c>
      <c r="P478" s="88" t="str">
        <f>IFERROR(__xludf.DUMMYFUNCTION("IF(ISBLANK($D478),"""",IFERROR(JOIN("", "",QUERY(INDIRECT(""'(OCDS) "" &amp; P$3 &amp; ""'!$C:$F""),""SELECT C WHERE F = '"" &amp; $A478 &amp; ""'""))))"),"")</f>
        <v/>
      </c>
      <c r="Q478" s="88" t="str">
        <f>IFERROR(__xludf.DUMMYFUNCTION("IF(ISBLANK($D478),"""",IFERROR(JOIN("", "",QUERY(INDIRECT(""'(OCDS) "" &amp; Q$3 &amp; ""'!$C:$F""),""SELECT C WHERE F = '"" &amp; $A478 &amp; ""'""))))"),"")</f>
        <v/>
      </c>
      <c r="R478" s="89">
        <f t="shared" ref="R478:W478" si="476">IF(ISBLANK(IFERROR(VLOOKUP($A478,INDIRECT("'(OCDS) " &amp; R$3 &amp; "'!$F:$F"),1,FALSE))),0,1)</f>
        <v>0</v>
      </c>
      <c r="S478" s="89">
        <f t="shared" si="476"/>
        <v>0</v>
      </c>
      <c r="T478" s="89">
        <f t="shared" si="476"/>
        <v>0</v>
      </c>
      <c r="U478" s="89">
        <f t="shared" si="476"/>
        <v>0</v>
      </c>
      <c r="V478" s="89">
        <f t="shared" si="476"/>
        <v>0</v>
      </c>
      <c r="W478" s="89">
        <f t="shared" si="476"/>
        <v>0</v>
      </c>
    </row>
    <row r="479">
      <c r="A479" s="79" t="str">
        <f t="shared" si="1"/>
        <v> ()</v>
      </c>
      <c r="B479" s="94"/>
      <c r="C479" s="94"/>
      <c r="D479" s="84"/>
      <c r="E479" s="84"/>
      <c r="F479" s="92"/>
      <c r="G479" s="84"/>
      <c r="H479" s="94"/>
      <c r="I479" s="84"/>
      <c r="J479" s="85" t="str">
        <f t="shared" si="3"/>
        <v>no</v>
      </c>
      <c r="K479" s="86" t="str">
        <f>IFERROR(__xludf.DUMMYFUNCTION("IFERROR(JOIN("", "",FILTER(L479:Q479,LEN(L479:Q479))))"),"")</f>
        <v/>
      </c>
      <c r="L479" s="87" t="str">
        <f>IFERROR(__xludf.DUMMYFUNCTION("IF(ISBLANK($D479),"""",IFERROR(JOIN("", "",QUERY(INDIRECT(""'(OCDS) "" &amp; L$3 &amp; ""'!$C:$F""),""SELECT C WHERE F = '"" &amp; $A479 &amp; ""'""))))"),"")</f>
        <v/>
      </c>
      <c r="M479" s="88" t="str">
        <f>IFERROR(__xludf.DUMMYFUNCTION("IF(ISBLANK($D479),"""",IFERROR(JOIN("", "",QUERY(INDIRECT(""'(OCDS) "" &amp; M$3 &amp; ""'!$C:$F""),""SELECT C WHERE F = '"" &amp; $A479 &amp; ""'""))))"),"")</f>
        <v/>
      </c>
      <c r="N479" s="88" t="str">
        <f>IFERROR(__xludf.DUMMYFUNCTION("IF(ISBLANK($D479),"""",IFERROR(JOIN("", "",QUERY(INDIRECT(""'(OCDS) "" &amp; N$3 &amp; ""'!$C:$F""),""SELECT C WHERE F = '"" &amp; $A479 &amp; ""'""))))"),"")</f>
        <v/>
      </c>
      <c r="O479" s="88" t="str">
        <f>IFERROR(__xludf.DUMMYFUNCTION("IF(ISBLANK($D479),"""",IFERROR(JOIN("", "",QUERY(INDIRECT(""'(OCDS) "" &amp; O$3 &amp; ""'!$C:$F""),""SELECT C WHERE F = '"" &amp; $A479 &amp; ""'""))))"),"")</f>
        <v/>
      </c>
      <c r="P479" s="88" t="str">
        <f>IFERROR(__xludf.DUMMYFUNCTION("IF(ISBLANK($D479),"""",IFERROR(JOIN("", "",QUERY(INDIRECT(""'(OCDS) "" &amp; P$3 &amp; ""'!$C:$F""),""SELECT C WHERE F = '"" &amp; $A479 &amp; ""'""))))"),"")</f>
        <v/>
      </c>
      <c r="Q479" s="88" t="str">
        <f>IFERROR(__xludf.DUMMYFUNCTION("IF(ISBLANK($D479),"""",IFERROR(JOIN("", "",QUERY(INDIRECT(""'(OCDS) "" &amp; Q$3 &amp; ""'!$C:$F""),""SELECT C WHERE F = '"" &amp; $A479 &amp; ""'""))))"),"")</f>
        <v/>
      </c>
      <c r="R479" s="89">
        <f t="shared" ref="R479:W479" si="477">IF(ISBLANK(IFERROR(VLOOKUP($A479,INDIRECT("'(OCDS) " &amp; R$3 &amp; "'!$F:$F"),1,FALSE))),0,1)</f>
        <v>0</v>
      </c>
      <c r="S479" s="89">
        <f t="shared" si="477"/>
        <v>0</v>
      </c>
      <c r="T479" s="89">
        <f t="shared" si="477"/>
        <v>0</v>
      </c>
      <c r="U479" s="89">
        <f t="shared" si="477"/>
        <v>0</v>
      </c>
      <c r="V479" s="89">
        <f t="shared" si="477"/>
        <v>0</v>
      </c>
      <c r="W479" s="89">
        <f t="shared" si="477"/>
        <v>0</v>
      </c>
    </row>
    <row r="480">
      <c r="A480" s="79" t="str">
        <f t="shared" si="1"/>
        <v> ()</v>
      </c>
      <c r="B480" s="94"/>
      <c r="C480" s="94"/>
      <c r="D480" s="84"/>
      <c r="E480" s="84"/>
      <c r="F480" s="92"/>
      <c r="G480" s="84"/>
      <c r="H480" s="94"/>
      <c r="I480" s="84"/>
      <c r="J480" s="85" t="str">
        <f t="shared" si="3"/>
        <v>no</v>
      </c>
      <c r="K480" s="86" t="str">
        <f>IFERROR(__xludf.DUMMYFUNCTION("IFERROR(JOIN("", "",FILTER(L480:Q480,LEN(L480:Q480))))"),"")</f>
        <v/>
      </c>
      <c r="L480" s="87" t="str">
        <f>IFERROR(__xludf.DUMMYFUNCTION("IF(ISBLANK($D480),"""",IFERROR(JOIN("", "",QUERY(INDIRECT(""'(OCDS) "" &amp; L$3 &amp; ""'!$C:$F""),""SELECT C WHERE F = '"" &amp; $A480 &amp; ""'""))))"),"")</f>
        <v/>
      </c>
      <c r="M480" s="88" t="str">
        <f>IFERROR(__xludf.DUMMYFUNCTION("IF(ISBLANK($D480),"""",IFERROR(JOIN("", "",QUERY(INDIRECT(""'(OCDS) "" &amp; M$3 &amp; ""'!$C:$F""),""SELECT C WHERE F = '"" &amp; $A480 &amp; ""'""))))"),"")</f>
        <v/>
      </c>
      <c r="N480" s="88" t="str">
        <f>IFERROR(__xludf.DUMMYFUNCTION("IF(ISBLANK($D480),"""",IFERROR(JOIN("", "",QUERY(INDIRECT(""'(OCDS) "" &amp; N$3 &amp; ""'!$C:$F""),""SELECT C WHERE F = '"" &amp; $A480 &amp; ""'""))))"),"")</f>
        <v/>
      </c>
      <c r="O480" s="88" t="str">
        <f>IFERROR(__xludf.DUMMYFUNCTION("IF(ISBLANK($D480),"""",IFERROR(JOIN("", "",QUERY(INDIRECT(""'(OCDS) "" &amp; O$3 &amp; ""'!$C:$F""),""SELECT C WHERE F = '"" &amp; $A480 &amp; ""'""))))"),"")</f>
        <v/>
      </c>
      <c r="P480" s="88" t="str">
        <f>IFERROR(__xludf.DUMMYFUNCTION("IF(ISBLANK($D480),"""",IFERROR(JOIN("", "",QUERY(INDIRECT(""'(OCDS) "" &amp; P$3 &amp; ""'!$C:$F""),""SELECT C WHERE F = '"" &amp; $A480 &amp; ""'""))))"),"")</f>
        <v/>
      </c>
      <c r="Q480" s="88" t="str">
        <f>IFERROR(__xludf.DUMMYFUNCTION("IF(ISBLANK($D480),"""",IFERROR(JOIN("", "",QUERY(INDIRECT(""'(OCDS) "" &amp; Q$3 &amp; ""'!$C:$F""),""SELECT C WHERE F = '"" &amp; $A480 &amp; ""'""))))"),"")</f>
        <v/>
      </c>
      <c r="R480" s="89">
        <f t="shared" ref="R480:W480" si="478">IF(ISBLANK(IFERROR(VLOOKUP($A480,INDIRECT("'(OCDS) " &amp; R$3 &amp; "'!$F:$F"),1,FALSE))),0,1)</f>
        <v>0</v>
      </c>
      <c r="S480" s="89">
        <f t="shared" si="478"/>
        <v>0</v>
      </c>
      <c r="T480" s="89">
        <f t="shared" si="478"/>
        <v>0</v>
      </c>
      <c r="U480" s="89">
        <f t="shared" si="478"/>
        <v>0</v>
      </c>
      <c r="V480" s="89">
        <f t="shared" si="478"/>
        <v>0</v>
      </c>
      <c r="W480" s="89">
        <f t="shared" si="478"/>
        <v>0</v>
      </c>
    </row>
    <row r="481">
      <c r="A481" s="79" t="str">
        <f t="shared" si="1"/>
        <v> ()</v>
      </c>
      <c r="B481" s="94"/>
      <c r="C481" s="94"/>
      <c r="D481" s="84"/>
      <c r="E481" s="84"/>
      <c r="F481" s="92"/>
      <c r="G481" s="84"/>
      <c r="H481" s="94"/>
      <c r="I481" s="84"/>
      <c r="J481" s="85" t="str">
        <f t="shared" si="3"/>
        <v>no</v>
      </c>
      <c r="K481" s="86" t="str">
        <f>IFERROR(__xludf.DUMMYFUNCTION("IFERROR(JOIN("", "",FILTER(L481:Q481,LEN(L481:Q481))))"),"")</f>
        <v/>
      </c>
      <c r="L481" s="87" t="str">
        <f>IFERROR(__xludf.DUMMYFUNCTION("IF(ISBLANK($D481),"""",IFERROR(JOIN("", "",QUERY(INDIRECT(""'(OCDS) "" &amp; L$3 &amp; ""'!$C:$F""),""SELECT C WHERE F = '"" &amp; $A481 &amp; ""'""))))"),"")</f>
        <v/>
      </c>
      <c r="M481" s="88" t="str">
        <f>IFERROR(__xludf.DUMMYFUNCTION("IF(ISBLANK($D481),"""",IFERROR(JOIN("", "",QUERY(INDIRECT(""'(OCDS) "" &amp; M$3 &amp; ""'!$C:$F""),""SELECT C WHERE F = '"" &amp; $A481 &amp; ""'""))))"),"")</f>
        <v/>
      </c>
      <c r="N481" s="88" t="str">
        <f>IFERROR(__xludf.DUMMYFUNCTION("IF(ISBLANK($D481),"""",IFERROR(JOIN("", "",QUERY(INDIRECT(""'(OCDS) "" &amp; N$3 &amp; ""'!$C:$F""),""SELECT C WHERE F = '"" &amp; $A481 &amp; ""'""))))"),"")</f>
        <v/>
      </c>
      <c r="O481" s="88" t="str">
        <f>IFERROR(__xludf.DUMMYFUNCTION("IF(ISBLANK($D481),"""",IFERROR(JOIN("", "",QUERY(INDIRECT(""'(OCDS) "" &amp; O$3 &amp; ""'!$C:$F""),""SELECT C WHERE F = '"" &amp; $A481 &amp; ""'""))))"),"")</f>
        <v/>
      </c>
      <c r="P481" s="88" t="str">
        <f>IFERROR(__xludf.DUMMYFUNCTION("IF(ISBLANK($D481),"""",IFERROR(JOIN("", "",QUERY(INDIRECT(""'(OCDS) "" &amp; P$3 &amp; ""'!$C:$F""),""SELECT C WHERE F = '"" &amp; $A481 &amp; ""'""))))"),"")</f>
        <v/>
      </c>
      <c r="Q481" s="88" t="str">
        <f>IFERROR(__xludf.DUMMYFUNCTION("IF(ISBLANK($D481),"""",IFERROR(JOIN("", "",QUERY(INDIRECT(""'(OCDS) "" &amp; Q$3 &amp; ""'!$C:$F""),""SELECT C WHERE F = '"" &amp; $A481 &amp; ""'""))))"),"")</f>
        <v/>
      </c>
      <c r="R481" s="89">
        <f t="shared" ref="R481:W481" si="479">IF(ISBLANK(IFERROR(VLOOKUP($A481,INDIRECT("'(OCDS) " &amp; R$3 &amp; "'!$F:$F"),1,FALSE))),0,1)</f>
        <v>0</v>
      </c>
      <c r="S481" s="89">
        <f t="shared" si="479"/>
        <v>0</v>
      </c>
      <c r="T481" s="89">
        <f t="shared" si="479"/>
        <v>0</v>
      </c>
      <c r="U481" s="89">
        <f t="shared" si="479"/>
        <v>0</v>
      </c>
      <c r="V481" s="89">
        <f t="shared" si="479"/>
        <v>0</v>
      </c>
      <c r="W481" s="89">
        <f t="shared" si="479"/>
        <v>0</v>
      </c>
    </row>
    <row r="482">
      <c r="A482" s="79" t="str">
        <f t="shared" si="1"/>
        <v> ()</v>
      </c>
      <c r="B482" s="94"/>
      <c r="C482" s="94"/>
      <c r="D482" s="84"/>
      <c r="E482" s="84"/>
      <c r="F482" s="92"/>
      <c r="G482" s="84"/>
      <c r="H482" s="94"/>
      <c r="I482" s="84"/>
      <c r="J482" s="85" t="str">
        <f t="shared" si="3"/>
        <v>no</v>
      </c>
      <c r="K482" s="86" t="str">
        <f>IFERROR(__xludf.DUMMYFUNCTION("IFERROR(JOIN("", "",FILTER(L482:Q482,LEN(L482:Q482))))"),"")</f>
        <v/>
      </c>
      <c r="L482" s="87" t="str">
        <f>IFERROR(__xludf.DUMMYFUNCTION("IF(ISBLANK($D482),"""",IFERROR(JOIN("", "",QUERY(INDIRECT(""'(OCDS) "" &amp; L$3 &amp; ""'!$C:$F""),""SELECT C WHERE F = '"" &amp; $A482 &amp; ""'""))))"),"")</f>
        <v/>
      </c>
      <c r="M482" s="88" t="str">
        <f>IFERROR(__xludf.DUMMYFUNCTION("IF(ISBLANK($D482),"""",IFERROR(JOIN("", "",QUERY(INDIRECT(""'(OCDS) "" &amp; M$3 &amp; ""'!$C:$F""),""SELECT C WHERE F = '"" &amp; $A482 &amp; ""'""))))"),"")</f>
        <v/>
      </c>
      <c r="N482" s="88" t="str">
        <f>IFERROR(__xludf.DUMMYFUNCTION("IF(ISBLANK($D482),"""",IFERROR(JOIN("", "",QUERY(INDIRECT(""'(OCDS) "" &amp; N$3 &amp; ""'!$C:$F""),""SELECT C WHERE F = '"" &amp; $A482 &amp; ""'""))))"),"")</f>
        <v/>
      </c>
      <c r="O482" s="88" t="str">
        <f>IFERROR(__xludf.DUMMYFUNCTION("IF(ISBLANK($D482),"""",IFERROR(JOIN("", "",QUERY(INDIRECT(""'(OCDS) "" &amp; O$3 &amp; ""'!$C:$F""),""SELECT C WHERE F = '"" &amp; $A482 &amp; ""'""))))"),"")</f>
        <v/>
      </c>
      <c r="P482" s="88" t="str">
        <f>IFERROR(__xludf.DUMMYFUNCTION("IF(ISBLANK($D482),"""",IFERROR(JOIN("", "",QUERY(INDIRECT(""'(OCDS) "" &amp; P$3 &amp; ""'!$C:$F""),""SELECT C WHERE F = '"" &amp; $A482 &amp; ""'""))))"),"")</f>
        <v/>
      </c>
      <c r="Q482" s="88" t="str">
        <f>IFERROR(__xludf.DUMMYFUNCTION("IF(ISBLANK($D482),"""",IFERROR(JOIN("", "",QUERY(INDIRECT(""'(OCDS) "" &amp; Q$3 &amp; ""'!$C:$F""),""SELECT C WHERE F = '"" &amp; $A482 &amp; ""'""))))"),"")</f>
        <v/>
      </c>
      <c r="R482" s="89">
        <f t="shared" ref="R482:W482" si="480">IF(ISBLANK(IFERROR(VLOOKUP($A482,INDIRECT("'(OCDS) " &amp; R$3 &amp; "'!$F:$F"),1,FALSE))),0,1)</f>
        <v>0</v>
      </c>
      <c r="S482" s="89">
        <f t="shared" si="480"/>
        <v>0</v>
      </c>
      <c r="T482" s="89">
        <f t="shared" si="480"/>
        <v>0</v>
      </c>
      <c r="U482" s="89">
        <f t="shared" si="480"/>
        <v>0</v>
      </c>
      <c r="V482" s="89">
        <f t="shared" si="480"/>
        <v>0</v>
      </c>
      <c r="W482" s="89">
        <f t="shared" si="480"/>
        <v>0</v>
      </c>
    </row>
    <row r="483">
      <c r="A483" s="79" t="str">
        <f t="shared" si="1"/>
        <v> ()</v>
      </c>
      <c r="B483" s="94"/>
      <c r="C483" s="94"/>
      <c r="D483" s="84"/>
      <c r="E483" s="84"/>
      <c r="F483" s="92"/>
      <c r="G483" s="84"/>
      <c r="H483" s="94"/>
      <c r="I483" s="84"/>
      <c r="J483" s="85" t="str">
        <f t="shared" si="3"/>
        <v>no</v>
      </c>
      <c r="K483" s="86" t="str">
        <f>IFERROR(__xludf.DUMMYFUNCTION("IFERROR(JOIN("", "",FILTER(L483:Q483,LEN(L483:Q483))))"),"")</f>
        <v/>
      </c>
      <c r="L483" s="87" t="str">
        <f>IFERROR(__xludf.DUMMYFUNCTION("IF(ISBLANK($D483),"""",IFERROR(JOIN("", "",QUERY(INDIRECT(""'(OCDS) "" &amp; L$3 &amp; ""'!$C:$F""),""SELECT C WHERE F = '"" &amp; $A483 &amp; ""'""))))"),"")</f>
        <v/>
      </c>
      <c r="M483" s="88" t="str">
        <f>IFERROR(__xludf.DUMMYFUNCTION("IF(ISBLANK($D483),"""",IFERROR(JOIN("", "",QUERY(INDIRECT(""'(OCDS) "" &amp; M$3 &amp; ""'!$C:$F""),""SELECT C WHERE F = '"" &amp; $A483 &amp; ""'""))))"),"")</f>
        <v/>
      </c>
      <c r="N483" s="88" t="str">
        <f>IFERROR(__xludf.DUMMYFUNCTION("IF(ISBLANK($D483),"""",IFERROR(JOIN("", "",QUERY(INDIRECT(""'(OCDS) "" &amp; N$3 &amp; ""'!$C:$F""),""SELECT C WHERE F = '"" &amp; $A483 &amp; ""'""))))"),"")</f>
        <v/>
      </c>
      <c r="O483" s="88" t="str">
        <f>IFERROR(__xludf.DUMMYFUNCTION("IF(ISBLANK($D483),"""",IFERROR(JOIN("", "",QUERY(INDIRECT(""'(OCDS) "" &amp; O$3 &amp; ""'!$C:$F""),""SELECT C WHERE F = '"" &amp; $A483 &amp; ""'""))))"),"")</f>
        <v/>
      </c>
      <c r="P483" s="88" t="str">
        <f>IFERROR(__xludf.DUMMYFUNCTION("IF(ISBLANK($D483),"""",IFERROR(JOIN("", "",QUERY(INDIRECT(""'(OCDS) "" &amp; P$3 &amp; ""'!$C:$F""),""SELECT C WHERE F = '"" &amp; $A483 &amp; ""'""))))"),"")</f>
        <v/>
      </c>
      <c r="Q483" s="88" t="str">
        <f>IFERROR(__xludf.DUMMYFUNCTION("IF(ISBLANK($D483),"""",IFERROR(JOIN("", "",QUERY(INDIRECT(""'(OCDS) "" &amp; Q$3 &amp; ""'!$C:$F""),""SELECT C WHERE F = '"" &amp; $A483 &amp; ""'""))))"),"")</f>
        <v/>
      </c>
      <c r="R483" s="89">
        <f t="shared" ref="R483:W483" si="481">IF(ISBLANK(IFERROR(VLOOKUP($A483,INDIRECT("'(OCDS) " &amp; R$3 &amp; "'!$F:$F"),1,FALSE))),0,1)</f>
        <v>0</v>
      </c>
      <c r="S483" s="89">
        <f t="shared" si="481"/>
        <v>0</v>
      </c>
      <c r="T483" s="89">
        <f t="shared" si="481"/>
        <v>0</v>
      </c>
      <c r="U483" s="89">
        <f t="shared" si="481"/>
        <v>0</v>
      </c>
      <c r="V483" s="89">
        <f t="shared" si="481"/>
        <v>0</v>
      </c>
      <c r="W483" s="89">
        <f t="shared" si="481"/>
        <v>0</v>
      </c>
    </row>
    <row r="484">
      <c r="A484" s="79" t="str">
        <f t="shared" si="1"/>
        <v> ()</v>
      </c>
      <c r="B484" s="94"/>
      <c r="C484" s="94"/>
      <c r="D484" s="84"/>
      <c r="E484" s="84"/>
      <c r="F484" s="92"/>
      <c r="G484" s="84"/>
      <c r="H484" s="94"/>
      <c r="I484" s="84"/>
      <c r="J484" s="85" t="str">
        <f t="shared" si="3"/>
        <v>no</v>
      </c>
      <c r="K484" s="86" t="str">
        <f>IFERROR(__xludf.DUMMYFUNCTION("IFERROR(JOIN("", "",FILTER(L484:Q484,LEN(L484:Q484))))"),"")</f>
        <v/>
      </c>
      <c r="L484" s="87" t="str">
        <f>IFERROR(__xludf.DUMMYFUNCTION("IF(ISBLANK($D484),"""",IFERROR(JOIN("", "",QUERY(INDIRECT(""'(OCDS) "" &amp; L$3 &amp; ""'!$C:$F""),""SELECT C WHERE F = '"" &amp; $A484 &amp; ""'""))))"),"")</f>
        <v/>
      </c>
      <c r="M484" s="88" t="str">
        <f>IFERROR(__xludf.DUMMYFUNCTION("IF(ISBLANK($D484),"""",IFERROR(JOIN("", "",QUERY(INDIRECT(""'(OCDS) "" &amp; M$3 &amp; ""'!$C:$F""),""SELECT C WHERE F = '"" &amp; $A484 &amp; ""'""))))"),"")</f>
        <v/>
      </c>
      <c r="N484" s="88" t="str">
        <f>IFERROR(__xludf.DUMMYFUNCTION("IF(ISBLANK($D484),"""",IFERROR(JOIN("", "",QUERY(INDIRECT(""'(OCDS) "" &amp; N$3 &amp; ""'!$C:$F""),""SELECT C WHERE F = '"" &amp; $A484 &amp; ""'""))))"),"")</f>
        <v/>
      </c>
      <c r="O484" s="88" t="str">
        <f>IFERROR(__xludf.DUMMYFUNCTION("IF(ISBLANK($D484),"""",IFERROR(JOIN("", "",QUERY(INDIRECT(""'(OCDS) "" &amp; O$3 &amp; ""'!$C:$F""),""SELECT C WHERE F = '"" &amp; $A484 &amp; ""'""))))"),"")</f>
        <v/>
      </c>
      <c r="P484" s="88" t="str">
        <f>IFERROR(__xludf.DUMMYFUNCTION("IF(ISBLANK($D484),"""",IFERROR(JOIN("", "",QUERY(INDIRECT(""'(OCDS) "" &amp; P$3 &amp; ""'!$C:$F""),""SELECT C WHERE F = '"" &amp; $A484 &amp; ""'""))))"),"")</f>
        <v/>
      </c>
      <c r="Q484" s="88" t="str">
        <f>IFERROR(__xludf.DUMMYFUNCTION("IF(ISBLANK($D484),"""",IFERROR(JOIN("", "",QUERY(INDIRECT(""'(OCDS) "" &amp; Q$3 &amp; ""'!$C:$F""),""SELECT C WHERE F = '"" &amp; $A484 &amp; ""'""))))"),"")</f>
        <v/>
      </c>
      <c r="R484" s="89">
        <f t="shared" ref="R484:W484" si="482">IF(ISBLANK(IFERROR(VLOOKUP($A484,INDIRECT("'(OCDS) " &amp; R$3 &amp; "'!$F:$F"),1,FALSE))),0,1)</f>
        <v>0</v>
      </c>
      <c r="S484" s="89">
        <f t="shared" si="482"/>
        <v>0</v>
      </c>
      <c r="T484" s="89">
        <f t="shared" si="482"/>
        <v>0</v>
      </c>
      <c r="U484" s="89">
        <f t="shared" si="482"/>
        <v>0</v>
      </c>
      <c r="V484" s="89">
        <f t="shared" si="482"/>
        <v>0</v>
      </c>
      <c r="W484" s="89">
        <f t="shared" si="482"/>
        <v>0</v>
      </c>
    </row>
    <row r="485">
      <c r="A485" s="79" t="str">
        <f t="shared" si="1"/>
        <v> ()</v>
      </c>
      <c r="B485" s="94"/>
      <c r="C485" s="94"/>
      <c r="D485" s="84"/>
      <c r="E485" s="84"/>
      <c r="F485" s="92"/>
      <c r="G485" s="84"/>
      <c r="H485" s="94"/>
      <c r="I485" s="84"/>
      <c r="J485" s="85" t="str">
        <f t="shared" si="3"/>
        <v>no</v>
      </c>
      <c r="K485" s="86" t="str">
        <f>IFERROR(__xludf.DUMMYFUNCTION("IFERROR(JOIN("", "",FILTER(L485:Q485,LEN(L485:Q485))))"),"")</f>
        <v/>
      </c>
      <c r="L485" s="87" t="str">
        <f>IFERROR(__xludf.DUMMYFUNCTION("IF(ISBLANK($D485),"""",IFERROR(JOIN("", "",QUERY(INDIRECT(""'(OCDS) "" &amp; L$3 &amp; ""'!$C:$F""),""SELECT C WHERE F = '"" &amp; $A485 &amp; ""'""))))"),"")</f>
        <v/>
      </c>
      <c r="M485" s="88" t="str">
        <f>IFERROR(__xludf.DUMMYFUNCTION("IF(ISBLANK($D485),"""",IFERROR(JOIN("", "",QUERY(INDIRECT(""'(OCDS) "" &amp; M$3 &amp; ""'!$C:$F""),""SELECT C WHERE F = '"" &amp; $A485 &amp; ""'""))))"),"")</f>
        <v/>
      </c>
      <c r="N485" s="88" t="str">
        <f>IFERROR(__xludf.DUMMYFUNCTION("IF(ISBLANK($D485),"""",IFERROR(JOIN("", "",QUERY(INDIRECT(""'(OCDS) "" &amp; N$3 &amp; ""'!$C:$F""),""SELECT C WHERE F = '"" &amp; $A485 &amp; ""'""))))"),"")</f>
        <v/>
      </c>
      <c r="O485" s="88" t="str">
        <f>IFERROR(__xludf.DUMMYFUNCTION("IF(ISBLANK($D485),"""",IFERROR(JOIN("", "",QUERY(INDIRECT(""'(OCDS) "" &amp; O$3 &amp; ""'!$C:$F""),""SELECT C WHERE F = '"" &amp; $A485 &amp; ""'""))))"),"")</f>
        <v/>
      </c>
      <c r="P485" s="88" t="str">
        <f>IFERROR(__xludf.DUMMYFUNCTION("IF(ISBLANK($D485),"""",IFERROR(JOIN("", "",QUERY(INDIRECT(""'(OCDS) "" &amp; P$3 &amp; ""'!$C:$F""),""SELECT C WHERE F = '"" &amp; $A485 &amp; ""'""))))"),"")</f>
        <v/>
      </c>
      <c r="Q485" s="88" t="str">
        <f>IFERROR(__xludf.DUMMYFUNCTION("IF(ISBLANK($D485),"""",IFERROR(JOIN("", "",QUERY(INDIRECT(""'(OCDS) "" &amp; Q$3 &amp; ""'!$C:$F""),""SELECT C WHERE F = '"" &amp; $A485 &amp; ""'""))))"),"")</f>
        <v/>
      </c>
      <c r="R485" s="89">
        <f t="shared" ref="R485:W485" si="483">IF(ISBLANK(IFERROR(VLOOKUP($A485,INDIRECT("'(OCDS) " &amp; R$3 &amp; "'!$F:$F"),1,FALSE))),0,1)</f>
        <v>0</v>
      </c>
      <c r="S485" s="89">
        <f t="shared" si="483"/>
        <v>0</v>
      </c>
      <c r="T485" s="89">
        <f t="shared" si="483"/>
        <v>0</v>
      </c>
      <c r="U485" s="89">
        <f t="shared" si="483"/>
        <v>0</v>
      </c>
      <c r="V485" s="89">
        <f t="shared" si="483"/>
        <v>0</v>
      </c>
      <c r="W485" s="89">
        <f t="shared" si="483"/>
        <v>0</v>
      </c>
    </row>
    <row r="486">
      <c r="A486" s="79" t="str">
        <f t="shared" si="1"/>
        <v> ()</v>
      </c>
      <c r="B486" s="94"/>
      <c r="C486" s="94"/>
      <c r="D486" s="84"/>
      <c r="E486" s="84"/>
      <c r="F486" s="92"/>
      <c r="G486" s="84"/>
      <c r="H486" s="94"/>
      <c r="I486" s="84"/>
      <c r="J486" s="85" t="str">
        <f t="shared" si="3"/>
        <v>no</v>
      </c>
      <c r="K486" s="86" t="str">
        <f>IFERROR(__xludf.DUMMYFUNCTION("IFERROR(JOIN("", "",FILTER(L486:Q486,LEN(L486:Q486))))"),"")</f>
        <v/>
      </c>
      <c r="L486" s="87" t="str">
        <f>IFERROR(__xludf.DUMMYFUNCTION("IF(ISBLANK($D486),"""",IFERROR(JOIN("", "",QUERY(INDIRECT(""'(OCDS) "" &amp; L$3 &amp; ""'!$C:$F""),""SELECT C WHERE F = '"" &amp; $A486 &amp; ""'""))))"),"")</f>
        <v/>
      </c>
      <c r="M486" s="88" t="str">
        <f>IFERROR(__xludf.DUMMYFUNCTION("IF(ISBLANK($D486),"""",IFERROR(JOIN("", "",QUERY(INDIRECT(""'(OCDS) "" &amp; M$3 &amp; ""'!$C:$F""),""SELECT C WHERE F = '"" &amp; $A486 &amp; ""'""))))"),"")</f>
        <v/>
      </c>
      <c r="N486" s="88" t="str">
        <f>IFERROR(__xludf.DUMMYFUNCTION("IF(ISBLANK($D486),"""",IFERROR(JOIN("", "",QUERY(INDIRECT(""'(OCDS) "" &amp; N$3 &amp; ""'!$C:$F""),""SELECT C WHERE F = '"" &amp; $A486 &amp; ""'""))))"),"")</f>
        <v/>
      </c>
      <c r="O486" s="88" t="str">
        <f>IFERROR(__xludf.DUMMYFUNCTION("IF(ISBLANK($D486),"""",IFERROR(JOIN("", "",QUERY(INDIRECT(""'(OCDS) "" &amp; O$3 &amp; ""'!$C:$F""),""SELECT C WHERE F = '"" &amp; $A486 &amp; ""'""))))"),"")</f>
        <v/>
      </c>
      <c r="P486" s="88" t="str">
        <f>IFERROR(__xludf.DUMMYFUNCTION("IF(ISBLANK($D486),"""",IFERROR(JOIN("", "",QUERY(INDIRECT(""'(OCDS) "" &amp; P$3 &amp; ""'!$C:$F""),""SELECT C WHERE F = '"" &amp; $A486 &amp; ""'""))))"),"")</f>
        <v/>
      </c>
      <c r="Q486" s="88" t="str">
        <f>IFERROR(__xludf.DUMMYFUNCTION("IF(ISBLANK($D486),"""",IFERROR(JOIN("", "",QUERY(INDIRECT(""'(OCDS) "" &amp; Q$3 &amp; ""'!$C:$F""),""SELECT C WHERE F = '"" &amp; $A486 &amp; ""'""))))"),"")</f>
        <v/>
      </c>
      <c r="R486" s="89">
        <f t="shared" ref="R486:W486" si="484">IF(ISBLANK(IFERROR(VLOOKUP($A486,INDIRECT("'(OCDS) " &amp; R$3 &amp; "'!$F:$F"),1,FALSE))),0,1)</f>
        <v>0</v>
      </c>
      <c r="S486" s="89">
        <f t="shared" si="484"/>
        <v>0</v>
      </c>
      <c r="T486" s="89">
        <f t="shared" si="484"/>
        <v>0</v>
      </c>
      <c r="U486" s="89">
        <f t="shared" si="484"/>
        <v>0</v>
      </c>
      <c r="V486" s="89">
        <f t="shared" si="484"/>
        <v>0</v>
      </c>
      <c r="W486" s="89">
        <f t="shared" si="484"/>
        <v>0</v>
      </c>
    </row>
    <row r="487">
      <c r="A487" s="79" t="str">
        <f t="shared" si="1"/>
        <v> ()</v>
      </c>
      <c r="B487" s="94"/>
      <c r="C487" s="94"/>
      <c r="D487" s="84"/>
      <c r="E487" s="84"/>
      <c r="F487" s="92"/>
      <c r="G487" s="84"/>
      <c r="H487" s="94"/>
      <c r="I487" s="84"/>
      <c r="J487" s="85" t="str">
        <f t="shared" si="3"/>
        <v>no</v>
      </c>
      <c r="K487" s="86" t="str">
        <f>IFERROR(__xludf.DUMMYFUNCTION("IFERROR(JOIN("", "",FILTER(L487:Q487,LEN(L487:Q487))))"),"")</f>
        <v/>
      </c>
      <c r="L487" s="87" t="str">
        <f>IFERROR(__xludf.DUMMYFUNCTION("IF(ISBLANK($D487),"""",IFERROR(JOIN("", "",QUERY(INDIRECT(""'(OCDS) "" &amp; L$3 &amp; ""'!$C:$F""),""SELECT C WHERE F = '"" &amp; $A487 &amp; ""'""))))"),"")</f>
        <v/>
      </c>
      <c r="M487" s="88" t="str">
        <f>IFERROR(__xludf.DUMMYFUNCTION("IF(ISBLANK($D487),"""",IFERROR(JOIN("", "",QUERY(INDIRECT(""'(OCDS) "" &amp; M$3 &amp; ""'!$C:$F""),""SELECT C WHERE F = '"" &amp; $A487 &amp; ""'""))))"),"")</f>
        <v/>
      </c>
      <c r="N487" s="88" t="str">
        <f>IFERROR(__xludf.DUMMYFUNCTION("IF(ISBLANK($D487),"""",IFERROR(JOIN("", "",QUERY(INDIRECT(""'(OCDS) "" &amp; N$3 &amp; ""'!$C:$F""),""SELECT C WHERE F = '"" &amp; $A487 &amp; ""'""))))"),"")</f>
        <v/>
      </c>
      <c r="O487" s="88" t="str">
        <f>IFERROR(__xludf.DUMMYFUNCTION("IF(ISBLANK($D487),"""",IFERROR(JOIN("", "",QUERY(INDIRECT(""'(OCDS) "" &amp; O$3 &amp; ""'!$C:$F""),""SELECT C WHERE F = '"" &amp; $A487 &amp; ""'""))))"),"")</f>
        <v/>
      </c>
      <c r="P487" s="88" t="str">
        <f>IFERROR(__xludf.DUMMYFUNCTION("IF(ISBLANK($D487),"""",IFERROR(JOIN("", "",QUERY(INDIRECT(""'(OCDS) "" &amp; P$3 &amp; ""'!$C:$F""),""SELECT C WHERE F = '"" &amp; $A487 &amp; ""'""))))"),"")</f>
        <v/>
      </c>
      <c r="Q487" s="88" t="str">
        <f>IFERROR(__xludf.DUMMYFUNCTION("IF(ISBLANK($D487),"""",IFERROR(JOIN("", "",QUERY(INDIRECT(""'(OCDS) "" &amp; Q$3 &amp; ""'!$C:$F""),""SELECT C WHERE F = '"" &amp; $A487 &amp; ""'""))))"),"")</f>
        <v/>
      </c>
      <c r="R487" s="89">
        <f t="shared" ref="R487:W487" si="485">IF(ISBLANK(IFERROR(VLOOKUP($A487,INDIRECT("'(OCDS) " &amp; R$3 &amp; "'!$F:$F"),1,FALSE))),0,1)</f>
        <v>0</v>
      </c>
      <c r="S487" s="89">
        <f t="shared" si="485"/>
        <v>0</v>
      </c>
      <c r="T487" s="89">
        <f t="shared" si="485"/>
        <v>0</v>
      </c>
      <c r="U487" s="89">
        <f t="shared" si="485"/>
        <v>0</v>
      </c>
      <c r="V487" s="89">
        <f t="shared" si="485"/>
        <v>0</v>
      </c>
      <c r="W487" s="89">
        <f t="shared" si="485"/>
        <v>0</v>
      </c>
    </row>
    <row r="488">
      <c r="A488" s="79" t="str">
        <f t="shared" si="1"/>
        <v> ()</v>
      </c>
      <c r="B488" s="94"/>
      <c r="C488" s="94"/>
      <c r="D488" s="84"/>
      <c r="E488" s="84"/>
      <c r="F488" s="92"/>
      <c r="G488" s="84"/>
      <c r="H488" s="94"/>
      <c r="I488" s="84"/>
      <c r="J488" s="85" t="str">
        <f t="shared" si="3"/>
        <v>no</v>
      </c>
      <c r="K488" s="86" t="str">
        <f>IFERROR(__xludf.DUMMYFUNCTION("IFERROR(JOIN("", "",FILTER(L488:Q488,LEN(L488:Q488))))"),"")</f>
        <v/>
      </c>
      <c r="L488" s="87" t="str">
        <f>IFERROR(__xludf.DUMMYFUNCTION("IF(ISBLANK($D488),"""",IFERROR(JOIN("", "",QUERY(INDIRECT(""'(OCDS) "" &amp; L$3 &amp; ""'!$C:$F""),""SELECT C WHERE F = '"" &amp; $A488 &amp; ""'""))))"),"")</f>
        <v/>
      </c>
      <c r="M488" s="88" t="str">
        <f>IFERROR(__xludf.DUMMYFUNCTION("IF(ISBLANK($D488),"""",IFERROR(JOIN("", "",QUERY(INDIRECT(""'(OCDS) "" &amp; M$3 &amp; ""'!$C:$F""),""SELECT C WHERE F = '"" &amp; $A488 &amp; ""'""))))"),"")</f>
        <v/>
      </c>
      <c r="N488" s="88" t="str">
        <f>IFERROR(__xludf.DUMMYFUNCTION("IF(ISBLANK($D488),"""",IFERROR(JOIN("", "",QUERY(INDIRECT(""'(OCDS) "" &amp; N$3 &amp; ""'!$C:$F""),""SELECT C WHERE F = '"" &amp; $A488 &amp; ""'""))))"),"")</f>
        <v/>
      </c>
      <c r="O488" s="88" t="str">
        <f>IFERROR(__xludf.DUMMYFUNCTION("IF(ISBLANK($D488),"""",IFERROR(JOIN("", "",QUERY(INDIRECT(""'(OCDS) "" &amp; O$3 &amp; ""'!$C:$F""),""SELECT C WHERE F = '"" &amp; $A488 &amp; ""'""))))"),"")</f>
        <v/>
      </c>
      <c r="P488" s="88" t="str">
        <f>IFERROR(__xludf.DUMMYFUNCTION("IF(ISBLANK($D488),"""",IFERROR(JOIN("", "",QUERY(INDIRECT(""'(OCDS) "" &amp; P$3 &amp; ""'!$C:$F""),""SELECT C WHERE F = '"" &amp; $A488 &amp; ""'""))))"),"")</f>
        <v/>
      </c>
      <c r="Q488" s="88" t="str">
        <f>IFERROR(__xludf.DUMMYFUNCTION("IF(ISBLANK($D488),"""",IFERROR(JOIN("", "",QUERY(INDIRECT(""'(OCDS) "" &amp; Q$3 &amp; ""'!$C:$F""),""SELECT C WHERE F = '"" &amp; $A488 &amp; ""'""))))"),"")</f>
        <v/>
      </c>
      <c r="R488" s="89">
        <f t="shared" ref="R488:W488" si="486">IF(ISBLANK(IFERROR(VLOOKUP($A488,INDIRECT("'(OCDS) " &amp; R$3 &amp; "'!$F:$F"),1,FALSE))),0,1)</f>
        <v>0</v>
      </c>
      <c r="S488" s="89">
        <f t="shared" si="486"/>
        <v>0</v>
      </c>
      <c r="T488" s="89">
        <f t="shared" si="486"/>
        <v>0</v>
      </c>
      <c r="U488" s="89">
        <f t="shared" si="486"/>
        <v>0</v>
      </c>
      <c r="V488" s="89">
        <f t="shared" si="486"/>
        <v>0</v>
      </c>
      <c r="W488" s="89">
        <f t="shared" si="486"/>
        <v>0</v>
      </c>
    </row>
    <row r="489">
      <c r="A489" s="79" t="str">
        <f t="shared" si="1"/>
        <v> ()</v>
      </c>
      <c r="B489" s="94"/>
      <c r="C489" s="94"/>
      <c r="D489" s="84"/>
      <c r="E489" s="84"/>
      <c r="F489" s="92"/>
      <c r="G489" s="84"/>
      <c r="H489" s="94"/>
      <c r="I489" s="84"/>
      <c r="J489" s="85" t="str">
        <f t="shared" si="3"/>
        <v>no</v>
      </c>
      <c r="K489" s="86" t="str">
        <f>IFERROR(__xludf.DUMMYFUNCTION("IFERROR(JOIN("", "",FILTER(L489:Q489,LEN(L489:Q489))))"),"")</f>
        <v/>
      </c>
      <c r="L489" s="87" t="str">
        <f>IFERROR(__xludf.DUMMYFUNCTION("IF(ISBLANK($D489),"""",IFERROR(JOIN("", "",QUERY(INDIRECT(""'(OCDS) "" &amp; L$3 &amp; ""'!$C:$F""),""SELECT C WHERE F = '"" &amp; $A489 &amp; ""'""))))"),"")</f>
        <v/>
      </c>
      <c r="M489" s="88" t="str">
        <f>IFERROR(__xludf.DUMMYFUNCTION("IF(ISBLANK($D489),"""",IFERROR(JOIN("", "",QUERY(INDIRECT(""'(OCDS) "" &amp; M$3 &amp; ""'!$C:$F""),""SELECT C WHERE F = '"" &amp; $A489 &amp; ""'""))))"),"")</f>
        <v/>
      </c>
      <c r="N489" s="88" t="str">
        <f>IFERROR(__xludf.DUMMYFUNCTION("IF(ISBLANK($D489),"""",IFERROR(JOIN("", "",QUERY(INDIRECT(""'(OCDS) "" &amp; N$3 &amp; ""'!$C:$F""),""SELECT C WHERE F = '"" &amp; $A489 &amp; ""'""))))"),"")</f>
        <v/>
      </c>
      <c r="O489" s="88" t="str">
        <f>IFERROR(__xludf.DUMMYFUNCTION("IF(ISBLANK($D489),"""",IFERROR(JOIN("", "",QUERY(INDIRECT(""'(OCDS) "" &amp; O$3 &amp; ""'!$C:$F""),""SELECT C WHERE F = '"" &amp; $A489 &amp; ""'""))))"),"")</f>
        <v/>
      </c>
      <c r="P489" s="88" t="str">
        <f>IFERROR(__xludf.DUMMYFUNCTION("IF(ISBLANK($D489),"""",IFERROR(JOIN("", "",QUERY(INDIRECT(""'(OCDS) "" &amp; P$3 &amp; ""'!$C:$F""),""SELECT C WHERE F = '"" &amp; $A489 &amp; ""'""))))"),"")</f>
        <v/>
      </c>
      <c r="Q489" s="88" t="str">
        <f>IFERROR(__xludf.DUMMYFUNCTION("IF(ISBLANK($D489),"""",IFERROR(JOIN("", "",QUERY(INDIRECT(""'(OCDS) "" &amp; Q$3 &amp; ""'!$C:$F""),""SELECT C WHERE F = '"" &amp; $A489 &amp; ""'""))))"),"")</f>
        <v/>
      </c>
      <c r="R489" s="89">
        <f t="shared" ref="R489:W489" si="487">IF(ISBLANK(IFERROR(VLOOKUP($A489,INDIRECT("'(OCDS) " &amp; R$3 &amp; "'!$F:$F"),1,FALSE))),0,1)</f>
        <v>0</v>
      </c>
      <c r="S489" s="89">
        <f t="shared" si="487"/>
        <v>0</v>
      </c>
      <c r="T489" s="89">
        <f t="shared" si="487"/>
        <v>0</v>
      </c>
      <c r="U489" s="89">
        <f t="shared" si="487"/>
        <v>0</v>
      </c>
      <c r="V489" s="89">
        <f t="shared" si="487"/>
        <v>0</v>
      </c>
      <c r="W489" s="89">
        <f t="shared" si="487"/>
        <v>0</v>
      </c>
    </row>
    <row r="490">
      <c r="A490" s="79" t="str">
        <f t="shared" si="1"/>
        <v> ()</v>
      </c>
      <c r="B490" s="94"/>
      <c r="C490" s="94"/>
      <c r="D490" s="84"/>
      <c r="E490" s="84"/>
      <c r="F490" s="92"/>
      <c r="G490" s="84"/>
      <c r="H490" s="94"/>
      <c r="I490" s="84"/>
      <c r="J490" s="85" t="str">
        <f t="shared" si="3"/>
        <v>no</v>
      </c>
      <c r="K490" s="86" t="str">
        <f>IFERROR(__xludf.DUMMYFUNCTION("IFERROR(JOIN("", "",FILTER(L490:Q490,LEN(L490:Q490))))"),"")</f>
        <v/>
      </c>
      <c r="L490" s="87" t="str">
        <f>IFERROR(__xludf.DUMMYFUNCTION("IF(ISBLANK($D490),"""",IFERROR(JOIN("", "",QUERY(INDIRECT(""'(OCDS) "" &amp; L$3 &amp; ""'!$C:$F""),""SELECT C WHERE F = '"" &amp; $A490 &amp; ""'""))))"),"")</f>
        <v/>
      </c>
      <c r="M490" s="88" t="str">
        <f>IFERROR(__xludf.DUMMYFUNCTION("IF(ISBLANK($D490),"""",IFERROR(JOIN("", "",QUERY(INDIRECT(""'(OCDS) "" &amp; M$3 &amp; ""'!$C:$F""),""SELECT C WHERE F = '"" &amp; $A490 &amp; ""'""))))"),"")</f>
        <v/>
      </c>
      <c r="N490" s="88" t="str">
        <f>IFERROR(__xludf.DUMMYFUNCTION("IF(ISBLANK($D490),"""",IFERROR(JOIN("", "",QUERY(INDIRECT(""'(OCDS) "" &amp; N$3 &amp; ""'!$C:$F""),""SELECT C WHERE F = '"" &amp; $A490 &amp; ""'""))))"),"")</f>
        <v/>
      </c>
      <c r="O490" s="88" t="str">
        <f>IFERROR(__xludf.DUMMYFUNCTION("IF(ISBLANK($D490),"""",IFERROR(JOIN("", "",QUERY(INDIRECT(""'(OCDS) "" &amp; O$3 &amp; ""'!$C:$F""),""SELECT C WHERE F = '"" &amp; $A490 &amp; ""'""))))"),"")</f>
        <v/>
      </c>
      <c r="P490" s="88" t="str">
        <f>IFERROR(__xludf.DUMMYFUNCTION("IF(ISBLANK($D490),"""",IFERROR(JOIN("", "",QUERY(INDIRECT(""'(OCDS) "" &amp; P$3 &amp; ""'!$C:$F""),""SELECT C WHERE F = '"" &amp; $A490 &amp; ""'""))))"),"")</f>
        <v/>
      </c>
      <c r="Q490" s="88" t="str">
        <f>IFERROR(__xludf.DUMMYFUNCTION("IF(ISBLANK($D490),"""",IFERROR(JOIN("", "",QUERY(INDIRECT(""'(OCDS) "" &amp; Q$3 &amp; ""'!$C:$F""),""SELECT C WHERE F = '"" &amp; $A490 &amp; ""'""))))"),"")</f>
        <v/>
      </c>
      <c r="R490" s="89">
        <f t="shared" ref="R490:W490" si="488">IF(ISBLANK(IFERROR(VLOOKUP($A490,INDIRECT("'(OCDS) " &amp; R$3 &amp; "'!$F:$F"),1,FALSE))),0,1)</f>
        <v>0</v>
      </c>
      <c r="S490" s="89">
        <f t="shared" si="488"/>
        <v>0</v>
      </c>
      <c r="T490" s="89">
        <f t="shared" si="488"/>
        <v>0</v>
      </c>
      <c r="U490" s="89">
        <f t="shared" si="488"/>
        <v>0</v>
      </c>
      <c r="V490" s="89">
        <f t="shared" si="488"/>
        <v>0</v>
      </c>
      <c r="W490" s="89">
        <f t="shared" si="488"/>
        <v>0</v>
      </c>
    </row>
    <row r="491">
      <c r="A491" s="79" t="str">
        <f t="shared" si="1"/>
        <v> ()</v>
      </c>
      <c r="B491" s="94"/>
      <c r="C491" s="94"/>
      <c r="D491" s="84"/>
      <c r="E491" s="84"/>
      <c r="F491" s="92"/>
      <c r="G491" s="84"/>
      <c r="H491" s="94"/>
      <c r="I491" s="84"/>
      <c r="J491" s="85" t="str">
        <f t="shared" si="3"/>
        <v>no</v>
      </c>
      <c r="K491" s="86" t="str">
        <f>IFERROR(__xludf.DUMMYFUNCTION("IFERROR(JOIN("", "",FILTER(L491:Q491,LEN(L491:Q491))))"),"")</f>
        <v/>
      </c>
      <c r="L491" s="87" t="str">
        <f>IFERROR(__xludf.DUMMYFUNCTION("IF(ISBLANK($D491),"""",IFERROR(JOIN("", "",QUERY(INDIRECT(""'(OCDS) "" &amp; L$3 &amp; ""'!$C:$F""),""SELECT C WHERE F = '"" &amp; $A491 &amp; ""'""))))"),"")</f>
        <v/>
      </c>
      <c r="M491" s="88" t="str">
        <f>IFERROR(__xludf.DUMMYFUNCTION("IF(ISBLANK($D491),"""",IFERROR(JOIN("", "",QUERY(INDIRECT(""'(OCDS) "" &amp; M$3 &amp; ""'!$C:$F""),""SELECT C WHERE F = '"" &amp; $A491 &amp; ""'""))))"),"")</f>
        <v/>
      </c>
      <c r="N491" s="88" t="str">
        <f>IFERROR(__xludf.DUMMYFUNCTION("IF(ISBLANK($D491),"""",IFERROR(JOIN("", "",QUERY(INDIRECT(""'(OCDS) "" &amp; N$3 &amp; ""'!$C:$F""),""SELECT C WHERE F = '"" &amp; $A491 &amp; ""'""))))"),"")</f>
        <v/>
      </c>
      <c r="O491" s="88" t="str">
        <f>IFERROR(__xludf.DUMMYFUNCTION("IF(ISBLANK($D491),"""",IFERROR(JOIN("", "",QUERY(INDIRECT(""'(OCDS) "" &amp; O$3 &amp; ""'!$C:$F""),""SELECT C WHERE F = '"" &amp; $A491 &amp; ""'""))))"),"")</f>
        <v/>
      </c>
      <c r="P491" s="88" t="str">
        <f>IFERROR(__xludf.DUMMYFUNCTION("IF(ISBLANK($D491),"""",IFERROR(JOIN("", "",QUERY(INDIRECT(""'(OCDS) "" &amp; P$3 &amp; ""'!$C:$F""),""SELECT C WHERE F = '"" &amp; $A491 &amp; ""'""))))"),"")</f>
        <v/>
      </c>
      <c r="Q491" s="88" t="str">
        <f>IFERROR(__xludf.DUMMYFUNCTION("IF(ISBLANK($D491),"""",IFERROR(JOIN("", "",QUERY(INDIRECT(""'(OCDS) "" &amp; Q$3 &amp; ""'!$C:$F""),""SELECT C WHERE F = '"" &amp; $A491 &amp; ""'""))))"),"")</f>
        <v/>
      </c>
      <c r="R491" s="89">
        <f t="shared" ref="R491:W491" si="489">IF(ISBLANK(IFERROR(VLOOKUP($A491,INDIRECT("'(OCDS) " &amp; R$3 &amp; "'!$F:$F"),1,FALSE))),0,1)</f>
        <v>0</v>
      </c>
      <c r="S491" s="89">
        <f t="shared" si="489"/>
        <v>0</v>
      </c>
      <c r="T491" s="89">
        <f t="shared" si="489"/>
        <v>0</v>
      </c>
      <c r="U491" s="89">
        <f t="shared" si="489"/>
        <v>0</v>
      </c>
      <c r="V491" s="89">
        <f t="shared" si="489"/>
        <v>0</v>
      </c>
      <c r="W491" s="89">
        <f t="shared" si="489"/>
        <v>0</v>
      </c>
    </row>
    <row r="492">
      <c r="A492" s="79" t="str">
        <f t="shared" si="1"/>
        <v> ()</v>
      </c>
      <c r="B492" s="94"/>
      <c r="C492" s="94"/>
      <c r="D492" s="84"/>
      <c r="E492" s="84"/>
      <c r="F492" s="92"/>
      <c r="G492" s="84"/>
      <c r="H492" s="94"/>
      <c r="I492" s="84"/>
      <c r="J492" s="85" t="str">
        <f t="shared" si="3"/>
        <v>no</v>
      </c>
      <c r="K492" s="86" t="str">
        <f>IFERROR(__xludf.DUMMYFUNCTION("IFERROR(JOIN("", "",FILTER(L492:Q492,LEN(L492:Q492))))"),"")</f>
        <v/>
      </c>
      <c r="L492" s="87" t="str">
        <f>IFERROR(__xludf.DUMMYFUNCTION("IF(ISBLANK($D492),"""",IFERROR(JOIN("", "",QUERY(INDIRECT(""'(OCDS) "" &amp; L$3 &amp; ""'!$C:$F""),""SELECT C WHERE F = '"" &amp; $A492 &amp; ""'""))))"),"")</f>
        <v/>
      </c>
      <c r="M492" s="88" t="str">
        <f>IFERROR(__xludf.DUMMYFUNCTION("IF(ISBLANK($D492),"""",IFERROR(JOIN("", "",QUERY(INDIRECT(""'(OCDS) "" &amp; M$3 &amp; ""'!$C:$F""),""SELECT C WHERE F = '"" &amp; $A492 &amp; ""'""))))"),"")</f>
        <v/>
      </c>
      <c r="N492" s="88" t="str">
        <f>IFERROR(__xludf.DUMMYFUNCTION("IF(ISBLANK($D492),"""",IFERROR(JOIN("", "",QUERY(INDIRECT(""'(OCDS) "" &amp; N$3 &amp; ""'!$C:$F""),""SELECT C WHERE F = '"" &amp; $A492 &amp; ""'""))))"),"")</f>
        <v/>
      </c>
      <c r="O492" s="88" t="str">
        <f>IFERROR(__xludf.DUMMYFUNCTION("IF(ISBLANK($D492),"""",IFERROR(JOIN("", "",QUERY(INDIRECT(""'(OCDS) "" &amp; O$3 &amp; ""'!$C:$F""),""SELECT C WHERE F = '"" &amp; $A492 &amp; ""'""))))"),"")</f>
        <v/>
      </c>
      <c r="P492" s="88" t="str">
        <f>IFERROR(__xludf.DUMMYFUNCTION("IF(ISBLANK($D492),"""",IFERROR(JOIN("", "",QUERY(INDIRECT(""'(OCDS) "" &amp; P$3 &amp; ""'!$C:$F""),""SELECT C WHERE F = '"" &amp; $A492 &amp; ""'""))))"),"")</f>
        <v/>
      </c>
      <c r="Q492" s="88" t="str">
        <f>IFERROR(__xludf.DUMMYFUNCTION("IF(ISBLANK($D492),"""",IFERROR(JOIN("", "",QUERY(INDIRECT(""'(OCDS) "" &amp; Q$3 &amp; ""'!$C:$F""),""SELECT C WHERE F = '"" &amp; $A492 &amp; ""'""))))"),"")</f>
        <v/>
      </c>
      <c r="R492" s="89">
        <f t="shared" ref="R492:W492" si="490">IF(ISBLANK(IFERROR(VLOOKUP($A492,INDIRECT("'(OCDS) " &amp; R$3 &amp; "'!$F:$F"),1,FALSE))),0,1)</f>
        <v>0</v>
      </c>
      <c r="S492" s="89">
        <f t="shared" si="490"/>
        <v>0</v>
      </c>
      <c r="T492" s="89">
        <f t="shared" si="490"/>
        <v>0</v>
      </c>
      <c r="U492" s="89">
        <f t="shared" si="490"/>
        <v>0</v>
      </c>
      <c r="V492" s="89">
        <f t="shared" si="490"/>
        <v>0</v>
      </c>
      <c r="W492" s="89">
        <f t="shared" si="490"/>
        <v>0</v>
      </c>
    </row>
    <row r="493">
      <c r="A493" s="79" t="str">
        <f t="shared" si="1"/>
        <v> ()</v>
      </c>
      <c r="B493" s="94"/>
      <c r="C493" s="94"/>
      <c r="D493" s="84"/>
      <c r="E493" s="84"/>
      <c r="F493" s="92"/>
      <c r="G493" s="84"/>
      <c r="H493" s="94"/>
      <c r="I493" s="84"/>
      <c r="J493" s="85" t="str">
        <f t="shared" si="3"/>
        <v>no</v>
      </c>
      <c r="K493" s="86" t="str">
        <f>IFERROR(__xludf.DUMMYFUNCTION("IFERROR(JOIN("", "",FILTER(L493:Q493,LEN(L493:Q493))))"),"")</f>
        <v/>
      </c>
      <c r="L493" s="87" t="str">
        <f>IFERROR(__xludf.DUMMYFUNCTION("IF(ISBLANK($D493),"""",IFERROR(JOIN("", "",QUERY(INDIRECT(""'(OCDS) "" &amp; L$3 &amp; ""'!$C:$F""),""SELECT C WHERE F = '"" &amp; $A493 &amp; ""'""))))"),"")</f>
        <v/>
      </c>
      <c r="M493" s="88" t="str">
        <f>IFERROR(__xludf.DUMMYFUNCTION("IF(ISBLANK($D493),"""",IFERROR(JOIN("", "",QUERY(INDIRECT(""'(OCDS) "" &amp; M$3 &amp; ""'!$C:$F""),""SELECT C WHERE F = '"" &amp; $A493 &amp; ""'""))))"),"")</f>
        <v/>
      </c>
      <c r="N493" s="88" t="str">
        <f>IFERROR(__xludf.DUMMYFUNCTION("IF(ISBLANK($D493),"""",IFERROR(JOIN("", "",QUERY(INDIRECT(""'(OCDS) "" &amp; N$3 &amp; ""'!$C:$F""),""SELECT C WHERE F = '"" &amp; $A493 &amp; ""'""))))"),"")</f>
        <v/>
      </c>
      <c r="O493" s="88" t="str">
        <f>IFERROR(__xludf.DUMMYFUNCTION("IF(ISBLANK($D493),"""",IFERROR(JOIN("", "",QUERY(INDIRECT(""'(OCDS) "" &amp; O$3 &amp; ""'!$C:$F""),""SELECT C WHERE F = '"" &amp; $A493 &amp; ""'""))))"),"")</f>
        <v/>
      </c>
      <c r="P493" s="88" t="str">
        <f>IFERROR(__xludf.DUMMYFUNCTION("IF(ISBLANK($D493),"""",IFERROR(JOIN("", "",QUERY(INDIRECT(""'(OCDS) "" &amp; P$3 &amp; ""'!$C:$F""),""SELECT C WHERE F = '"" &amp; $A493 &amp; ""'""))))"),"")</f>
        <v/>
      </c>
      <c r="Q493" s="88" t="str">
        <f>IFERROR(__xludf.DUMMYFUNCTION("IF(ISBLANK($D493),"""",IFERROR(JOIN("", "",QUERY(INDIRECT(""'(OCDS) "" &amp; Q$3 &amp; ""'!$C:$F""),""SELECT C WHERE F = '"" &amp; $A493 &amp; ""'""))))"),"")</f>
        <v/>
      </c>
      <c r="R493" s="89">
        <f t="shared" ref="R493:W493" si="491">IF(ISBLANK(IFERROR(VLOOKUP($A493,INDIRECT("'(OCDS) " &amp; R$3 &amp; "'!$F:$F"),1,FALSE))),0,1)</f>
        <v>0</v>
      </c>
      <c r="S493" s="89">
        <f t="shared" si="491"/>
        <v>0</v>
      </c>
      <c r="T493" s="89">
        <f t="shared" si="491"/>
        <v>0</v>
      </c>
      <c r="U493" s="89">
        <f t="shared" si="491"/>
        <v>0</v>
      </c>
      <c r="V493" s="89">
        <f t="shared" si="491"/>
        <v>0</v>
      </c>
      <c r="W493" s="89">
        <f t="shared" si="491"/>
        <v>0</v>
      </c>
    </row>
  </sheetData>
  <autoFilter ref="$B$3:$K$493"/>
  <mergeCells count="4">
    <mergeCell ref="B1:I1"/>
    <mergeCell ref="J1:K1"/>
    <mergeCell ref="B2:I2"/>
    <mergeCell ref="J2:K2"/>
  </mergeCells>
  <dataValidations>
    <dataValidation type="list" allowBlank="1" sqref="B5:B493">
      <formula1>'1. Data Sources'!$A$6:$A493</formula1>
    </dataValidation>
    <dataValidation type="list" allowBlank="1" sqref="H4:H493">
      <formula1>"string,integer,long,double,float,date,date-time,codelist,other"</formula1>
    </dataValidation>
  </dataValidations>
  <hyperlinks>
    <hyperlink r:id="rId2" location="gid=1012072415&amp;range=E79:E90" ref="I63"/>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18.0"/>
    <col customWidth="1" min="3" max="3" width="10.38"/>
    <col customWidth="1" min="4" max="4" width="12.5"/>
    <col customWidth="1" min="5" max="5" width="26.13"/>
    <col customWidth="1" min="6" max="6" width="9.38"/>
    <col customWidth="1" min="7" max="7" width="35.25"/>
    <col customWidth="1" min="8" max="8" width="38.88"/>
  </cols>
  <sheetData>
    <row r="1">
      <c r="A1" s="104" t="s">
        <v>224</v>
      </c>
      <c r="B1" s="105" t="s">
        <v>240</v>
      </c>
      <c r="C1" s="106" t="s">
        <v>241</v>
      </c>
      <c r="D1" s="104" t="s">
        <v>242</v>
      </c>
      <c r="E1" s="104" t="s">
        <v>243</v>
      </c>
      <c r="F1" s="104" t="s">
        <v>244</v>
      </c>
      <c r="G1" s="104" t="s">
        <v>245</v>
      </c>
      <c r="H1" s="104" t="s">
        <v>246</v>
      </c>
      <c r="I1" s="107"/>
      <c r="J1" s="107"/>
      <c r="K1" s="107"/>
      <c r="L1" s="107"/>
      <c r="M1" s="107"/>
      <c r="N1" s="107"/>
      <c r="O1" s="107"/>
      <c r="P1" s="107"/>
      <c r="Q1" s="107"/>
      <c r="R1" s="107"/>
      <c r="S1" s="107"/>
      <c r="T1" s="107"/>
      <c r="U1" s="107"/>
      <c r="V1" s="107"/>
      <c r="W1" s="107"/>
      <c r="X1" s="107"/>
      <c r="Y1" s="107"/>
      <c r="Z1" s="107"/>
      <c r="AA1" s="107"/>
      <c r="AB1" s="107"/>
      <c r="AC1" s="107"/>
      <c r="AD1" s="107"/>
    </row>
    <row r="2">
      <c r="A2" s="108" t="s">
        <v>247</v>
      </c>
      <c r="B2" s="109" t="b">
        <v>0</v>
      </c>
      <c r="C2" s="109" t="b">
        <v>0</v>
      </c>
      <c r="D2" s="108" t="b">
        <v>1</v>
      </c>
      <c r="E2" s="108" t="s">
        <v>248</v>
      </c>
      <c r="F2" s="108" t="s">
        <v>249</v>
      </c>
      <c r="G2" s="110" t="s">
        <v>250</v>
      </c>
      <c r="H2" s="110" t="s">
        <v>251</v>
      </c>
      <c r="I2" s="109"/>
      <c r="J2" s="109"/>
      <c r="K2" s="109"/>
      <c r="L2" s="109"/>
      <c r="M2" s="109"/>
      <c r="N2" s="109"/>
      <c r="O2" s="109"/>
      <c r="P2" s="109"/>
      <c r="Q2" s="109"/>
      <c r="R2" s="109"/>
      <c r="S2" s="109"/>
      <c r="T2" s="109"/>
      <c r="U2" s="109"/>
      <c r="V2" s="109"/>
      <c r="W2" s="109"/>
      <c r="X2" s="109"/>
      <c r="Y2" s="109"/>
      <c r="Z2" s="109"/>
      <c r="AA2" s="109"/>
      <c r="AB2" s="109"/>
      <c r="AC2" s="109"/>
      <c r="AD2" s="109"/>
    </row>
    <row r="3">
      <c r="A3" s="108" t="s">
        <v>252</v>
      </c>
      <c r="B3" s="109" t="b">
        <v>0</v>
      </c>
      <c r="C3" s="108" t="b">
        <v>1</v>
      </c>
      <c r="D3" s="108" t="b">
        <v>1</v>
      </c>
      <c r="E3" s="108" t="s">
        <v>248</v>
      </c>
      <c r="F3" s="108" t="s">
        <v>253</v>
      </c>
      <c r="G3" s="110" t="s">
        <v>254</v>
      </c>
      <c r="H3" s="111" t="s">
        <v>255</v>
      </c>
      <c r="I3" s="109"/>
      <c r="J3" s="109"/>
      <c r="K3" s="109"/>
      <c r="L3" s="109"/>
      <c r="M3" s="109"/>
      <c r="N3" s="109"/>
      <c r="O3" s="109"/>
      <c r="P3" s="109"/>
      <c r="Q3" s="109"/>
      <c r="R3" s="109"/>
      <c r="S3" s="109"/>
      <c r="T3" s="109"/>
      <c r="U3" s="109"/>
      <c r="V3" s="109"/>
      <c r="W3" s="109"/>
      <c r="X3" s="109"/>
      <c r="Y3" s="109"/>
      <c r="Z3" s="109"/>
      <c r="AA3" s="109"/>
      <c r="AB3" s="109"/>
      <c r="AC3" s="109"/>
      <c r="AD3" s="109"/>
    </row>
    <row r="4">
      <c r="A4" s="112" t="s">
        <v>256</v>
      </c>
      <c r="B4" s="112" t="b">
        <v>0</v>
      </c>
      <c r="C4" s="112" t="b">
        <v>0</v>
      </c>
      <c r="D4" s="112" t="b">
        <v>0</v>
      </c>
      <c r="E4" s="112" t="s">
        <v>248</v>
      </c>
      <c r="F4" s="112" t="s">
        <v>253</v>
      </c>
      <c r="G4" s="113" t="s">
        <v>257</v>
      </c>
      <c r="H4" s="113" t="s">
        <v>258</v>
      </c>
      <c r="I4" s="114"/>
      <c r="J4" s="114"/>
      <c r="K4" s="114"/>
      <c r="L4" s="114"/>
      <c r="M4" s="114"/>
      <c r="N4" s="114"/>
      <c r="O4" s="114"/>
      <c r="P4" s="114"/>
      <c r="Q4" s="114"/>
      <c r="R4" s="114"/>
      <c r="S4" s="114"/>
      <c r="T4" s="114"/>
      <c r="U4" s="114"/>
      <c r="V4" s="114"/>
      <c r="W4" s="114"/>
      <c r="X4" s="114"/>
      <c r="Y4" s="114"/>
      <c r="Z4" s="114"/>
      <c r="AA4" s="114"/>
      <c r="AB4" s="114"/>
      <c r="AC4" s="114"/>
      <c r="AD4" s="114"/>
    </row>
    <row r="5">
      <c r="A5" s="108" t="s">
        <v>259</v>
      </c>
      <c r="B5" s="109" t="b">
        <v>0</v>
      </c>
      <c r="C5" s="109" t="b">
        <v>0</v>
      </c>
      <c r="D5" s="108" t="b">
        <v>1</v>
      </c>
      <c r="E5" s="108" t="s">
        <v>248</v>
      </c>
      <c r="F5" s="108" t="s">
        <v>260</v>
      </c>
      <c r="G5" s="115" t="s">
        <v>261</v>
      </c>
      <c r="H5" s="116" t="s">
        <v>262</v>
      </c>
      <c r="I5" s="109"/>
      <c r="J5" s="109"/>
      <c r="K5" s="109"/>
      <c r="L5" s="109"/>
      <c r="M5" s="109"/>
      <c r="N5" s="109"/>
      <c r="O5" s="109"/>
      <c r="P5" s="109"/>
      <c r="Q5" s="109"/>
      <c r="R5" s="109"/>
      <c r="S5" s="109"/>
      <c r="T5" s="109"/>
      <c r="U5" s="109"/>
      <c r="V5" s="109"/>
      <c r="W5" s="109"/>
      <c r="X5" s="109"/>
      <c r="Y5" s="109"/>
      <c r="Z5" s="109"/>
      <c r="AA5" s="109"/>
      <c r="AB5" s="109"/>
      <c r="AC5" s="109"/>
      <c r="AD5" s="109"/>
    </row>
    <row r="6">
      <c r="A6" s="108" t="s">
        <v>263</v>
      </c>
      <c r="B6" s="108" t="b">
        <v>0</v>
      </c>
      <c r="C6" s="108" t="b">
        <v>0</v>
      </c>
      <c r="D6" s="108" t="b">
        <v>0</v>
      </c>
      <c r="E6" s="117" t="s">
        <v>248</v>
      </c>
      <c r="F6" s="117" t="s">
        <v>253</v>
      </c>
      <c r="G6" s="116" t="s">
        <v>264</v>
      </c>
      <c r="H6" s="116" t="s">
        <v>265</v>
      </c>
      <c r="I6" s="109"/>
      <c r="J6" s="109"/>
      <c r="K6" s="109"/>
      <c r="L6" s="109"/>
      <c r="M6" s="109"/>
      <c r="N6" s="109"/>
      <c r="O6" s="109"/>
      <c r="P6" s="109"/>
      <c r="Q6" s="109"/>
      <c r="R6" s="109"/>
      <c r="S6" s="109"/>
      <c r="T6" s="109"/>
      <c r="U6" s="109"/>
      <c r="V6" s="109"/>
      <c r="W6" s="109"/>
      <c r="X6" s="109"/>
      <c r="Y6" s="109"/>
      <c r="Z6" s="109"/>
      <c r="AA6" s="109"/>
      <c r="AB6" s="109"/>
      <c r="AC6" s="109"/>
      <c r="AD6" s="109"/>
    </row>
    <row r="7">
      <c r="A7" s="108" t="s">
        <v>266</v>
      </c>
      <c r="B7" s="108" t="b">
        <v>0</v>
      </c>
      <c r="C7" s="108" t="b">
        <v>0</v>
      </c>
      <c r="D7" s="108" t="b">
        <v>0</v>
      </c>
      <c r="E7" s="117" t="s">
        <v>248</v>
      </c>
      <c r="F7" s="117" t="s">
        <v>253</v>
      </c>
      <c r="G7" s="116" t="s">
        <v>267</v>
      </c>
      <c r="H7" s="116" t="s">
        <v>268</v>
      </c>
      <c r="I7" s="109"/>
      <c r="J7" s="109"/>
      <c r="K7" s="109"/>
      <c r="L7" s="109"/>
      <c r="M7" s="109"/>
      <c r="N7" s="109"/>
      <c r="O7" s="109"/>
      <c r="P7" s="109"/>
      <c r="Q7" s="109"/>
      <c r="R7" s="109"/>
      <c r="S7" s="109"/>
      <c r="T7" s="109"/>
      <c r="U7" s="109"/>
      <c r="V7" s="109"/>
      <c r="W7" s="109"/>
      <c r="X7" s="109"/>
      <c r="Y7" s="109"/>
      <c r="Z7" s="109"/>
      <c r="AA7" s="109"/>
      <c r="AB7" s="109"/>
      <c r="AC7" s="109"/>
      <c r="AD7" s="109"/>
    </row>
    <row r="8">
      <c r="A8" s="108" t="s">
        <v>269</v>
      </c>
      <c r="B8" s="108" t="b">
        <v>0</v>
      </c>
      <c r="C8" s="108" t="b">
        <v>1</v>
      </c>
      <c r="D8" s="108" t="b">
        <v>1</v>
      </c>
      <c r="E8" s="108" t="s">
        <v>270</v>
      </c>
      <c r="F8" s="108" t="s">
        <v>253</v>
      </c>
      <c r="G8" s="110" t="s">
        <v>271</v>
      </c>
      <c r="H8" s="118" t="s">
        <v>272</v>
      </c>
      <c r="I8" s="109"/>
      <c r="J8" s="109"/>
      <c r="K8" s="109"/>
      <c r="L8" s="109"/>
      <c r="M8" s="109"/>
      <c r="N8" s="109"/>
      <c r="O8" s="109"/>
      <c r="P8" s="109"/>
      <c r="Q8" s="109"/>
      <c r="R8" s="109"/>
      <c r="S8" s="109"/>
      <c r="T8" s="109"/>
      <c r="U8" s="109"/>
      <c r="V8" s="109"/>
      <c r="W8" s="109"/>
      <c r="X8" s="109"/>
      <c r="Y8" s="109"/>
      <c r="Z8" s="109"/>
      <c r="AA8" s="109"/>
      <c r="AB8" s="109"/>
      <c r="AC8" s="109"/>
      <c r="AD8" s="109"/>
    </row>
    <row r="9">
      <c r="A9" s="108" t="s">
        <v>273</v>
      </c>
      <c r="B9" s="109" t="b">
        <v>0</v>
      </c>
      <c r="C9" s="108" t="b">
        <v>1</v>
      </c>
      <c r="D9" s="108" t="b">
        <v>0</v>
      </c>
      <c r="E9" s="108" t="s">
        <v>274</v>
      </c>
      <c r="F9" s="108" t="s">
        <v>275</v>
      </c>
      <c r="G9" s="119"/>
      <c r="H9" s="110" t="s">
        <v>276</v>
      </c>
      <c r="I9" s="109"/>
      <c r="J9" s="109"/>
      <c r="K9" s="109"/>
      <c r="L9" s="109"/>
      <c r="M9" s="109"/>
      <c r="N9" s="109"/>
      <c r="O9" s="109"/>
      <c r="P9" s="109"/>
      <c r="Q9" s="109"/>
      <c r="R9" s="109"/>
      <c r="S9" s="109"/>
      <c r="T9" s="109"/>
      <c r="U9" s="109"/>
      <c r="V9" s="109"/>
      <c r="W9" s="109"/>
      <c r="X9" s="109"/>
      <c r="Y9" s="109"/>
      <c r="Z9" s="109"/>
      <c r="AA9" s="109"/>
      <c r="AB9" s="109"/>
      <c r="AC9" s="109"/>
      <c r="AD9" s="109"/>
    </row>
    <row r="10">
      <c r="A10" s="108" t="s">
        <v>277</v>
      </c>
      <c r="B10" s="109" t="b">
        <v>0</v>
      </c>
      <c r="C10" s="108" t="b">
        <v>1</v>
      </c>
      <c r="D10" s="108" t="b">
        <v>0</v>
      </c>
      <c r="E10" s="108" t="s">
        <v>274</v>
      </c>
      <c r="F10" s="108" t="s">
        <v>253</v>
      </c>
      <c r="G10" s="120"/>
      <c r="H10" s="120"/>
      <c r="I10" s="109"/>
      <c r="J10" s="109"/>
      <c r="K10" s="109"/>
      <c r="L10" s="109"/>
      <c r="M10" s="109"/>
      <c r="N10" s="109"/>
      <c r="O10" s="109"/>
      <c r="P10" s="109"/>
      <c r="Q10" s="109"/>
      <c r="R10" s="109"/>
      <c r="S10" s="109"/>
      <c r="T10" s="109"/>
      <c r="U10" s="109"/>
      <c r="V10" s="109"/>
      <c r="W10" s="109"/>
      <c r="X10" s="109"/>
      <c r="Y10" s="109"/>
      <c r="Z10" s="109"/>
      <c r="AA10" s="109"/>
      <c r="AB10" s="109"/>
      <c r="AC10" s="109"/>
      <c r="AD10" s="109"/>
    </row>
    <row r="11">
      <c r="A11" s="109"/>
      <c r="B11" s="109"/>
      <c r="C11" s="109"/>
      <c r="D11" s="109"/>
      <c r="E11" s="109"/>
      <c r="F11" s="109"/>
      <c r="G11" s="120"/>
      <c r="H11" s="120"/>
      <c r="I11" s="109"/>
      <c r="J11" s="109"/>
      <c r="K11" s="109"/>
      <c r="L11" s="109"/>
      <c r="M11" s="109"/>
      <c r="N11" s="109"/>
      <c r="O11" s="109"/>
      <c r="P11" s="109"/>
      <c r="Q11" s="109"/>
      <c r="R11" s="109"/>
      <c r="S11" s="109"/>
      <c r="T11" s="109"/>
      <c r="U11" s="109"/>
      <c r="V11" s="109"/>
      <c r="W11" s="109"/>
      <c r="X11" s="109"/>
      <c r="Y11" s="109"/>
      <c r="Z11" s="109"/>
      <c r="AA11" s="109"/>
      <c r="AB11" s="109"/>
      <c r="AC11" s="109"/>
      <c r="AD11" s="109"/>
    </row>
    <row r="12">
      <c r="A12" s="109"/>
      <c r="B12" s="109"/>
      <c r="C12" s="109"/>
      <c r="D12" s="109"/>
      <c r="E12" s="109"/>
      <c r="F12" s="109"/>
      <c r="G12" s="120"/>
      <c r="H12" s="120"/>
      <c r="I12" s="109"/>
      <c r="J12" s="109"/>
      <c r="K12" s="109"/>
      <c r="L12" s="109"/>
      <c r="M12" s="109"/>
      <c r="N12" s="109"/>
      <c r="O12" s="109"/>
      <c r="P12" s="109"/>
      <c r="Q12" s="109"/>
      <c r="R12" s="109"/>
      <c r="S12" s="109"/>
      <c r="T12" s="109"/>
      <c r="U12" s="109"/>
      <c r="V12" s="109"/>
      <c r="W12" s="109"/>
      <c r="X12" s="109"/>
      <c r="Y12" s="109"/>
      <c r="Z12" s="109"/>
      <c r="AA12" s="109"/>
      <c r="AB12" s="109"/>
      <c r="AC12" s="109"/>
      <c r="AD12" s="109"/>
    </row>
    <row r="13">
      <c r="A13" s="109"/>
      <c r="B13" s="109"/>
      <c r="C13" s="109"/>
      <c r="D13" s="109"/>
      <c r="E13" s="109"/>
      <c r="F13" s="109"/>
      <c r="G13" s="120"/>
      <c r="H13" s="120"/>
      <c r="I13" s="109"/>
      <c r="J13" s="109"/>
      <c r="K13" s="109"/>
      <c r="L13" s="109"/>
      <c r="M13" s="109"/>
      <c r="N13" s="109"/>
      <c r="O13" s="109"/>
      <c r="P13" s="109"/>
      <c r="Q13" s="109"/>
      <c r="R13" s="109"/>
      <c r="S13" s="109"/>
      <c r="T13" s="109"/>
      <c r="U13" s="109"/>
      <c r="V13" s="109"/>
      <c r="W13" s="109"/>
      <c r="X13" s="109"/>
      <c r="Y13" s="109"/>
      <c r="Z13" s="109"/>
      <c r="AA13" s="109"/>
      <c r="AB13" s="109"/>
      <c r="AC13" s="109"/>
      <c r="AD13" s="109"/>
    </row>
    <row r="14">
      <c r="A14" s="109"/>
      <c r="B14" s="109"/>
      <c r="C14" s="109"/>
      <c r="D14" s="109"/>
      <c r="E14" s="109"/>
      <c r="F14" s="109"/>
      <c r="G14" s="120"/>
      <c r="H14" s="120"/>
      <c r="I14" s="109"/>
      <c r="J14" s="109"/>
      <c r="K14" s="109"/>
      <c r="L14" s="109"/>
      <c r="M14" s="109"/>
      <c r="N14" s="109"/>
      <c r="O14" s="109"/>
      <c r="P14" s="109"/>
      <c r="Q14" s="109"/>
      <c r="R14" s="109"/>
      <c r="S14" s="109"/>
      <c r="T14" s="109"/>
      <c r="U14" s="109"/>
      <c r="V14" s="109"/>
      <c r="W14" s="109"/>
      <c r="X14" s="109"/>
      <c r="Y14" s="109"/>
      <c r="Z14" s="109"/>
      <c r="AA14" s="109"/>
      <c r="AB14" s="109"/>
      <c r="AC14" s="109"/>
      <c r="AD14" s="109"/>
    </row>
    <row r="15">
      <c r="A15" s="109"/>
      <c r="B15" s="109"/>
      <c r="C15" s="109"/>
      <c r="D15" s="109"/>
      <c r="E15" s="109"/>
      <c r="F15" s="109"/>
      <c r="G15" s="120"/>
      <c r="H15" s="120"/>
      <c r="I15" s="109"/>
      <c r="J15" s="109"/>
      <c r="K15" s="109"/>
      <c r="L15" s="109"/>
      <c r="M15" s="109"/>
      <c r="N15" s="109"/>
      <c r="O15" s="109"/>
      <c r="P15" s="109"/>
      <c r="Q15" s="109"/>
      <c r="R15" s="109"/>
      <c r="S15" s="109"/>
      <c r="T15" s="109"/>
      <c r="U15" s="109"/>
      <c r="V15" s="109"/>
      <c r="W15" s="109"/>
      <c r="X15" s="109"/>
      <c r="Y15" s="109"/>
      <c r="Z15" s="109"/>
      <c r="AA15" s="109"/>
      <c r="AB15" s="109"/>
      <c r="AC15" s="109"/>
      <c r="AD15" s="109"/>
    </row>
    <row r="16">
      <c r="A16" s="109"/>
      <c r="B16" s="109"/>
      <c r="C16" s="109"/>
      <c r="D16" s="109"/>
      <c r="E16" s="109"/>
      <c r="F16" s="109"/>
      <c r="G16" s="120"/>
      <c r="H16" s="120"/>
      <c r="I16" s="109"/>
      <c r="J16" s="109"/>
      <c r="K16" s="109"/>
      <c r="L16" s="109"/>
      <c r="M16" s="109"/>
      <c r="N16" s="109"/>
      <c r="O16" s="109"/>
      <c r="P16" s="109"/>
      <c r="Q16" s="109"/>
      <c r="R16" s="109"/>
      <c r="S16" s="109"/>
      <c r="T16" s="109"/>
      <c r="U16" s="109"/>
      <c r="V16" s="109"/>
      <c r="W16" s="109"/>
      <c r="X16" s="109"/>
      <c r="Y16" s="109"/>
      <c r="Z16" s="109"/>
      <c r="AA16" s="109"/>
      <c r="AB16" s="109"/>
      <c r="AC16" s="109"/>
      <c r="AD16" s="109"/>
    </row>
    <row r="17">
      <c r="A17" s="109"/>
      <c r="B17" s="109"/>
      <c r="C17" s="109"/>
      <c r="D17" s="109"/>
      <c r="E17" s="109"/>
      <c r="F17" s="109"/>
      <c r="G17" s="120"/>
      <c r="H17" s="120"/>
      <c r="I17" s="109"/>
      <c r="J17" s="109"/>
      <c r="K17" s="109"/>
      <c r="L17" s="109"/>
      <c r="M17" s="109"/>
      <c r="N17" s="109"/>
      <c r="O17" s="109"/>
      <c r="P17" s="109"/>
      <c r="Q17" s="109"/>
      <c r="R17" s="109"/>
      <c r="S17" s="109"/>
      <c r="T17" s="109"/>
      <c r="U17" s="109"/>
      <c r="V17" s="109"/>
      <c r="W17" s="109"/>
      <c r="X17" s="109"/>
      <c r="Y17" s="109"/>
      <c r="Z17" s="109"/>
      <c r="AA17" s="109"/>
      <c r="AB17" s="109"/>
      <c r="AC17" s="109"/>
      <c r="AD17" s="109"/>
    </row>
    <row r="18">
      <c r="A18" s="109"/>
      <c r="B18" s="109"/>
      <c r="C18" s="109"/>
      <c r="D18" s="109"/>
      <c r="E18" s="109"/>
      <c r="F18" s="109"/>
      <c r="G18" s="120"/>
      <c r="H18" s="120"/>
      <c r="I18" s="109"/>
      <c r="J18" s="109"/>
      <c r="K18" s="109"/>
      <c r="L18" s="109"/>
      <c r="M18" s="109"/>
      <c r="N18" s="109"/>
      <c r="O18" s="109"/>
      <c r="P18" s="109"/>
      <c r="Q18" s="109"/>
      <c r="R18" s="109"/>
      <c r="S18" s="109"/>
      <c r="T18" s="109"/>
      <c r="U18" s="109"/>
      <c r="V18" s="109"/>
      <c r="W18" s="109"/>
      <c r="X18" s="109"/>
      <c r="Y18" s="109"/>
      <c r="Z18" s="109"/>
      <c r="AA18" s="109"/>
      <c r="AB18" s="109"/>
      <c r="AC18" s="109"/>
      <c r="AD18" s="109"/>
    </row>
    <row r="19">
      <c r="A19" s="109"/>
      <c r="B19" s="109"/>
      <c r="C19" s="109"/>
      <c r="D19" s="109"/>
      <c r="E19" s="109"/>
      <c r="F19" s="109"/>
      <c r="G19" s="120"/>
      <c r="H19" s="120"/>
      <c r="I19" s="109"/>
      <c r="J19" s="109"/>
      <c r="K19" s="109"/>
      <c r="L19" s="109"/>
      <c r="M19" s="109"/>
      <c r="N19" s="109"/>
      <c r="O19" s="109"/>
      <c r="P19" s="109"/>
      <c r="Q19" s="109"/>
      <c r="R19" s="109"/>
      <c r="S19" s="109"/>
      <c r="T19" s="109"/>
      <c r="U19" s="109"/>
      <c r="V19" s="109"/>
      <c r="W19" s="109"/>
      <c r="X19" s="109"/>
      <c r="Y19" s="109"/>
      <c r="Z19" s="109"/>
      <c r="AA19" s="109"/>
      <c r="AB19" s="109"/>
      <c r="AC19" s="109"/>
      <c r="AD19" s="109"/>
    </row>
    <row r="20">
      <c r="A20" s="109"/>
      <c r="B20" s="109"/>
      <c r="C20" s="109"/>
      <c r="D20" s="109"/>
      <c r="E20" s="109"/>
      <c r="F20" s="109"/>
      <c r="G20" s="120"/>
      <c r="H20" s="120"/>
      <c r="I20" s="109"/>
      <c r="J20" s="109"/>
      <c r="K20" s="109"/>
      <c r="L20" s="109"/>
      <c r="M20" s="109"/>
      <c r="N20" s="109"/>
      <c r="O20" s="109"/>
      <c r="P20" s="109"/>
      <c r="Q20" s="109"/>
      <c r="R20" s="109"/>
      <c r="S20" s="109"/>
      <c r="T20" s="109"/>
      <c r="U20" s="109"/>
      <c r="V20" s="109"/>
      <c r="W20" s="109"/>
      <c r="X20" s="109"/>
      <c r="Y20" s="109"/>
      <c r="Z20" s="109"/>
      <c r="AA20" s="109"/>
      <c r="AB20" s="109"/>
      <c r="AC20" s="109"/>
      <c r="AD20" s="109"/>
    </row>
    <row r="21">
      <c r="A21" s="109"/>
      <c r="B21" s="109"/>
      <c r="C21" s="109"/>
      <c r="D21" s="109"/>
      <c r="E21" s="109"/>
      <c r="F21" s="109"/>
      <c r="G21" s="120"/>
      <c r="H21" s="120"/>
      <c r="I21" s="109"/>
      <c r="J21" s="109"/>
      <c r="K21" s="109"/>
      <c r="L21" s="109"/>
      <c r="M21" s="109"/>
      <c r="N21" s="109"/>
      <c r="O21" s="109"/>
      <c r="P21" s="109"/>
      <c r="Q21" s="109"/>
      <c r="R21" s="109"/>
      <c r="S21" s="109"/>
      <c r="T21" s="109"/>
      <c r="U21" s="109"/>
      <c r="V21" s="109"/>
      <c r="W21" s="109"/>
      <c r="X21" s="109"/>
      <c r="Y21" s="109"/>
      <c r="Z21" s="109"/>
      <c r="AA21" s="109"/>
      <c r="AB21" s="109"/>
      <c r="AC21" s="109"/>
      <c r="AD21" s="109"/>
    </row>
    <row r="22">
      <c r="A22" s="109"/>
      <c r="B22" s="109"/>
      <c r="C22" s="109"/>
      <c r="D22" s="109"/>
      <c r="E22" s="109"/>
      <c r="F22" s="109"/>
      <c r="G22" s="120"/>
      <c r="H22" s="120"/>
      <c r="I22" s="109"/>
      <c r="J22" s="109"/>
      <c r="K22" s="109"/>
      <c r="L22" s="109"/>
      <c r="M22" s="109"/>
      <c r="N22" s="109"/>
      <c r="O22" s="109"/>
      <c r="P22" s="109"/>
      <c r="Q22" s="109"/>
      <c r="R22" s="109"/>
      <c r="S22" s="109"/>
      <c r="T22" s="109"/>
      <c r="U22" s="109"/>
      <c r="V22" s="109"/>
      <c r="W22" s="109"/>
      <c r="X22" s="109"/>
      <c r="Y22" s="109"/>
      <c r="Z22" s="109"/>
      <c r="AA22" s="109"/>
      <c r="AB22" s="109"/>
      <c r="AC22" s="109"/>
      <c r="AD22" s="109"/>
    </row>
    <row r="23">
      <c r="A23" s="109"/>
      <c r="B23" s="109"/>
      <c r="C23" s="109"/>
      <c r="D23" s="109"/>
      <c r="E23" s="109"/>
      <c r="F23" s="109"/>
      <c r="G23" s="120"/>
      <c r="H23" s="120"/>
      <c r="I23" s="109"/>
      <c r="J23" s="109"/>
      <c r="K23" s="109"/>
      <c r="L23" s="109"/>
      <c r="M23" s="109"/>
      <c r="N23" s="109"/>
      <c r="O23" s="109"/>
      <c r="P23" s="109"/>
      <c r="Q23" s="109"/>
      <c r="R23" s="109"/>
      <c r="S23" s="109"/>
      <c r="T23" s="109"/>
      <c r="U23" s="109"/>
      <c r="V23" s="109"/>
      <c r="W23" s="109"/>
      <c r="X23" s="109"/>
      <c r="Y23" s="109"/>
      <c r="Z23" s="109"/>
      <c r="AA23" s="109"/>
      <c r="AB23" s="109"/>
      <c r="AC23" s="109"/>
      <c r="AD23" s="109"/>
    </row>
    <row r="24">
      <c r="A24" s="109"/>
      <c r="B24" s="109"/>
      <c r="C24" s="109"/>
      <c r="D24" s="109"/>
      <c r="E24" s="109"/>
      <c r="F24" s="109"/>
      <c r="G24" s="120"/>
      <c r="H24" s="120"/>
      <c r="I24" s="109"/>
      <c r="J24" s="109"/>
      <c r="K24" s="109"/>
      <c r="L24" s="109"/>
      <c r="M24" s="109"/>
      <c r="N24" s="109"/>
      <c r="O24" s="109"/>
      <c r="P24" s="109"/>
      <c r="Q24" s="109"/>
      <c r="R24" s="109"/>
      <c r="S24" s="109"/>
      <c r="T24" s="109"/>
      <c r="U24" s="109"/>
      <c r="V24" s="109"/>
      <c r="W24" s="109"/>
      <c r="X24" s="109"/>
      <c r="Y24" s="109"/>
      <c r="Z24" s="109"/>
      <c r="AA24" s="109"/>
      <c r="AB24" s="109"/>
      <c r="AC24" s="109"/>
      <c r="AD24" s="109"/>
    </row>
    <row r="25">
      <c r="A25" s="109"/>
      <c r="B25" s="109"/>
      <c r="C25" s="109"/>
      <c r="D25" s="109"/>
      <c r="E25" s="109"/>
      <c r="F25" s="109"/>
      <c r="G25" s="120"/>
      <c r="H25" s="120"/>
      <c r="I25" s="109"/>
      <c r="J25" s="109"/>
      <c r="K25" s="109"/>
      <c r="L25" s="109"/>
      <c r="M25" s="109"/>
      <c r="N25" s="109"/>
      <c r="O25" s="109"/>
      <c r="P25" s="109"/>
      <c r="Q25" s="109"/>
      <c r="R25" s="109"/>
      <c r="S25" s="109"/>
      <c r="T25" s="109"/>
      <c r="U25" s="109"/>
      <c r="V25" s="109"/>
      <c r="W25" s="109"/>
      <c r="X25" s="109"/>
      <c r="Y25" s="109"/>
      <c r="Z25" s="109"/>
      <c r="AA25" s="109"/>
      <c r="AB25" s="109"/>
      <c r="AC25" s="109"/>
      <c r="AD25" s="109"/>
    </row>
    <row r="26">
      <c r="A26" s="109"/>
      <c r="B26" s="109"/>
      <c r="C26" s="109"/>
      <c r="D26" s="109"/>
      <c r="E26" s="109"/>
      <c r="F26" s="109"/>
      <c r="G26" s="120"/>
      <c r="H26" s="120"/>
      <c r="I26" s="109"/>
      <c r="J26" s="109"/>
      <c r="K26" s="109"/>
      <c r="L26" s="109"/>
      <c r="M26" s="109"/>
      <c r="N26" s="109"/>
      <c r="O26" s="109"/>
      <c r="P26" s="109"/>
      <c r="Q26" s="109"/>
      <c r="R26" s="109"/>
      <c r="S26" s="109"/>
      <c r="T26" s="109"/>
      <c r="U26" s="109"/>
      <c r="V26" s="109"/>
      <c r="W26" s="109"/>
      <c r="X26" s="109"/>
      <c r="Y26" s="109"/>
      <c r="Z26" s="109"/>
      <c r="AA26" s="109"/>
      <c r="AB26" s="109"/>
      <c r="AC26" s="109"/>
      <c r="AD26" s="109"/>
    </row>
    <row r="27">
      <c r="A27" s="109"/>
      <c r="B27" s="109"/>
      <c r="C27" s="109"/>
      <c r="D27" s="109"/>
      <c r="E27" s="109"/>
      <c r="F27" s="109"/>
      <c r="G27" s="120"/>
      <c r="H27" s="120"/>
      <c r="I27" s="109"/>
      <c r="J27" s="109"/>
      <c r="K27" s="109"/>
      <c r="L27" s="109"/>
      <c r="M27" s="109"/>
      <c r="N27" s="109"/>
      <c r="O27" s="109"/>
      <c r="P27" s="109"/>
      <c r="Q27" s="109"/>
      <c r="R27" s="109"/>
      <c r="S27" s="109"/>
      <c r="T27" s="109"/>
      <c r="U27" s="109"/>
      <c r="V27" s="109"/>
      <c r="W27" s="109"/>
      <c r="X27" s="109"/>
      <c r="Y27" s="109"/>
      <c r="Z27" s="109"/>
      <c r="AA27" s="109"/>
      <c r="AB27" s="109"/>
      <c r="AC27" s="109"/>
      <c r="AD27" s="109"/>
    </row>
    <row r="28">
      <c r="A28" s="109"/>
      <c r="B28" s="109"/>
      <c r="C28" s="109"/>
      <c r="D28" s="109"/>
      <c r="E28" s="109"/>
      <c r="F28" s="109"/>
      <c r="G28" s="120"/>
      <c r="H28" s="120"/>
      <c r="I28" s="109"/>
      <c r="J28" s="109"/>
      <c r="K28" s="109"/>
      <c r="L28" s="109"/>
      <c r="M28" s="109"/>
      <c r="N28" s="109"/>
      <c r="O28" s="109"/>
      <c r="P28" s="109"/>
      <c r="Q28" s="109"/>
      <c r="R28" s="109"/>
      <c r="S28" s="109"/>
      <c r="T28" s="109"/>
      <c r="U28" s="109"/>
      <c r="V28" s="109"/>
      <c r="W28" s="109"/>
      <c r="X28" s="109"/>
      <c r="Y28" s="109"/>
      <c r="Z28" s="109"/>
      <c r="AA28" s="109"/>
      <c r="AB28" s="109"/>
      <c r="AC28" s="109"/>
      <c r="AD28" s="109"/>
    </row>
    <row r="29">
      <c r="A29" s="109"/>
      <c r="B29" s="109"/>
      <c r="C29" s="109"/>
      <c r="D29" s="109"/>
      <c r="E29" s="109"/>
      <c r="F29" s="109"/>
      <c r="G29" s="120"/>
      <c r="H29" s="120"/>
      <c r="I29" s="109"/>
      <c r="J29" s="109"/>
      <c r="K29" s="109"/>
      <c r="L29" s="109"/>
      <c r="M29" s="109"/>
      <c r="N29" s="109"/>
      <c r="O29" s="109"/>
      <c r="P29" s="109"/>
      <c r="Q29" s="109"/>
      <c r="R29" s="109"/>
      <c r="S29" s="109"/>
      <c r="T29" s="109"/>
      <c r="U29" s="109"/>
      <c r="V29" s="109"/>
      <c r="W29" s="109"/>
      <c r="X29" s="109"/>
      <c r="Y29" s="109"/>
      <c r="Z29" s="109"/>
      <c r="AA29" s="109"/>
      <c r="AB29" s="109"/>
      <c r="AC29" s="109"/>
      <c r="AD29" s="109"/>
    </row>
    <row r="30">
      <c r="A30" s="109"/>
      <c r="B30" s="109"/>
      <c r="C30" s="109"/>
      <c r="D30" s="109"/>
      <c r="E30" s="109"/>
      <c r="F30" s="109"/>
      <c r="G30" s="120"/>
      <c r="H30" s="120"/>
      <c r="I30" s="109"/>
      <c r="J30" s="109"/>
      <c r="K30" s="109"/>
      <c r="L30" s="109"/>
      <c r="M30" s="109"/>
      <c r="N30" s="109"/>
      <c r="O30" s="109"/>
      <c r="P30" s="109"/>
      <c r="Q30" s="109"/>
      <c r="R30" s="109"/>
      <c r="S30" s="109"/>
      <c r="T30" s="109"/>
      <c r="U30" s="109"/>
      <c r="V30" s="109"/>
      <c r="W30" s="109"/>
      <c r="X30" s="109"/>
      <c r="Y30" s="109"/>
      <c r="Z30" s="109"/>
      <c r="AA30" s="109"/>
      <c r="AB30" s="109"/>
      <c r="AC30" s="109"/>
      <c r="AD30" s="109"/>
    </row>
    <row r="31">
      <c r="A31" s="109"/>
      <c r="B31" s="109"/>
      <c r="C31" s="109"/>
      <c r="D31" s="109"/>
      <c r="E31" s="109"/>
      <c r="F31" s="109"/>
      <c r="G31" s="120"/>
      <c r="H31" s="120"/>
      <c r="I31" s="109"/>
      <c r="J31" s="109"/>
      <c r="K31" s="109"/>
      <c r="L31" s="109"/>
      <c r="M31" s="109"/>
      <c r="N31" s="109"/>
      <c r="O31" s="109"/>
      <c r="P31" s="109"/>
      <c r="Q31" s="109"/>
      <c r="R31" s="109"/>
      <c r="S31" s="109"/>
      <c r="T31" s="109"/>
      <c r="U31" s="109"/>
      <c r="V31" s="109"/>
      <c r="W31" s="109"/>
      <c r="X31" s="109"/>
      <c r="Y31" s="109"/>
      <c r="Z31" s="109"/>
      <c r="AA31" s="109"/>
      <c r="AB31" s="109"/>
      <c r="AC31" s="109"/>
      <c r="AD31" s="109"/>
    </row>
    <row r="32">
      <c r="A32" s="109"/>
      <c r="B32" s="109"/>
      <c r="C32" s="109"/>
      <c r="D32" s="109"/>
      <c r="E32" s="109"/>
      <c r="F32" s="109"/>
      <c r="G32" s="120"/>
      <c r="H32" s="120"/>
      <c r="I32" s="109"/>
      <c r="J32" s="109"/>
      <c r="K32" s="109"/>
      <c r="L32" s="109"/>
      <c r="M32" s="109"/>
      <c r="N32" s="109"/>
      <c r="O32" s="109"/>
      <c r="P32" s="109"/>
      <c r="Q32" s="109"/>
      <c r="R32" s="109"/>
      <c r="S32" s="109"/>
      <c r="T32" s="109"/>
      <c r="U32" s="109"/>
      <c r="V32" s="109"/>
      <c r="W32" s="109"/>
      <c r="X32" s="109"/>
      <c r="Y32" s="109"/>
      <c r="Z32" s="109"/>
      <c r="AA32" s="109"/>
      <c r="AB32" s="109"/>
      <c r="AC32" s="109"/>
      <c r="AD32" s="109"/>
    </row>
    <row r="33">
      <c r="A33" s="109"/>
      <c r="B33" s="109"/>
      <c r="C33" s="109"/>
      <c r="D33" s="109"/>
      <c r="E33" s="109"/>
      <c r="F33" s="109"/>
      <c r="G33" s="120"/>
      <c r="H33" s="120"/>
      <c r="I33" s="109"/>
      <c r="J33" s="109"/>
      <c r="K33" s="109"/>
      <c r="L33" s="109"/>
      <c r="M33" s="109"/>
      <c r="N33" s="109"/>
      <c r="O33" s="109"/>
      <c r="P33" s="109"/>
      <c r="Q33" s="109"/>
      <c r="R33" s="109"/>
      <c r="S33" s="109"/>
      <c r="T33" s="109"/>
      <c r="U33" s="109"/>
      <c r="V33" s="109"/>
      <c r="W33" s="109"/>
      <c r="X33" s="109"/>
      <c r="Y33" s="109"/>
      <c r="Z33" s="109"/>
      <c r="AA33" s="109"/>
      <c r="AB33" s="109"/>
      <c r="AC33" s="109"/>
      <c r="AD33" s="109"/>
    </row>
    <row r="34">
      <c r="A34" s="109"/>
      <c r="B34" s="109"/>
      <c r="C34" s="109"/>
      <c r="D34" s="109"/>
      <c r="E34" s="109"/>
      <c r="F34" s="109"/>
      <c r="G34" s="120"/>
      <c r="H34" s="120"/>
      <c r="I34" s="109"/>
      <c r="J34" s="109"/>
      <c r="K34" s="109"/>
      <c r="L34" s="109"/>
      <c r="M34" s="109"/>
      <c r="N34" s="109"/>
      <c r="O34" s="109"/>
      <c r="P34" s="109"/>
      <c r="Q34" s="109"/>
      <c r="R34" s="109"/>
      <c r="S34" s="109"/>
      <c r="T34" s="109"/>
      <c r="U34" s="109"/>
      <c r="V34" s="109"/>
      <c r="W34" s="109"/>
      <c r="X34" s="109"/>
      <c r="Y34" s="109"/>
      <c r="Z34" s="109"/>
      <c r="AA34" s="109"/>
      <c r="AB34" s="109"/>
      <c r="AC34" s="109"/>
      <c r="AD34" s="109"/>
    </row>
    <row r="35">
      <c r="A35" s="109"/>
      <c r="B35" s="109"/>
      <c r="C35" s="109"/>
      <c r="D35" s="109"/>
      <c r="E35" s="109"/>
      <c r="F35" s="109"/>
      <c r="G35" s="120"/>
      <c r="H35" s="120"/>
      <c r="I35" s="109"/>
      <c r="J35" s="109"/>
      <c r="K35" s="109"/>
      <c r="L35" s="109"/>
      <c r="M35" s="109"/>
      <c r="N35" s="109"/>
      <c r="O35" s="109"/>
      <c r="P35" s="109"/>
      <c r="Q35" s="109"/>
      <c r="R35" s="109"/>
      <c r="S35" s="109"/>
      <c r="T35" s="109"/>
      <c r="U35" s="109"/>
      <c r="V35" s="109"/>
      <c r="W35" s="109"/>
      <c r="X35" s="109"/>
      <c r="Y35" s="109"/>
      <c r="Z35" s="109"/>
      <c r="AA35" s="109"/>
      <c r="AB35" s="109"/>
      <c r="AC35" s="109"/>
      <c r="AD35" s="109"/>
    </row>
    <row r="36">
      <c r="A36" s="109"/>
      <c r="B36" s="109"/>
      <c r="C36" s="109"/>
      <c r="D36" s="109"/>
      <c r="E36" s="109"/>
      <c r="F36" s="109"/>
      <c r="G36" s="120"/>
      <c r="H36" s="120"/>
      <c r="I36" s="109"/>
      <c r="J36" s="109"/>
      <c r="K36" s="109"/>
      <c r="L36" s="109"/>
      <c r="M36" s="109"/>
      <c r="N36" s="109"/>
      <c r="O36" s="109"/>
      <c r="P36" s="109"/>
      <c r="Q36" s="109"/>
      <c r="R36" s="109"/>
      <c r="S36" s="109"/>
      <c r="T36" s="109"/>
      <c r="U36" s="109"/>
      <c r="V36" s="109"/>
      <c r="W36" s="109"/>
      <c r="X36" s="109"/>
      <c r="Y36" s="109"/>
      <c r="Z36" s="109"/>
      <c r="AA36" s="109"/>
      <c r="AB36" s="109"/>
      <c r="AC36" s="109"/>
      <c r="AD36" s="109"/>
    </row>
    <row r="37">
      <c r="A37" s="109"/>
      <c r="B37" s="109"/>
      <c r="C37" s="109"/>
      <c r="D37" s="109"/>
      <c r="E37" s="109"/>
      <c r="F37" s="109"/>
      <c r="G37" s="120"/>
      <c r="H37" s="120"/>
      <c r="I37" s="109"/>
      <c r="J37" s="109"/>
      <c r="K37" s="109"/>
      <c r="L37" s="109"/>
      <c r="M37" s="109"/>
      <c r="N37" s="109"/>
      <c r="O37" s="109"/>
      <c r="P37" s="109"/>
      <c r="Q37" s="109"/>
      <c r="R37" s="109"/>
      <c r="S37" s="109"/>
      <c r="T37" s="109"/>
      <c r="U37" s="109"/>
      <c r="V37" s="109"/>
      <c r="W37" s="109"/>
      <c r="X37" s="109"/>
      <c r="Y37" s="109"/>
      <c r="Z37" s="109"/>
      <c r="AA37" s="109"/>
      <c r="AB37" s="109"/>
      <c r="AC37" s="109"/>
      <c r="AD37" s="109"/>
    </row>
    <row r="38">
      <c r="A38" s="109"/>
      <c r="B38" s="109"/>
      <c r="C38" s="109"/>
      <c r="D38" s="109"/>
      <c r="E38" s="109"/>
      <c r="F38" s="109"/>
      <c r="G38" s="120"/>
      <c r="H38" s="120"/>
      <c r="I38" s="109"/>
      <c r="J38" s="109"/>
      <c r="K38" s="109"/>
      <c r="L38" s="109"/>
      <c r="M38" s="109"/>
      <c r="N38" s="109"/>
      <c r="O38" s="109"/>
      <c r="P38" s="109"/>
      <c r="Q38" s="109"/>
      <c r="R38" s="109"/>
      <c r="S38" s="109"/>
      <c r="T38" s="109"/>
      <c r="U38" s="109"/>
      <c r="V38" s="109"/>
      <c r="W38" s="109"/>
      <c r="X38" s="109"/>
      <c r="Y38" s="109"/>
      <c r="Z38" s="109"/>
      <c r="AA38" s="109"/>
      <c r="AB38" s="109"/>
      <c r="AC38" s="109"/>
      <c r="AD38" s="109"/>
    </row>
    <row r="39">
      <c r="A39" s="109"/>
      <c r="B39" s="109"/>
      <c r="C39" s="109"/>
      <c r="D39" s="109"/>
      <c r="E39" s="109"/>
      <c r="F39" s="109"/>
      <c r="G39" s="120"/>
      <c r="H39" s="120"/>
      <c r="I39" s="109"/>
      <c r="J39" s="109"/>
      <c r="K39" s="109"/>
      <c r="L39" s="109"/>
      <c r="M39" s="109"/>
      <c r="N39" s="109"/>
      <c r="O39" s="109"/>
      <c r="P39" s="109"/>
      <c r="Q39" s="109"/>
      <c r="R39" s="109"/>
      <c r="S39" s="109"/>
      <c r="T39" s="109"/>
      <c r="U39" s="109"/>
      <c r="V39" s="109"/>
      <c r="W39" s="109"/>
      <c r="X39" s="109"/>
      <c r="Y39" s="109"/>
      <c r="Z39" s="109"/>
      <c r="AA39" s="109"/>
      <c r="AB39" s="109"/>
      <c r="AC39" s="109"/>
      <c r="AD39" s="109"/>
    </row>
    <row r="40">
      <c r="A40" s="109"/>
      <c r="B40" s="109"/>
      <c r="C40" s="109"/>
      <c r="D40" s="109"/>
      <c r="E40" s="109"/>
      <c r="F40" s="109"/>
      <c r="G40" s="120"/>
      <c r="H40" s="120"/>
      <c r="I40" s="109"/>
      <c r="J40" s="109"/>
      <c r="K40" s="109"/>
      <c r="L40" s="109"/>
      <c r="M40" s="109"/>
      <c r="N40" s="109"/>
      <c r="O40" s="109"/>
      <c r="P40" s="109"/>
      <c r="Q40" s="109"/>
      <c r="R40" s="109"/>
      <c r="S40" s="109"/>
      <c r="T40" s="109"/>
      <c r="U40" s="109"/>
      <c r="V40" s="109"/>
      <c r="W40" s="109"/>
      <c r="X40" s="109"/>
      <c r="Y40" s="109"/>
      <c r="Z40" s="109"/>
      <c r="AA40" s="109"/>
      <c r="AB40" s="109"/>
      <c r="AC40" s="109"/>
      <c r="AD40" s="109"/>
    </row>
    <row r="41">
      <c r="A41" s="109"/>
      <c r="B41" s="109"/>
      <c r="C41" s="109"/>
      <c r="D41" s="109"/>
      <c r="E41" s="109"/>
      <c r="F41" s="109"/>
      <c r="G41" s="120"/>
      <c r="H41" s="120"/>
      <c r="I41" s="109"/>
      <c r="J41" s="109"/>
      <c r="K41" s="109"/>
      <c r="L41" s="109"/>
      <c r="M41" s="109"/>
      <c r="N41" s="109"/>
      <c r="O41" s="109"/>
      <c r="P41" s="109"/>
      <c r="Q41" s="109"/>
      <c r="R41" s="109"/>
      <c r="S41" s="109"/>
      <c r="T41" s="109"/>
      <c r="U41" s="109"/>
      <c r="V41" s="109"/>
      <c r="W41" s="109"/>
      <c r="X41" s="109"/>
      <c r="Y41" s="109"/>
      <c r="Z41" s="109"/>
      <c r="AA41" s="109"/>
      <c r="AB41" s="109"/>
      <c r="AC41" s="109"/>
      <c r="AD41" s="109"/>
    </row>
    <row r="42">
      <c r="A42" s="109"/>
      <c r="B42" s="109"/>
      <c r="C42" s="109"/>
      <c r="D42" s="109"/>
      <c r="E42" s="109"/>
      <c r="F42" s="109"/>
      <c r="G42" s="120"/>
      <c r="H42" s="120"/>
      <c r="I42" s="109"/>
      <c r="J42" s="109"/>
      <c r="K42" s="109"/>
      <c r="L42" s="109"/>
      <c r="M42" s="109"/>
      <c r="N42" s="109"/>
      <c r="O42" s="109"/>
      <c r="P42" s="109"/>
      <c r="Q42" s="109"/>
      <c r="R42" s="109"/>
      <c r="S42" s="109"/>
      <c r="T42" s="109"/>
      <c r="U42" s="109"/>
      <c r="V42" s="109"/>
      <c r="W42" s="109"/>
      <c r="X42" s="109"/>
      <c r="Y42" s="109"/>
      <c r="Z42" s="109"/>
      <c r="AA42" s="109"/>
      <c r="AB42" s="109"/>
      <c r="AC42" s="109"/>
      <c r="AD42" s="109"/>
    </row>
    <row r="43">
      <c r="A43" s="109"/>
      <c r="B43" s="109"/>
      <c r="C43" s="109"/>
      <c r="D43" s="109"/>
      <c r="E43" s="109"/>
      <c r="F43" s="109"/>
      <c r="G43" s="120"/>
      <c r="H43" s="120"/>
      <c r="I43" s="109"/>
      <c r="J43" s="109"/>
      <c r="K43" s="109"/>
      <c r="L43" s="109"/>
      <c r="M43" s="109"/>
      <c r="N43" s="109"/>
      <c r="O43" s="109"/>
      <c r="P43" s="109"/>
      <c r="Q43" s="109"/>
      <c r="R43" s="109"/>
      <c r="S43" s="109"/>
      <c r="T43" s="109"/>
      <c r="U43" s="109"/>
      <c r="V43" s="109"/>
      <c r="W43" s="109"/>
      <c r="X43" s="109"/>
      <c r="Y43" s="109"/>
      <c r="Z43" s="109"/>
      <c r="AA43" s="109"/>
      <c r="AB43" s="109"/>
      <c r="AC43" s="109"/>
      <c r="AD43" s="109"/>
    </row>
    <row r="44">
      <c r="A44" s="109"/>
      <c r="B44" s="109"/>
      <c r="C44" s="109"/>
      <c r="D44" s="109"/>
      <c r="E44" s="109"/>
      <c r="F44" s="109"/>
      <c r="G44" s="120"/>
      <c r="H44" s="120"/>
      <c r="I44" s="109"/>
      <c r="J44" s="109"/>
      <c r="K44" s="109"/>
      <c r="L44" s="109"/>
      <c r="M44" s="109"/>
      <c r="N44" s="109"/>
      <c r="O44" s="109"/>
      <c r="P44" s="109"/>
      <c r="Q44" s="109"/>
      <c r="R44" s="109"/>
      <c r="S44" s="109"/>
      <c r="T44" s="109"/>
      <c r="U44" s="109"/>
      <c r="V44" s="109"/>
      <c r="W44" s="109"/>
      <c r="X44" s="109"/>
      <c r="Y44" s="109"/>
      <c r="Z44" s="109"/>
      <c r="AA44" s="109"/>
      <c r="AB44" s="109"/>
      <c r="AC44" s="109"/>
      <c r="AD44" s="109"/>
    </row>
    <row r="45">
      <c r="A45" s="109"/>
      <c r="B45" s="109"/>
      <c r="C45" s="109"/>
      <c r="D45" s="109"/>
      <c r="E45" s="109"/>
      <c r="F45" s="109"/>
      <c r="G45" s="120"/>
      <c r="H45" s="120"/>
      <c r="I45" s="109"/>
      <c r="J45" s="109"/>
      <c r="K45" s="109"/>
      <c r="L45" s="109"/>
      <c r="M45" s="109"/>
      <c r="N45" s="109"/>
      <c r="O45" s="109"/>
      <c r="P45" s="109"/>
      <c r="Q45" s="109"/>
      <c r="R45" s="109"/>
      <c r="S45" s="109"/>
      <c r="T45" s="109"/>
      <c r="U45" s="109"/>
      <c r="V45" s="109"/>
      <c r="W45" s="109"/>
      <c r="X45" s="109"/>
      <c r="Y45" s="109"/>
      <c r="Z45" s="109"/>
      <c r="AA45" s="109"/>
      <c r="AB45" s="109"/>
      <c r="AC45" s="109"/>
      <c r="AD45" s="109"/>
    </row>
    <row r="46">
      <c r="A46" s="109"/>
      <c r="B46" s="109"/>
      <c r="C46" s="109"/>
      <c r="D46" s="109"/>
      <c r="E46" s="109"/>
      <c r="F46" s="109"/>
      <c r="G46" s="120"/>
      <c r="H46" s="120"/>
      <c r="I46" s="109"/>
      <c r="J46" s="109"/>
      <c r="K46" s="109"/>
      <c r="L46" s="109"/>
      <c r="M46" s="109"/>
      <c r="N46" s="109"/>
      <c r="O46" s="109"/>
      <c r="P46" s="109"/>
      <c r="Q46" s="109"/>
      <c r="R46" s="109"/>
      <c r="S46" s="109"/>
      <c r="T46" s="109"/>
      <c r="U46" s="109"/>
      <c r="V46" s="109"/>
      <c r="W46" s="109"/>
      <c r="X46" s="109"/>
      <c r="Y46" s="109"/>
      <c r="Z46" s="109"/>
      <c r="AA46" s="109"/>
      <c r="AB46" s="109"/>
      <c r="AC46" s="109"/>
      <c r="AD46" s="109"/>
    </row>
    <row r="47">
      <c r="A47" s="109"/>
      <c r="B47" s="109"/>
      <c r="C47" s="109"/>
      <c r="D47" s="109"/>
      <c r="E47" s="109"/>
      <c r="F47" s="109"/>
      <c r="G47" s="120"/>
      <c r="H47" s="120"/>
      <c r="I47" s="109"/>
      <c r="J47" s="109"/>
      <c r="K47" s="109"/>
      <c r="L47" s="109"/>
      <c r="M47" s="109"/>
      <c r="N47" s="109"/>
      <c r="O47" s="109"/>
      <c r="P47" s="109"/>
      <c r="Q47" s="109"/>
      <c r="R47" s="109"/>
      <c r="S47" s="109"/>
      <c r="T47" s="109"/>
      <c r="U47" s="109"/>
      <c r="V47" s="109"/>
      <c r="W47" s="109"/>
      <c r="X47" s="109"/>
      <c r="Y47" s="109"/>
      <c r="Z47" s="109"/>
      <c r="AA47" s="109"/>
      <c r="AB47" s="109"/>
      <c r="AC47" s="109"/>
      <c r="AD47" s="109"/>
    </row>
    <row r="48">
      <c r="A48" s="109"/>
      <c r="B48" s="109"/>
      <c r="C48" s="109"/>
      <c r="D48" s="109"/>
      <c r="E48" s="109"/>
      <c r="F48" s="109"/>
      <c r="G48" s="120"/>
      <c r="H48" s="120"/>
      <c r="I48" s="109"/>
      <c r="J48" s="109"/>
      <c r="K48" s="109"/>
      <c r="L48" s="109"/>
      <c r="M48" s="109"/>
      <c r="N48" s="109"/>
      <c r="O48" s="109"/>
      <c r="P48" s="109"/>
      <c r="Q48" s="109"/>
      <c r="R48" s="109"/>
      <c r="S48" s="109"/>
      <c r="T48" s="109"/>
      <c r="U48" s="109"/>
      <c r="V48" s="109"/>
      <c r="W48" s="109"/>
      <c r="X48" s="109"/>
      <c r="Y48" s="109"/>
      <c r="Z48" s="109"/>
      <c r="AA48" s="109"/>
      <c r="AB48" s="109"/>
      <c r="AC48" s="109"/>
      <c r="AD48" s="109"/>
    </row>
    <row r="49">
      <c r="A49" s="109"/>
      <c r="B49" s="109"/>
      <c r="C49" s="109"/>
      <c r="D49" s="109"/>
      <c r="E49" s="109"/>
      <c r="F49" s="109"/>
      <c r="G49" s="120"/>
      <c r="H49" s="120"/>
      <c r="I49" s="109"/>
      <c r="J49" s="109"/>
      <c r="K49" s="109"/>
      <c r="L49" s="109"/>
      <c r="M49" s="109"/>
      <c r="N49" s="109"/>
      <c r="O49" s="109"/>
      <c r="P49" s="109"/>
      <c r="Q49" s="109"/>
      <c r="R49" s="109"/>
      <c r="S49" s="109"/>
      <c r="T49" s="109"/>
      <c r="U49" s="109"/>
      <c r="V49" s="109"/>
      <c r="W49" s="109"/>
      <c r="X49" s="109"/>
      <c r="Y49" s="109"/>
      <c r="Z49" s="109"/>
      <c r="AA49" s="109"/>
      <c r="AB49" s="109"/>
      <c r="AC49" s="109"/>
      <c r="AD49" s="109"/>
    </row>
    <row r="50">
      <c r="A50" s="109"/>
      <c r="B50" s="109"/>
      <c r="C50" s="109"/>
      <c r="D50" s="109"/>
      <c r="E50" s="109"/>
      <c r="F50" s="109"/>
      <c r="G50" s="120"/>
      <c r="H50" s="120"/>
      <c r="I50" s="109"/>
      <c r="J50" s="109"/>
      <c r="K50" s="109"/>
      <c r="L50" s="109"/>
      <c r="M50" s="109"/>
      <c r="N50" s="109"/>
      <c r="O50" s="109"/>
      <c r="P50" s="109"/>
      <c r="Q50" s="109"/>
      <c r="R50" s="109"/>
      <c r="S50" s="109"/>
      <c r="T50" s="109"/>
      <c r="U50" s="109"/>
      <c r="V50" s="109"/>
      <c r="W50" s="109"/>
      <c r="X50" s="109"/>
      <c r="Y50" s="109"/>
      <c r="Z50" s="109"/>
      <c r="AA50" s="109"/>
      <c r="AB50" s="109"/>
      <c r="AC50" s="109"/>
      <c r="AD50" s="109"/>
    </row>
    <row r="51">
      <c r="A51" s="109"/>
      <c r="B51" s="109"/>
      <c r="C51" s="109"/>
      <c r="D51" s="109"/>
      <c r="E51" s="109"/>
      <c r="F51" s="109"/>
      <c r="G51" s="120"/>
      <c r="H51" s="120"/>
      <c r="I51" s="109"/>
      <c r="J51" s="109"/>
      <c r="K51" s="109"/>
      <c r="L51" s="109"/>
      <c r="M51" s="109"/>
      <c r="N51" s="109"/>
      <c r="O51" s="109"/>
      <c r="P51" s="109"/>
      <c r="Q51" s="109"/>
      <c r="R51" s="109"/>
      <c r="S51" s="109"/>
      <c r="T51" s="109"/>
      <c r="U51" s="109"/>
      <c r="V51" s="109"/>
      <c r="W51" s="109"/>
      <c r="X51" s="109"/>
      <c r="Y51" s="109"/>
      <c r="Z51" s="109"/>
      <c r="AA51" s="109"/>
      <c r="AB51" s="109"/>
      <c r="AC51" s="109"/>
      <c r="AD51" s="109"/>
    </row>
    <row r="52">
      <c r="A52" s="109"/>
      <c r="B52" s="109"/>
      <c r="C52" s="109"/>
      <c r="D52" s="109"/>
      <c r="E52" s="109"/>
      <c r="F52" s="109"/>
      <c r="G52" s="120"/>
      <c r="H52" s="120"/>
      <c r="I52" s="109"/>
      <c r="J52" s="109"/>
      <c r="K52" s="109"/>
      <c r="L52" s="109"/>
      <c r="M52" s="109"/>
      <c r="N52" s="109"/>
      <c r="O52" s="109"/>
      <c r="P52" s="109"/>
      <c r="Q52" s="109"/>
      <c r="R52" s="109"/>
      <c r="S52" s="109"/>
      <c r="T52" s="109"/>
      <c r="U52" s="109"/>
      <c r="V52" s="109"/>
      <c r="W52" s="109"/>
      <c r="X52" s="109"/>
      <c r="Y52" s="109"/>
      <c r="Z52" s="109"/>
      <c r="AA52" s="109"/>
      <c r="AB52" s="109"/>
      <c r="AC52" s="109"/>
      <c r="AD52" s="109"/>
    </row>
    <row r="53">
      <c r="A53" s="109"/>
      <c r="B53" s="109"/>
      <c r="C53" s="109"/>
      <c r="D53" s="109"/>
      <c r="E53" s="109"/>
      <c r="F53" s="109"/>
      <c r="G53" s="120"/>
      <c r="H53" s="120"/>
      <c r="I53" s="109"/>
      <c r="J53" s="109"/>
      <c r="K53" s="109"/>
      <c r="L53" s="109"/>
      <c r="M53" s="109"/>
      <c r="N53" s="109"/>
      <c r="O53" s="109"/>
      <c r="P53" s="109"/>
      <c r="Q53" s="109"/>
      <c r="R53" s="109"/>
      <c r="S53" s="109"/>
      <c r="T53" s="109"/>
      <c r="U53" s="109"/>
      <c r="V53" s="109"/>
      <c r="W53" s="109"/>
      <c r="X53" s="109"/>
      <c r="Y53" s="109"/>
      <c r="Z53" s="109"/>
      <c r="AA53" s="109"/>
      <c r="AB53" s="109"/>
      <c r="AC53" s="109"/>
      <c r="AD53" s="109"/>
    </row>
    <row r="54">
      <c r="A54" s="109"/>
      <c r="B54" s="109"/>
      <c r="C54" s="109"/>
      <c r="D54" s="109"/>
      <c r="E54" s="109"/>
      <c r="F54" s="109"/>
      <c r="G54" s="120"/>
      <c r="H54" s="120"/>
      <c r="I54" s="109"/>
      <c r="J54" s="109"/>
      <c r="K54" s="109"/>
      <c r="L54" s="109"/>
      <c r="M54" s="109"/>
      <c r="N54" s="109"/>
      <c r="O54" s="109"/>
      <c r="P54" s="109"/>
      <c r="Q54" s="109"/>
      <c r="R54" s="109"/>
      <c r="S54" s="109"/>
      <c r="T54" s="109"/>
      <c r="U54" s="109"/>
      <c r="V54" s="109"/>
      <c r="W54" s="109"/>
      <c r="X54" s="109"/>
      <c r="Y54" s="109"/>
      <c r="Z54" s="109"/>
      <c r="AA54" s="109"/>
      <c r="AB54" s="109"/>
      <c r="AC54" s="109"/>
      <c r="AD54" s="109"/>
    </row>
    <row r="55">
      <c r="A55" s="109"/>
      <c r="B55" s="109"/>
      <c r="C55" s="109"/>
      <c r="D55" s="109"/>
      <c r="E55" s="109"/>
      <c r="F55" s="109"/>
      <c r="G55" s="120"/>
      <c r="H55" s="120"/>
      <c r="I55" s="109"/>
      <c r="J55" s="109"/>
      <c r="K55" s="109"/>
      <c r="L55" s="109"/>
      <c r="M55" s="109"/>
      <c r="N55" s="109"/>
      <c r="O55" s="109"/>
      <c r="P55" s="109"/>
      <c r="Q55" s="109"/>
      <c r="R55" s="109"/>
      <c r="S55" s="109"/>
      <c r="T55" s="109"/>
      <c r="U55" s="109"/>
      <c r="V55" s="109"/>
      <c r="W55" s="109"/>
      <c r="X55" s="109"/>
      <c r="Y55" s="109"/>
      <c r="Z55" s="109"/>
      <c r="AA55" s="109"/>
      <c r="AB55" s="109"/>
      <c r="AC55" s="109"/>
      <c r="AD55" s="109"/>
    </row>
    <row r="56">
      <c r="A56" s="109"/>
      <c r="B56" s="109"/>
      <c r="C56" s="109"/>
      <c r="D56" s="109"/>
      <c r="E56" s="109"/>
      <c r="F56" s="109"/>
      <c r="G56" s="120"/>
      <c r="H56" s="120"/>
      <c r="I56" s="109"/>
      <c r="J56" s="109"/>
      <c r="K56" s="109"/>
      <c r="L56" s="109"/>
      <c r="M56" s="109"/>
      <c r="N56" s="109"/>
      <c r="O56" s="109"/>
      <c r="P56" s="109"/>
      <c r="Q56" s="109"/>
      <c r="R56" s="109"/>
      <c r="S56" s="109"/>
      <c r="T56" s="109"/>
      <c r="U56" s="109"/>
      <c r="V56" s="109"/>
      <c r="W56" s="109"/>
      <c r="X56" s="109"/>
      <c r="Y56" s="109"/>
      <c r="Z56" s="109"/>
      <c r="AA56" s="109"/>
      <c r="AB56" s="109"/>
      <c r="AC56" s="109"/>
      <c r="AD56" s="109"/>
    </row>
    <row r="57">
      <c r="A57" s="109"/>
      <c r="B57" s="109"/>
      <c r="C57" s="109"/>
      <c r="D57" s="109"/>
      <c r="E57" s="109"/>
      <c r="F57" s="109"/>
      <c r="G57" s="120"/>
      <c r="H57" s="120"/>
      <c r="I57" s="109"/>
      <c r="J57" s="109"/>
      <c r="K57" s="109"/>
      <c r="L57" s="109"/>
      <c r="M57" s="109"/>
      <c r="N57" s="109"/>
      <c r="O57" s="109"/>
      <c r="P57" s="109"/>
      <c r="Q57" s="109"/>
      <c r="R57" s="109"/>
      <c r="S57" s="109"/>
      <c r="T57" s="109"/>
      <c r="U57" s="109"/>
      <c r="V57" s="109"/>
      <c r="W57" s="109"/>
      <c r="X57" s="109"/>
      <c r="Y57" s="109"/>
      <c r="Z57" s="109"/>
      <c r="AA57" s="109"/>
      <c r="AB57" s="109"/>
      <c r="AC57" s="109"/>
      <c r="AD57" s="109"/>
    </row>
    <row r="58">
      <c r="A58" s="109"/>
      <c r="B58" s="109"/>
      <c r="C58" s="109"/>
      <c r="D58" s="109"/>
      <c r="E58" s="109"/>
      <c r="F58" s="109"/>
      <c r="G58" s="120"/>
      <c r="H58" s="120"/>
      <c r="I58" s="109"/>
      <c r="J58" s="109"/>
      <c r="K58" s="109"/>
      <c r="L58" s="109"/>
      <c r="M58" s="109"/>
      <c r="N58" s="109"/>
      <c r="O58" s="109"/>
      <c r="P58" s="109"/>
      <c r="Q58" s="109"/>
      <c r="R58" s="109"/>
      <c r="S58" s="109"/>
      <c r="T58" s="109"/>
      <c r="U58" s="109"/>
      <c r="V58" s="109"/>
      <c r="W58" s="109"/>
      <c r="X58" s="109"/>
      <c r="Y58" s="109"/>
      <c r="Z58" s="109"/>
      <c r="AA58" s="109"/>
      <c r="AB58" s="109"/>
      <c r="AC58" s="109"/>
      <c r="AD58" s="109"/>
    </row>
    <row r="59">
      <c r="A59" s="109"/>
      <c r="B59" s="109"/>
      <c r="C59" s="109"/>
      <c r="D59" s="109"/>
      <c r="E59" s="109"/>
      <c r="F59" s="109"/>
      <c r="G59" s="120"/>
      <c r="H59" s="120"/>
      <c r="I59" s="109"/>
      <c r="J59" s="109"/>
      <c r="K59" s="109"/>
      <c r="L59" s="109"/>
      <c r="M59" s="109"/>
      <c r="N59" s="109"/>
      <c r="O59" s="109"/>
      <c r="P59" s="109"/>
      <c r="Q59" s="109"/>
      <c r="R59" s="109"/>
      <c r="S59" s="109"/>
      <c r="T59" s="109"/>
      <c r="U59" s="109"/>
      <c r="V59" s="109"/>
      <c r="W59" s="109"/>
      <c r="X59" s="109"/>
      <c r="Y59" s="109"/>
      <c r="Z59" s="109"/>
      <c r="AA59" s="109"/>
      <c r="AB59" s="109"/>
      <c r="AC59" s="109"/>
      <c r="AD59" s="109"/>
    </row>
    <row r="60">
      <c r="A60" s="109"/>
      <c r="B60" s="109"/>
      <c r="C60" s="109"/>
      <c r="D60" s="109"/>
      <c r="E60" s="109"/>
      <c r="F60" s="109"/>
      <c r="G60" s="120"/>
      <c r="H60" s="120"/>
      <c r="I60" s="109"/>
      <c r="J60" s="109"/>
      <c r="K60" s="109"/>
      <c r="L60" s="109"/>
      <c r="M60" s="109"/>
      <c r="N60" s="109"/>
      <c r="O60" s="109"/>
      <c r="P60" s="109"/>
      <c r="Q60" s="109"/>
      <c r="R60" s="109"/>
      <c r="S60" s="109"/>
      <c r="T60" s="109"/>
      <c r="U60" s="109"/>
      <c r="V60" s="109"/>
      <c r="W60" s="109"/>
      <c r="X60" s="109"/>
      <c r="Y60" s="109"/>
      <c r="Z60" s="109"/>
      <c r="AA60" s="109"/>
      <c r="AB60" s="109"/>
      <c r="AC60" s="109"/>
      <c r="AD60" s="109"/>
    </row>
    <row r="61">
      <c r="A61" s="109"/>
      <c r="B61" s="109"/>
      <c r="C61" s="109"/>
      <c r="D61" s="109"/>
      <c r="E61" s="109"/>
      <c r="F61" s="109"/>
      <c r="G61" s="120"/>
      <c r="H61" s="120"/>
      <c r="I61" s="109"/>
      <c r="J61" s="109"/>
      <c r="K61" s="109"/>
      <c r="L61" s="109"/>
      <c r="M61" s="109"/>
      <c r="N61" s="109"/>
      <c r="O61" s="109"/>
      <c r="P61" s="109"/>
      <c r="Q61" s="109"/>
      <c r="R61" s="109"/>
      <c r="S61" s="109"/>
      <c r="T61" s="109"/>
      <c r="U61" s="109"/>
      <c r="V61" s="109"/>
      <c r="W61" s="109"/>
      <c r="X61" s="109"/>
      <c r="Y61" s="109"/>
      <c r="Z61" s="109"/>
      <c r="AA61" s="109"/>
      <c r="AB61" s="109"/>
      <c r="AC61" s="109"/>
      <c r="AD61" s="109"/>
    </row>
    <row r="62">
      <c r="A62" s="109"/>
      <c r="B62" s="109"/>
      <c r="C62" s="109"/>
      <c r="D62" s="109"/>
      <c r="E62" s="109"/>
      <c r="F62" s="109"/>
      <c r="G62" s="120"/>
      <c r="H62" s="120"/>
      <c r="I62" s="109"/>
      <c r="J62" s="109"/>
      <c r="K62" s="109"/>
      <c r="L62" s="109"/>
      <c r="M62" s="109"/>
      <c r="N62" s="109"/>
      <c r="O62" s="109"/>
      <c r="P62" s="109"/>
      <c r="Q62" s="109"/>
      <c r="R62" s="109"/>
      <c r="S62" s="109"/>
      <c r="T62" s="109"/>
      <c r="U62" s="109"/>
      <c r="V62" s="109"/>
      <c r="W62" s="109"/>
      <c r="X62" s="109"/>
      <c r="Y62" s="109"/>
      <c r="Z62" s="109"/>
      <c r="AA62" s="109"/>
      <c r="AB62" s="109"/>
      <c r="AC62" s="109"/>
      <c r="AD62" s="109"/>
    </row>
    <row r="63">
      <c r="A63" s="109"/>
      <c r="B63" s="109"/>
      <c r="C63" s="109"/>
      <c r="D63" s="109"/>
      <c r="E63" s="109"/>
      <c r="F63" s="109"/>
      <c r="G63" s="120"/>
      <c r="H63" s="120"/>
      <c r="I63" s="109"/>
      <c r="J63" s="109"/>
      <c r="K63" s="109"/>
      <c r="L63" s="109"/>
      <c r="M63" s="109"/>
      <c r="N63" s="109"/>
      <c r="O63" s="109"/>
      <c r="P63" s="109"/>
      <c r="Q63" s="109"/>
      <c r="R63" s="109"/>
      <c r="S63" s="109"/>
      <c r="T63" s="109"/>
      <c r="U63" s="109"/>
      <c r="V63" s="109"/>
      <c r="W63" s="109"/>
      <c r="X63" s="109"/>
      <c r="Y63" s="109"/>
      <c r="Z63" s="109"/>
      <c r="AA63" s="109"/>
      <c r="AB63" s="109"/>
      <c r="AC63" s="109"/>
      <c r="AD63" s="109"/>
    </row>
    <row r="64">
      <c r="A64" s="109"/>
      <c r="B64" s="109"/>
      <c r="C64" s="109"/>
      <c r="D64" s="109"/>
      <c r="E64" s="109"/>
      <c r="F64" s="109"/>
      <c r="G64" s="120"/>
      <c r="H64" s="120"/>
      <c r="I64" s="109"/>
      <c r="J64" s="109"/>
      <c r="K64" s="109"/>
      <c r="L64" s="109"/>
      <c r="M64" s="109"/>
      <c r="N64" s="109"/>
      <c r="O64" s="109"/>
      <c r="P64" s="109"/>
      <c r="Q64" s="109"/>
      <c r="R64" s="109"/>
      <c r="S64" s="109"/>
      <c r="T64" s="109"/>
      <c r="U64" s="109"/>
      <c r="V64" s="109"/>
      <c r="W64" s="109"/>
      <c r="X64" s="109"/>
      <c r="Y64" s="109"/>
      <c r="Z64" s="109"/>
      <c r="AA64" s="109"/>
      <c r="AB64" s="109"/>
      <c r="AC64" s="109"/>
      <c r="AD64" s="109"/>
    </row>
    <row r="65">
      <c r="A65" s="109"/>
      <c r="B65" s="109"/>
      <c r="C65" s="109"/>
      <c r="D65" s="109"/>
      <c r="E65" s="109"/>
      <c r="F65" s="109"/>
      <c r="G65" s="120"/>
      <c r="H65" s="120"/>
      <c r="I65" s="109"/>
      <c r="J65" s="109"/>
      <c r="K65" s="109"/>
      <c r="L65" s="109"/>
      <c r="M65" s="109"/>
      <c r="N65" s="109"/>
      <c r="O65" s="109"/>
      <c r="P65" s="109"/>
      <c r="Q65" s="109"/>
      <c r="R65" s="109"/>
      <c r="S65" s="109"/>
      <c r="T65" s="109"/>
      <c r="U65" s="109"/>
      <c r="V65" s="109"/>
      <c r="W65" s="109"/>
      <c r="X65" s="109"/>
      <c r="Y65" s="109"/>
      <c r="Z65" s="109"/>
      <c r="AA65" s="109"/>
      <c r="AB65" s="109"/>
      <c r="AC65" s="109"/>
      <c r="AD65" s="109"/>
    </row>
    <row r="66">
      <c r="A66" s="109"/>
      <c r="B66" s="109"/>
      <c r="C66" s="109"/>
      <c r="D66" s="109"/>
      <c r="E66" s="109"/>
      <c r="F66" s="109"/>
      <c r="G66" s="120"/>
      <c r="H66" s="120"/>
      <c r="I66" s="109"/>
      <c r="J66" s="109"/>
      <c r="K66" s="109"/>
      <c r="L66" s="109"/>
      <c r="M66" s="109"/>
      <c r="N66" s="109"/>
      <c r="O66" s="109"/>
      <c r="P66" s="109"/>
      <c r="Q66" s="109"/>
      <c r="R66" s="109"/>
      <c r="S66" s="109"/>
      <c r="T66" s="109"/>
      <c r="U66" s="109"/>
      <c r="V66" s="109"/>
      <c r="W66" s="109"/>
      <c r="X66" s="109"/>
      <c r="Y66" s="109"/>
      <c r="Z66" s="109"/>
      <c r="AA66" s="109"/>
      <c r="AB66" s="109"/>
      <c r="AC66" s="109"/>
      <c r="AD66" s="109"/>
    </row>
    <row r="67">
      <c r="A67" s="109"/>
      <c r="B67" s="109"/>
      <c r="C67" s="109"/>
      <c r="D67" s="109"/>
      <c r="E67" s="109"/>
      <c r="F67" s="109"/>
      <c r="G67" s="120"/>
      <c r="H67" s="120"/>
      <c r="I67" s="109"/>
      <c r="J67" s="109"/>
      <c r="K67" s="109"/>
      <c r="L67" s="109"/>
      <c r="M67" s="109"/>
      <c r="N67" s="109"/>
      <c r="O67" s="109"/>
      <c r="P67" s="109"/>
      <c r="Q67" s="109"/>
      <c r="R67" s="109"/>
      <c r="S67" s="109"/>
      <c r="T67" s="109"/>
      <c r="U67" s="109"/>
      <c r="V67" s="109"/>
      <c r="W67" s="109"/>
      <c r="X67" s="109"/>
      <c r="Y67" s="109"/>
      <c r="Z67" s="109"/>
      <c r="AA67" s="109"/>
      <c r="AB67" s="109"/>
      <c r="AC67" s="109"/>
      <c r="AD67" s="109"/>
    </row>
    <row r="68">
      <c r="A68" s="109"/>
      <c r="B68" s="109"/>
      <c r="C68" s="109"/>
      <c r="D68" s="109"/>
      <c r="E68" s="109"/>
      <c r="F68" s="109"/>
      <c r="G68" s="120"/>
      <c r="H68" s="120"/>
      <c r="I68" s="109"/>
      <c r="J68" s="109"/>
      <c r="K68" s="109"/>
      <c r="L68" s="109"/>
      <c r="M68" s="109"/>
      <c r="N68" s="109"/>
      <c r="O68" s="109"/>
      <c r="P68" s="109"/>
      <c r="Q68" s="109"/>
      <c r="R68" s="109"/>
      <c r="S68" s="109"/>
      <c r="T68" s="109"/>
      <c r="U68" s="109"/>
      <c r="V68" s="109"/>
      <c r="W68" s="109"/>
      <c r="X68" s="109"/>
      <c r="Y68" s="109"/>
      <c r="Z68" s="109"/>
      <c r="AA68" s="109"/>
      <c r="AB68" s="109"/>
      <c r="AC68" s="109"/>
      <c r="AD68" s="109"/>
    </row>
    <row r="69">
      <c r="A69" s="109"/>
      <c r="B69" s="109"/>
      <c r="C69" s="109"/>
      <c r="D69" s="109"/>
      <c r="E69" s="109"/>
      <c r="F69" s="109"/>
      <c r="G69" s="120"/>
      <c r="H69" s="120"/>
      <c r="I69" s="109"/>
      <c r="J69" s="109"/>
      <c r="K69" s="109"/>
      <c r="L69" s="109"/>
      <c r="M69" s="109"/>
      <c r="N69" s="109"/>
      <c r="O69" s="109"/>
      <c r="P69" s="109"/>
      <c r="Q69" s="109"/>
      <c r="R69" s="109"/>
      <c r="S69" s="109"/>
      <c r="T69" s="109"/>
      <c r="U69" s="109"/>
      <c r="V69" s="109"/>
      <c r="W69" s="109"/>
      <c r="X69" s="109"/>
      <c r="Y69" s="109"/>
      <c r="Z69" s="109"/>
      <c r="AA69" s="109"/>
      <c r="AB69" s="109"/>
      <c r="AC69" s="109"/>
      <c r="AD69" s="109"/>
    </row>
    <row r="70">
      <c r="A70" s="109"/>
      <c r="B70" s="109"/>
      <c r="C70" s="109"/>
      <c r="D70" s="109"/>
      <c r="E70" s="109"/>
      <c r="F70" s="109"/>
      <c r="G70" s="120"/>
      <c r="H70" s="120"/>
      <c r="I70" s="109"/>
      <c r="J70" s="109"/>
      <c r="K70" s="109"/>
      <c r="L70" s="109"/>
      <c r="M70" s="109"/>
      <c r="N70" s="109"/>
      <c r="O70" s="109"/>
      <c r="P70" s="109"/>
      <c r="Q70" s="109"/>
      <c r="R70" s="109"/>
      <c r="S70" s="109"/>
      <c r="T70" s="109"/>
      <c r="U70" s="109"/>
      <c r="V70" s="109"/>
      <c r="W70" s="109"/>
      <c r="X70" s="109"/>
      <c r="Y70" s="109"/>
      <c r="Z70" s="109"/>
      <c r="AA70" s="109"/>
      <c r="AB70" s="109"/>
      <c r="AC70" s="109"/>
      <c r="AD70" s="109"/>
    </row>
    <row r="71">
      <c r="A71" s="109"/>
      <c r="B71" s="109"/>
      <c r="C71" s="109"/>
      <c r="D71" s="109"/>
      <c r="E71" s="109"/>
      <c r="F71" s="109"/>
      <c r="G71" s="120"/>
      <c r="H71" s="120"/>
      <c r="I71" s="109"/>
      <c r="J71" s="109"/>
      <c r="K71" s="109"/>
      <c r="L71" s="109"/>
      <c r="M71" s="109"/>
      <c r="N71" s="109"/>
      <c r="O71" s="109"/>
      <c r="P71" s="109"/>
      <c r="Q71" s="109"/>
      <c r="R71" s="109"/>
      <c r="S71" s="109"/>
      <c r="T71" s="109"/>
      <c r="U71" s="109"/>
      <c r="V71" s="109"/>
      <c r="W71" s="109"/>
      <c r="X71" s="109"/>
      <c r="Y71" s="109"/>
      <c r="Z71" s="109"/>
      <c r="AA71" s="109"/>
      <c r="AB71" s="109"/>
      <c r="AC71" s="109"/>
      <c r="AD71" s="109"/>
    </row>
    <row r="72">
      <c r="A72" s="109"/>
      <c r="B72" s="109"/>
      <c r="C72" s="109"/>
      <c r="D72" s="109"/>
      <c r="E72" s="109"/>
      <c r="F72" s="109"/>
      <c r="G72" s="120"/>
      <c r="H72" s="120"/>
      <c r="I72" s="109"/>
      <c r="J72" s="109"/>
      <c r="K72" s="109"/>
      <c r="L72" s="109"/>
      <c r="M72" s="109"/>
      <c r="N72" s="109"/>
      <c r="O72" s="109"/>
      <c r="P72" s="109"/>
      <c r="Q72" s="109"/>
      <c r="R72" s="109"/>
      <c r="S72" s="109"/>
      <c r="T72" s="109"/>
      <c r="U72" s="109"/>
      <c r="V72" s="109"/>
      <c r="W72" s="109"/>
      <c r="X72" s="109"/>
      <c r="Y72" s="109"/>
      <c r="Z72" s="109"/>
      <c r="AA72" s="109"/>
      <c r="AB72" s="109"/>
      <c r="AC72" s="109"/>
      <c r="AD72" s="109"/>
    </row>
    <row r="73">
      <c r="A73" s="109"/>
      <c r="B73" s="109"/>
      <c r="C73" s="109"/>
      <c r="D73" s="109"/>
      <c r="E73" s="109"/>
      <c r="F73" s="109"/>
      <c r="G73" s="120"/>
      <c r="H73" s="120"/>
      <c r="I73" s="109"/>
      <c r="J73" s="109"/>
      <c r="K73" s="109"/>
      <c r="L73" s="109"/>
      <c r="M73" s="109"/>
      <c r="N73" s="109"/>
      <c r="O73" s="109"/>
      <c r="P73" s="109"/>
      <c r="Q73" s="109"/>
      <c r="R73" s="109"/>
      <c r="S73" s="109"/>
      <c r="T73" s="109"/>
      <c r="U73" s="109"/>
      <c r="V73" s="109"/>
      <c r="W73" s="109"/>
      <c r="X73" s="109"/>
      <c r="Y73" s="109"/>
      <c r="Z73" s="109"/>
      <c r="AA73" s="109"/>
      <c r="AB73" s="109"/>
      <c r="AC73" s="109"/>
      <c r="AD73" s="109"/>
    </row>
    <row r="74">
      <c r="A74" s="109"/>
      <c r="B74" s="109"/>
      <c r="C74" s="109"/>
      <c r="D74" s="109"/>
      <c r="E74" s="109"/>
      <c r="F74" s="109"/>
      <c r="G74" s="120"/>
      <c r="H74" s="120"/>
      <c r="I74" s="109"/>
      <c r="J74" s="109"/>
      <c r="K74" s="109"/>
      <c r="L74" s="109"/>
      <c r="M74" s="109"/>
      <c r="N74" s="109"/>
      <c r="O74" s="109"/>
      <c r="P74" s="109"/>
      <c r="Q74" s="109"/>
      <c r="R74" s="109"/>
      <c r="S74" s="109"/>
      <c r="T74" s="109"/>
      <c r="U74" s="109"/>
      <c r="V74" s="109"/>
      <c r="W74" s="109"/>
      <c r="X74" s="109"/>
      <c r="Y74" s="109"/>
      <c r="Z74" s="109"/>
      <c r="AA74" s="109"/>
      <c r="AB74" s="109"/>
      <c r="AC74" s="109"/>
      <c r="AD74" s="109"/>
    </row>
    <row r="75">
      <c r="A75" s="109"/>
      <c r="B75" s="109"/>
      <c r="C75" s="109"/>
      <c r="D75" s="109"/>
      <c r="E75" s="109"/>
      <c r="F75" s="109"/>
      <c r="G75" s="120"/>
      <c r="H75" s="120"/>
      <c r="I75" s="109"/>
      <c r="J75" s="109"/>
      <c r="K75" s="109"/>
      <c r="L75" s="109"/>
      <c r="M75" s="109"/>
      <c r="N75" s="109"/>
      <c r="O75" s="109"/>
      <c r="P75" s="109"/>
      <c r="Q75" s="109"/>
      <c r="R75" s="109"/>
      <c r="S75" s="109"/>
      <c r="T75" s="109"/>
      <c r="U75" s="109"/>
      <c r="V75" s="109"/>
      <c r="W75" s="109"/>
      <c r="X75" s="109"/>
      <c r="Y75" s="109"/>
      <c r="Z75" s="109"/>
      <c r="AA75" s="109"/>
      <c r="AB75" s="109"/>
      <c r="AC75" s="109"/>
      <c r="AD75" s="109"/>
    </row>
    <row r="76">
      <c r="A76" s="109"/>
      <c r="B76" s="109"/>
      <c r="C76" s="109"/>
      <c r="D76" s="109"/>
      <c r="E76" s="109"/>
      <c r="F76" s="109"/>
      <c r="G76" s="120"/>
      <c r="H76" s="120"/>
      <c r="I76" s="109"/>
      <c r="J76" s="109"/>
      <c r="K76" s="109"/>
      <c r="L76" s="109"/>
      <c r="M76" s="109"/>
      <c r="N76" s="109"/>
      <c r="O76" s="109"/>
      <c r="P76" s="109"/>
      <c r="Q76" s="109"/>
      <c r="R76" s="109"/>
      <c r="S76" s="109"/>
      <c r="T76" s="109"/>
      <c r="U76" s="109"/>
      <c r="V76" s="109"/>
      <c r="W76" s="109"/>
      <c r="X76" s="109"/>
      <c r="Y76" s="109"/>
      <c r="Z76" s="109"/>
      <c r="AA76" s="109"/>
      <c r="AB76" s="109"/>
      <c r="AC76" s="109"/>
      <c r="AD76" s="109"/>
    </row>
    <row r="77">
      <c r="A77" s="109"/>
      <c r="B77" s="109"/>
      <c r="C77" s="109"/>
      <c r="D77" s="109"/>
      <c r="E77" s="109"/>
      <c r="F77" s="109"/>
      <c r="G77" s="120"/>
      <c r="H77" s="120"/>
      <c r="I77" s="109"/>
      <c r="J77" s="109"/>
      <c r="K77" s="109"/>
      <c r="L77" s="109"/>
      <c r="M77" s="109"/>
      <c r="N77" s="109"/>
      <c r="O77" s="109"/>
      <c r="P77" s="109"/>
      <c r="Q77" s="109"/>
      <c r="R77" s="109"/>
      <c r="S77" s="109"/>
      <c r="T77" s="109"/>
      <c r="U77" s="109"/>
      <c r="V77" s="109"/>
      <c r="W77" s="109"/>
      <c r="X77" s="109"/>
      <c r="Y77" s="109"/>
      <c r="Z77" s="109"/>
      <c r="AA77" s="109"/>
      <c r="AB77" s="109"/>
      <c r="AC77" s="109"/>
      <c r="AD77" s="109"/>
    </row>
    <row r="78">
      <c r="A78" s="109"/>
      <c r="B78" s="109"/>
      <c r="C78" s="109"/>
      <c r="D78" s="109"/>
      <c r="E78" s="109"/>
      <c r="F78" s="109"/>
      <c r="G78" s="120"/>
      <c r="H78" s="120"/>
      <c r="I78" s="109"/>
      <c r="J78" s="109"/>
      <c r="K78" s="109"/>
      <c r="L78" s="109"/>
      <c r="M78" s="109"/>
      <c r="N78" s="109"/>
      <c r="O78" s="109"/>
      <c r="P78" s="109"/>
      <c r="Q78" s="109"/>
      <c r="R78" s="109"/>
      <c r="S78" s="109"/>
      <c r="T78" s="109"/>
      <c r="U78" s="109"/>
      <c r="V78" s="109"/>
      <c r="W78" s="109"/>
      <c r="X78" s="109"/>
      <c r="Y78" s="109"/>
      <c r="Z78" s="109"/>
      <c r="AA78" s="109"/>
      <c r="AB78" s="109"/>
      <c r="AC78" s="109"/>
      <c r="AD78" s="109"/>
    </row>
    <row r="79">
      <c r="A79" s="109"/>
      <c r="B79" s="109"/>
      <c r="C79" s="109"/>
      <c r="D79" s="109"/>
      <c r="E79" s="109"/>
      <c r="F79" s="109"/>
      <c r="G79" s="120"/>
      <c r="H79" s="120"/>
      <c r="I79" s="109"/>
      <c r="J79" s="109"/>
      <c r="K79" s="109"/>
      <c r="L79" s="109"/>
      <c r="M79" s="109"/>
      <c r="N79" s="109"/>
      <c r="O79" s="109"/>
      <c r="P79" s="109"/>
      <c r="Q79" s="109"/>
      <c r="R79" s="109"/>
      <c r="S79" s="109"/>
      <c r="T79" s="109"/>
      <c r="U79" s="109"/>
      <c r="V79" s="109"/>
      <c r="W79" s="109"/>
      <c r="X79" s="109"/>
      <c r="Y79" s="109"/>
      <c r="Z79" s="109"/>
      <c r="AA79" s="109"/>
      <c r="AB79" s="109"/>
      <c r="AC79" s="109"/>
      <c r="AD79" s="109"/>
    </row>
    <row r="80">
      <c r="A80" s="109"/>
      <c r="B80" s="109"/>
      <c r="C80" s="109"/>
      <c r="D80" s="109"/>
      <c r="E80" s="109"/>
      <c r="F80" s="109"/>
      <c r="G80" s="120"/>
      <c r="H80" s="120"/>
      <c r="I80" s="109"/>
      <c r="J80" s="109"/>
      <c r="K80" s="109"/>
      <c r="L80" s="109"/>
      <c r="M80" s="109"/>
      <c r="N80" s="109"/>
      <c r="O80" s="109"/>
      <c r="P80" s="109"/>
      <c r="Q80" s="109"/>
      <c r="R80" s="109"/>
      <c r="S80" s="109"/>
      <c r="T80" s="109"/>
      <c r="U80" s="109"/>
      <c r="V80" s="109"/>
      <c r="W80" s="109"/>
      <c r="X80" s="109"/>
      <c r="Y80" s="109"/>
      <c r="Z80" s="109"/>
      <c r="AA80" s="109"/>
      <c r="AB80" s="109"/>
      <c r="AC80" s="109"/>
      <c r="AD80" s="109"/>
    </row>
    <row r="81">
      <c r="A81" s="109"/>
      <c r="B81" s="109"/>
      <c r="C81" s="109"/>
      <c r="D81" s="109"/>
      <c r="E81" s="109"/>
      <c r="F81" s="109"/>
      <c r="G81" s="120"/>
      <c r="H81" s="120"/>
      <c r="I81" s="109"/>
      <c r="J81" s="109"/>
      <c r="K81" s="109"/>
      <c r="L81" s="109"/>
      <c r="M81" s="109"/>
      <c r="N81" s="109"/>
      <c r="O81" s="109"/>
      <c r="P81" s="109"/>
      <c r="Q81" s="109"/>
      <c r="R81" s="109"/>
      <c r="S81" s="109"/>
      <c r="T81" s="109"/>
      <c r="U81" s="109"/>
      <c r="V81" s="109"/>
      <c r="W81" s="109"/>
      <c r="X81" s="109"/>
      <c r="Y81" s="109"/>
      <c r="Z81" s="109"/>
      <c r="AA81" s="109"/>
      <c r="AB81" s="109"/>
      <c r="AC81" s="109"/>
      <c r="AD81" s="109"/>
    </row>
    <row r="82">
      <c r="A82" s="109"/>
      <c r="B82" s="109"/>
      <c r="C82" s="109"/>
      <c r="D82" s="109"/>
      <c r="E82" s="109"/>
      <c r="F82" s="109"/>
      <c r="G82" s="120"/>
      <c r="H82" s="120"/>
      <c r="I82" s="109"/>
      <c r="J82" s="109"/>
      <c r="K82" s="109"/>
      <c r="L82" s="109"/>
      <c r="M82" s="109"/>
      <c r="N82" s="109"/>
      <c r="O82" s="109"/>
      <c r="P82" s="109"/>
      <c r="Q82" s="109"/>
      <c r="R82" s="109"/>
      <c r="S82" s="109"/>
      <c r="T82" s="109"/>
      <c r="U82" s="109"/>
      <c r="V82" s="109"/>
      <c r="W82" s="109"/>
      <c r="X82" s="109"/>
      <c r="Y82" s="109"/>
      <c r="Z82" s="109"/>
      <c r="AA82" s="109"/>
      <c r="AB82" s="109"/>
      <c r="AC82" s="109"/>
      <c r="AD82" s="109"/>
    </row>
    <row r="83">
      <c r="A83" s="109"/>
      <c r="B83" s="109"/>
      <c r="C83" s="109"/>
      <c r="D83" s="109"/>
      <c r="E83" s="109"/>
      <c r="F83" s="109"/>
      <c r="G83" s="120"/>
      <c r="H83" s="120"/>
      <c r="I83" s="109"/>
      <c r="J83" s="109"/>
      <c r="K83" s="109"/>
      <c r="L83" s="109"/>
      <c r="M83" s="109"/>
      <c r="N83" s="109"/>
      <c r="O83" s="109"/>
      <c r="P83" s="109"/>
      <c r="Q83" s="109"/>
      <c r="R83" s="109"/>
      <c r="S83" s="109"/>
      <c r="T83" s="109"/>
      <c r="U83" s="109"/>
      <c r="V83" s="109"/>
      <c r="W83" s="109"/>
      <c r="X83" s="109"/>
      <c r="Y83" s="109"/>
      <c r="Z83" s="109"/>
      <c r="AA83" s="109"/>
      <c r="AB83" s="109"/>
      <c r="AC83" s="109"/>
      <c r="AD83" s="109"/>
    </row>
    <row r="84">
      <c r="A84" s="109"/>
      <c r="B84" s="109"/>
      <c r="C84" s="109"/>
      <c r="D84" s="109"/>
      <c r="E84" s="109"/>
      <c r="F84" s="109"/>
      <c r="G84" s="120"/>
      <c r="H84" s="120"/>
      <c r="I84" s="109"/>
      <c r="J84" s="109"/>
      <c r="K84" s="109"/>
      <c r="L84" s="109"/>
      <c r="M84" s="109"/>
      <c r="N84" s="109"/>
      <c r="O84" s="109"/>
      <c r="P84" s="109"/>
      <c r="Q84" s="109"/>
      <c r="R84" s="109"/>
      <c r="S84" s="109"/>
      <c r="T84" s="109"/>
      <c r="U84" s="109"/>
      <c r="V84" s="109"/>
      <c r="W84" s="109"/>
      <c r="X84" s="109"/>
      <c r="Y84" s="109"/>
      <c r="Z84" s="109"/>
      <c r="AA84" s="109"/>
      <c r="AB84" s="109"/>
      <c r="AC84" s="109"/>
      <c r="AD84" s="109"/>
    </row>
    <row r="85">
      <c r="A85" s="109"/>
      <c r="B85" s="109"/>
      <c r="C85" s="109"/>
      <c r="D85" s="109"/>
      <c r="E85" s="109"/>
      <c r="F85" s="109"/>
      <c r="G85" s="120"/>
      <c r="H85" s="120"/>
      <c r="I85" s="109"/>
      <c r="J85" s="109"/>
      <c r="K85" s="109"/>
      <c r="L85" s="109"/>
      <c r="M85" s="109"/>
      <c r="N85" s="109"/>
      <c r="O85" s="109"/>
      <c r="P85" s="109"/>
      <c r="Q85" s="109"/>
      <c r="R85" s="109"/>
      <c r="S85" s="109"/>
      <c r="T85" s="109"/>
      <c r="U85" s="109"/>
      <c r="V85" s="109"/>
      <c r="W85" s="109"/>
      <c r="X85" s="109"/>
      <c r="Y85" s="109"/>
      <c r="Z85" s="109"/>
      <c r="AA85" s="109"/>
      <c r="AB85" s="109"/>
      <c r="AC85" s="109"/>
      <c r="AD85" s="109"/>
    </row>
    <row r="86">
      <c r="A86" s="109"/>
      <c r="B86" s="109"/>
      <c r="C86" s="109"/>
      <c r="D86" s="109"/>
      <c r="E86" s="109"/>
      <c r="F86" s="109"/>
      <c r="G86" s="120"/>
      <c r="H86" s="120"/>
      <c r="I86" s="109"/>
      <c r="J86" s="109"/>
      <c r="K86" s="109"/>
      <c r="L86" s="109"/>
      <c r="M86" s="109"/>
      <c r="N86" s="109"/>
      <c r="O86" s="109"/>
      <c r="P86" s="109"/>
      <c r="Q86" s="109"/>
      <c r="R86" s="109"/>
      <c r="S86" s="109"/>
      <c r="T86" s="109"/>
      <c r="U86" s="109"/>
      <c r="V86" s="109"/>
      <c r="W86" s="109"/>
      <c r="X86" s="109"/>
      <c r="Y86" s="109"/>
      <c r="Z86" s="109"/>
      <c r="AA86" s="109"/>
      <c r="AB86" s="109"/>
      <c r="AC86" s="109"/>
      <c r="AD86" s="109"/>
    </row>
    <row r="87">
      <c r="A87" s="109"/>
      <c r="B87" s="109"/>
      <c r="C87" s="109"/>
      <c r="D87" s="109"/>
      <c r="E87" s="109"/>
      <c r="F87" s="109"/>
      <c r="G87" s="120"/>
      <c r="H87" s="120"/>
      <c r="I87" s="109"/>
      <c r="J87" s="109"/>
      <c r="K87" s="109"/>
      <c r="L87" s="109"/>
      <c r="M87" s="109"/>
      <c r="N87" s="109"/>
      <c r="O87" s="109"/>
      <c r="P87" s="109"/>
      <c r="Q87" s="109"/>
      <c r="R87" s="109"/>
      <c r="S87" s="109"/>
      <c r="T87" s="109"/>
      <c r="U87" s="109"/>
      <c r="V87" s="109"/>
      <c r="W87" s="109"/>
      <c r="X87" s="109"/>
      <c r="Y87" s="109"/>
      <c r="Z87" s="109"/>
      <c r="AA87" s="109"/>
      <c r="AB87" s="109"/>
      <c r="AC87" s="109"/>
      <c r="AD87" s="109"/>
    </row>
    <row r="88">
      <c r="A88" s="109"/>
      <c r="B88" s="109"/>
      <c r="C88" s="109"/>
      <c r="D88" s="109"/>
      <c r="E88" s="109"/>
      <c r="F88" s="109"/>
      <c r="G88" s="120"/>
      <c r="H88" s="120"/>
      <c r="I88" s="109"/>
      <c r="J88" s="109"/>
      <c r="K88" s="109"/>
      <c r="L88" s="109"/>
      <c r="M88" s="109"/>
      <c r="N88" s="109"/>
      <c r="O88" s="109"/>
      <c r="P88" s="109"/>
      <c r="Q88" s="109"/>
      <c r="R88" s="109"/>
      <c r="S88" s="109"/>
      <c r="T88" s="109"/>
      <c r="U88" s="109"/>
      <c r="V88" s="109"/>
      <c r="W88" s="109"/>
      <c r="X88" s="109"/>
      <c r="Y88" s="109"/>
      <c r="Z88" s="109"/>
      <c r="AA88" s="109"/>
      <c r="AB88" s="109"/>
      <c r="AC88" s="109"/>
      <c r="AD88" s="109"/>
    </row>
    <row r="89">
      <c r="A89" s="109"/>
      <c r="B89" s="109"/>
      <c r="C89" s="109"/>
      <c r="D89" s="109"/>
      <c r="E89" s="109"/>
      <c r="F89" s="109"/>
      <c r="G89" s="120"/>
      <c r="H89" s="120"/>
      <c r="I89" s="109"/>
      <c r="J89" s="109"/>
      <c r="K89" s="109"/>
      <c r="L89" s="109"/>
      <c r="M89" s="109"/>
      <c r="N89" s="109"/>
      <c r="O89" s="109"/>
      <c r="P89" s="109"/>
      <c r="Q89" s="109"/>
      <c r="R89" s="109"/>
      <c r="S89" s="109"/>
      <c r="T89" s="109"/>
      <c r="U89" s="109"/>
      <c r="V89" s="109"/>
      <c r="W89" s="109"/>
      <c r="X89" s="109"/>
      <c r="Y89" s="109"/>
      <c r="Z89" s="109"/>
      <c r="AA89" s="109"/>
      <c r="AB89" s="109"/>
      <c r="AC89" s="109"/>
      <c r="AD89" s="109"/>
    </row>
    <row r="90">
      <c r="A90" s="109"/>
      <c r="B90" s="109"/>
      <c r="C90" s="109"/>
      <c r="D90" s="109"/>
      <c r="E90" s="109"/>
      <c r="F90" s="109"/>
      <c r="G90" s="120"/>
      <c r="H90" s="120"/>
      <c r="I90" s="109"/>
      <c r="J90" s="109"/>
      <c r="K90" s="109"/>
      <c r="L90" s="109"/>
      <c r="M90" s="109"/>
      <c r="N90" s="109"/>
      <c r="O90" s="109"/>
      <c r="P90" s="109"/>
      <c r="Q90" s="109"/>
      <c r="R90" s="109"/>
      <c r="S90" s="109"/>
      <c r="T90" s="109"/>
      <c r="U90" s="109"/>
      <c r="V90" s="109"/>
      <c r="W90" s="109"/>
      <c r="X90" s="109"/>
      <c r="Y90" s="109"/>
      <c r="Z90" s="109"/>
      <c r="AA90" s="109"/>
      <c r="AB90" s="109"/>
      <c r="AC90" s="109"/>
      <c r="AD90" s="109"/>
    </row>
    <row r="91">
      <c r="A91" s="109"/>
      <c r="B91" s="109"/>
      <c r="C91" s="109"/>
      <c r="D91" s="109"/>
      <c r="E91" s="109"/>
      <c r="F91" s="109"/>
      <c r="G91" s="120"/>
      <c r="H91" s="120"/>
      <c r="I91" s="109"/>
      <c r="J91" s="109"/>
      <c r="K91" s="109"/>
      <c r="L91" s="109"/>
      <c r="M91" s="109"/>
      <c r="N91" s="109"/>
      <c r="O91" s="109"/>
      <c r="P91" s="109"/>
      <c r="Q91" s="109"/>
      <c r="R91" s="109"/>
      <c r="S91" s="109"/>
      <c r="T91" s="109"/>
      <c r="U91" s="109"/>
      <c r="V91" s="109"/>
      <c r="W91" s="109"/>
      <c r="X91" s="109"/>
      <c r="Y91" s="109"/>
      <c r="Z91" s="109"/>
      <c r="AA91" s="109"/>
      <c r="AB91" s="109"/>
      <c r="AC91" s="109"/>
      <c r="AD91" s="109"/>
    </row>
    <row r="92">
      <c r="A92" s="109"/>
      <c r="B92" s="109"/>
      <c r="C92" s="109"/>
      <c r="D92" s="109"/>
      <c r="E92" s="109"/>
      <c r="F92" s="109"/>
      <c r="G92" s="120"/>
      <c r="H92" s="120"/>
      <c r="I92" s="109"/>
      <c r="J92" s="109"/>
      <c r="K92" s="109"/>
      <c r="L92" s="109"/>
      <c r="M92" s="109"/>
      <c r="N92" s="109"/>
      <c r="O92" s="109"/>
      <c r="P92" s="109"/>
      <c r="Q92" s="109"/>
      <c r="R92" s="109"/>
      <c r="S92" s="109"/>
      <c r="T92" s="109"/>
      <c r="U92" s="109"/>
      <c r="V92" s="109"/>
      <c r="W92" s="109"/>
      <c r="X92" s="109"/>
      <c r="Y92" s="109"/>
      <c r="Z92" s="109"/>
      <c r="AA92" s="109"/>
      <c r="AB92" s="109"/>
      <c r="AC92" s="109"/>
      <c r="AD92" s="109"/>
    </row>
    <row r="93">
      <c r="A93" s="109"/>
      <c r="B93" s="109"/>
      <c r="C93" s="109"/>
      <c r="D93" s="109"/>
      <c r="E93" s="109"/>
      <c r="F93" s="109"/>
      <c r="G93" s="120"/>
      <c r="H93" s="120"/>
      <c r="I93" s="109"/>
      <c r="J93" s="109"/>
      <c r="K93" s="109"/>
      <c r="L93" s="109"/>
      <c r="M93" s="109"/>
      <c r="N93" s="109"/>
      <c r="O93" s="109"/>
      <c r="P93" s="109"/>
      <c r="Q93" s="109"/>
      <c r="R93" s="109"/>
      <c r="S93" s="109"/>
      <c r="T93" s="109"/>
      <c r="U93" s="109"/>
      <c r="V93" s="109"/>
      <c r="W93" s="109"/>
      <c r="X93" s="109"/>
      <c r="Y93" s="109"/>
      <c r="Z93" s="109"/>
      <c r="AA93" s="109"/>
      <c r="AB93" s="109"/>
      <c r="AC93" s="109"/>
      <c r="AD93" s="109"/>
    </row>
    <row r="94">
      <c r="A94" s="109"/>
      <c r="B94" s="109"/>
      <c r="C94" s="109"/>
      <c r="D94" s="109"/>
      <c r="E94" s="109"/>
      <c r="F94" s="109"/>
      <c r="G94" s="120"/>
      <c r="H94" s="120"/>
      <c r="I94" s="109"/>
      <c r="J94" s="109"/>
      <c r="K94" s="109"/>
      <c r="L94" s="109"/>
      <c r="M94" s="109"/>
      <c r="N94" s="109"/>
      <c r="O94" s="109"/>
      <c r="P94" s="109"/>
      <c r="Q94" s="109"/>
      <c r="R94" s="109"/>
      <c r="S94" s="109"/>
      <c r="T94" s="109"/>
      <c r="U94" s="109"/>
      <c r="V94" s="109"/>
      <c r="W94" s="109"/>
      <c r="X94" s="109"/>
      <c r="Y94" s="109"/>
      <c r="Z94" s="109"/>
      <c r="AA94" s="109"/>
      <c r="AB94" s="109"/>
      <c r="AC94" s="109"/>
      <c r="AD94" s="109"/>
    </row>
    <row r="95">
      <c r="A95" s="109"/>
      <c r="B95" s="109"/>
      <c r="C95" s="109"/>
      <c r="D95" s="109"/>
      <c r="E95" s="109"/>
      <c r="F95" s="109"/>
      <c r="G95" s="120"/>
      <c r="H95" s="120"/>
      <c r="I95" s="109"/>
      <c r="J95" s="109"/>
      <c r="K95" s="109"/>
      <c r="L95" s="109"/>
      <c r="M95" s="109"/>
      <c r="N95" s="109"/>
      <c r="O95" s="109"/>
      <c r="P95" s="109"/>
      <c r="Q95" s="109"/>
      <c r="R95" s="109"/>
      <c r="S95" s="109"/>
      <c r="T95" s="109"/>
      <c r="U95" s="109"/>
      <c r="V95" s="109"/>
      <c r="W95" s="109"/>
      <c r="X95" s="109"/>
      <c r="Y95" s="109"/>
      <c r="Z95" s="109"/>
      <c r="AA95" s="109"/>
      <c r="AB95" s="109"/>
      <c r="AC95" s="109"/>
      <c r="AD95" s="109"/>
    </row>
    <row r="96">
      <c r="A96" s="109"/>
      <c r="B96" s="109"/>
      <c r="C96" s="109"/>
      <c r="D96" s="109"/>
      <c r="E96" s="109"/>
      <c r="F96" s="109"/>
      <c r="G96" s="120"/>
      <c r="H96" s="120"/>
      <c r="I96" s="109"/>
      <c r="J96" s="109"/>
      <c r="K96" s="109"/>
      <c r="L96" s="109"/>
      <c r="M96" s="109"/>
      <c r="N96" s="109"/>
      <c r="O96" s="109"/>
      <c r="P96" s="109"/>
      <c r="Q96" s="109"/>
      <c r="R96" s="109"/>
      <c r="S96" s="109"/>
      <c r="T96" s="109"/>
      <c r="U96" s="109"/>
      <c r="V96" s="109"/>
      <c r="W96" s="109"/>
      <c r="X96" s="109"/>
      <c r="Y96" s="109"/>
      <c r="Z96" s="109"/>
      <c r="AA96" s="109"/>
      <c r="AB96" s="109"/>
      <c r="AC96" s="109"/>
      <c r="AD96" s="109"/>
    </row>
    <row r="97">
      <c r="A97" s="109"/>
      <c r="B97" s="109"/>
      <c r="C97" s="109"/>
      <c r="D97" s="109"/>
      <c r="E97" s="109"/>
      <c r="F97" s="109"/>
      <c r="G97" s="120"/>
      <c r="H97" s="120"/>
      <c r="I97" s="109"/>
      <c r="J97" s="109"/>
      <c r="K97" s="109"/>
      <c r="L97" s="109"/>
      <c r="M97" s="109"/>
      <c r="N97" s="109"/>
      <c r="O97" s="109"/>
      <c r="P97" s="109"/>
      <c r="Q97" s="109"/>
      <c r="R97" s="109"/>
      <c r="S97" s="109"/>
      <c r="T97" s="109"/>
      <c r="U97" s="109"/>
      <c r="V97" s="109"/>
      <c r="W97" s="109"/>
      <c r="X97" s="109"/>
      <c r="Y97" s="109"/>
      <c r="Z97" s="109"/>
      <c r="AA97" s="109"/>
      <c r="AB97" s="109"/>
      <c r="AC97" s="109"/>
      <c r="AD97" s="109"/>
    </row>
    <row r="98">
      <c r="A98" s="109"/>
      <c r="B98" s="109"/>
      <c r="C98" s="109"/>
      <c r="D98" s="109"/>
      <c r="E98" s="109"/>
      <c r="F98" s="109"/>
      <c r="G98" s="120"/>
      <c r="H98" s="120"/>
      <c r="I98" s="109"/>
      <c r="J98" s="109"/>
      <c r="K98" s="109"/>
      <c r="L98" s="109"/>
      <c r="M98" s="109"/>
      <c r="N98" s="109"/>
      <c r="O98" s="109"/>
      <c r="P98" s="109"/>
      <c r="Q98" s="109"/>
      <c r="R98" s="109"/>
      <c r="S98" s="109"/>
      <c r="T98" s="109"/>
      <c r="U98" s="109"/>
      <c r="V98" s="109"/>
      <c r="W98" s="109"/>
      <c r="X98" s="109"/>
      <c r="Y98" s="109"/>
      <c r="Z98" s="109"/>
      <c r="AA98" s="109"/>
      <c r="AB98" s="109"/>
      <c r="AC98" s="109"/>
      <c r="AD98" s="109"/>
    </row>
    <row r="99">
      <c r="A99" s="109"/>
      <c r="B99" s="109"/>
      <c r="C99" s="109"/>
      <c r="D99" s="109"/>
      <c r="E99" s="109"/>
      <c r="F99" s="109"/>
      <c r="G99" s="120"/>
      <c r="H99" s="120"/>
      <c r="I99" s="109"/>
      <c r="J99" s="109"/>
      <c r="K99" s="109"/>
      <c r="L99" s="109"/>
      <c r="M99" s="109"/>
      <c r="N99" s="109"/>
      <c r="O99" s="109"/>
      <c r="P99" s="109"/>
      <c r="Q99" s="109"/>
      <c r="R99" s="109"/>
      <c r="S99" s="109"/>
      <c r="T99" s="109"/>
      <c r="U99" s="109"/>
      <c r="V99" s="109"/>
      <c r="W99" s="109"/>
      <c r="X99" s="109"/>
      <c r="Y99" s="109"/>
      <c r="Z99" s="109"/>
      <c r="AA99" s="109"/>
      <c r="AB99" s="109"/>
      <c r="AC99" s="109"/>
      <c r="AD99" s="109"/>
    </row>
    <row r="100">
      <c r="A100" s="109"/>
      <c r="B100" s="109"/>
      <c r="C100" s="109"/>
      <c r="D100" s="109"/>
      <c r="E100" s="109"/>
      <c r="F100" s="109"/>
      <c r="G100" s="120"/>
      <c r="H100" s="120"/>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row>
    <row r="101">
      <c r="A101" s="109"/>
      <c r="B101" s="109"/>
      <c r="C101" s="109"/>
      <c r="D101" s="109"/>
      <c r="E101" s="109"/>
      <c r="F101" s="109"/>
      <c r="G101" s="120"/>
      <c r="H101" s="120"/>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row>
    <row r="102">
      <c r="A102" s="109"/>
      <c r="B102" s="109"/>
      <c r="C102" s="109"/>
      <c r="D102" s="109"/>
      <c r="E102" s="109"/>
      <c r="F102" s="109"/>
      <c r="G102" s="120"/>
      <c r="H102" s="120"/>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row>
    <row r="103">
      <c r="A103" s="109"/>
      <c r="B103" s="109"/>
      <c r="C103" s="109"/>
      <c r="D103" s="109"/>
      <c r="E103" s="109"/>
      <c r="F103" s="109"/>
      <c r="G103" s="120"/>
      <c r="H103" s="120"/>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row>
    <row r="104">
      <c r="A104" s="109"/>
      <c r="B104" s="109"/>
      <c r="C104" s="109"/>
      <c r="D104" s="109"/>
      <c r="E104" s="109"/>
      <c r="F104" s="109"/>
      <c r="G104" s="120"/>
      <c r="H104" s="120"/>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row>
    <row r="105">
      <c r="A105" s="109"/>
      <c r="B105" s="109"/>
      <c r="C105" s="109"/>
      <c r="D105" s="109"/>
      <c r="E105" s="109"/>
      <c r="F105" s="109"/>
      <c r="G105" s="120"/>
      <c r="H105" s="120"/>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row>
    <row r="106">
      <c r="A106" s="109"/>
      <c r="B106" s="109"/>
      <c r="C106" s="109"/>
      <c r="D106" s="109"/>
      <c r="E106" s="109"/>
      <c r="F106" s="109"/>
      <c r="G106" s="120"/>
      <c r="H106" s="120"/>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row>
    <row r="107">
      <c r="A107" s="109"/>
      <c r="B107" s="109"/>
      <c r="C107" s="109"/>
      <c r="D107" s="109"/>
      <c r="E107" s="109"/>
      <c r="F107" s="109"/>
      <c r="G107" s="120"/>
      <c r="H107" s="120"/>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row>
    <row r="108">
      <c r="A108" s="109"/>
      <c r="B108" s="109"/>
      <c r="C108" s="109"/>
      <c r="D108" s="109"/>
      <c r="E108" s="109"/>
      <c r="F108" s="109"/>
      <c r="G108" s="120"/>
      <c r="H108" s="120"/>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row>
    <row r="109">
      <c r="A109" s="109"/>
      <c r="B109" s="109"/>
      <c r="C109" s="109"/>
      <c r="D109" s="109"/>
      <c r="E109" s="109"/>
      <c r="F109" s="109"/>
      <c r="G109" s="120"/>
      <c r="H109" s="120"/>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row>
    <row r="110">
      <c r="A110" s="109"/>
      <c r="B110" s="109"/>
      <c r="C110" s="109"/>
      <c r="D110" s="109"/>
      <c r="E110" s="109"/>
      <c r="F110" s="109"/>
      <c r="G110" s="120"/>
      <c r="H110" s="120"/>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row>
    <row r="111">
      <c r="A111" s="109"/>
      <c r="B111" s="109"/>
      <c r="C111" s="109"/>
      <c r="D111" s="109"/>
      <c r="E111" s="109"/>
      <c r="F111" s="109"/>
      <c r="G111" s="120"/>
      <c r="H111" s="120"/>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row>
    <row r="112">
      <c r="A112" s="109"/>
      <c r="B112" s="109"/>
      <c r="C112" s="109"/>
      <c r="D112" s="109"/>
      <c r="E112" s="109"/>
      <c r="F112" s="109"/>
      <c r="G112" s="120"/>
      <c r="H112" s="120"/>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row>
    <row r="113">
      <c r="A113" s="109"/>
      <c r="B113" s="109"/>
      <c r="C113" s="109"/>
      <c r="D113" s="109"/>
      <c r="E113" s="109"/>
      <c r="F113" s="109"/>
      <c r="G113" s="120"/>
      <c r="H113" s="120"/>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row>
    <row r="114">
      <c r="A114" s="109"/>
      <c r="B114" s="109"/>
      <c r="C114" s="109"/>
      <c r="D114" s="109"/>
      <c r="E114" s="109"/>
      <c r="F114" s="109"/>
      <c r="G114" s="120"/>
      <c r="H114" s="120"/>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row>
    <row r="115">
      <c r="A115" s="109"/>
      <c r="B115" s="109"/>
      <c r="C115" s="109"/>
      <c r="D115" s="109"/>
      <c r="E115" s="109"/>
      <c r="F115" s="109"/>
      <c r="G115" s="120"/>
      <c r="H115" s="120"/>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row>
    <row r="116">
      <c r="A116" s="109"/>
      <c r="B116" s="109"/>
      <c r="C116" s="109"/>
      <c r="D116" s="109"/>
      <c r="E116" s="109"/>
      <c r="F116" s="109"/>
      <c r="G116" s="120"/>
      <c r="H116" s="120"/>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row>
    <row r="117">
      <c r="A117" s="109"/>
      <c r="B117" s="109"/>
      <c r="C117" s="109"/>
      <c r="D117" s="109"/>
      <c r="E117" s="109"/>
      <c r="F117" s="109"/>
      <c r="G117" s="120"/>
      <c r="H117" s="120"/>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row>
    <row r="118">
      <c r="A118" s="109"/>
      <c r="B118" s="109"/>
      <c r="C118" s="109"/>
      <c r="D118" s="109"/>
      <c r="E118" s="109"/>
      <c r="F118" s="109"/>
      <c r="G118" s="120"/>
      <c r="H118" s="120"/>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row>
    <row r="119">
      <c r="A119" s="109"/>
      <c r="B119" s="109"/>
      <c r="C119" s="109"/>
      <c r="D119" s="109"/>
      <c r="E119" s="109"/>
      <c r="F119" s="109"/>
      <c r="G119" s="120"/>
      <c r="H119" s="120"/>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row>
    <row r="120">
      <c r="A120" s="109"/>
      <c r="B120" s="109"/>
      <c r="C120" s="109"/>
      <c r="D120" s="109"/>
      <c r="E120" s="109"/>
      <c r="F120" s="109"/>
      <c r="G120" s="120"/>
      <c r="H120" s="120"/>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row>
    <row r="121">
      <c r="A121" s="109"/>
      <c r="B121" s="109"/>
      <c r="C121" s="109"/>
      <c r="D121" s="109"/>
      <c r="E121" s="109"/>
      <c r="F121" s="109"/>
      <c r="G121" s="120"/>
      <c r="H121" s="120"/>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row>
    <row r="122">
      <c r="A122" s="109"/>
      <c r="B122" s="109"/>
      <c r="C122" s="109"/>
      <c r="D122" s="109"/>
      <c r="E122" s="109"/>
      <c r="F122" s="109"/>
      <c r="G122" s="120"/>
      <c r="H122" s="120"/>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row>
    <row r="123">
      <c r="A123" s="109"/>
      <c r="B123" s="109"/>
      <c r="C123" s="109"/>
      <c r="D123" s="109"/>
      <c r="E123" s="109"/>
      <c r="F123" s="109"/>
      <c r="G123" s="120"/>
      <c r="H123" s="120"/>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row>
    <row r="124">
      <c r="A124" s="109"/>
      <c r="B124" s="109"/>
      <c r="C124" s="109"/>
      <c r="D124" s="109"/>
      <c r="E124" s="109"/>
      <c r="F124" s="109"/>
      <c r="G124" s="120"/>
      <c r="H124" s="120"/>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row>
    <row r="125">
      <c r="A125" s="109"/>
      <c r="B125" s="109"/>
      <c r="C125" s="109"/>
      <c r="D125" s="109"/>
      <c r="E125" s="109"/>
      <c r="F125" s="109"/>
      <c r="G125" s="120"/>
      <c r="H125" s="120"/>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row>
    <row r="126">
      <c r="A126" s="109"/>
      <c r="B126" s="109"/>
      <c r="C126" s="109"/>
      <c r="D126" s="109"/>
      <c r="E126" s="109"/>
      <c r="F126" s="109"/>
      <c r="G126" s="120"/>
      <c r="H126" s="120"/>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row>
    <row r="127">
      <c r="A127" s="109"/>
      <c r="B127" s="109"/>
      <c r="C127" s="109"/>
      <c r="D127" s="109"/>
      <c r="E127" s="109"/>
      <c r="F127" s="109"/>
      <c r="G127" s="120"/>
      <c r="H127" s="120"/>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row>
    <row r="128">
      <c r="A128" s="109"/>
      <c r="B128" s="109"/>
      <c r="C128" s="109"/>
      <c r="D128" s="109"/>
      <c r="E128" s="109"/>
      <c r="F128" s="109"/>
      <c r="G128" s="120"/>
      <c r="H128" s="120"/>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row>
    <row r="129">
      <c r="A129" s="109"/>
      <c r="B129" s="109"/>
      <c r="C129" s="109"/>
      <c r="D129" s="109"/>
      <c r="E129" s="109"/>
      <c r="F129" s="109"/>
      <c r="G129" s="120"/>
      <c r="H129" s="120"/>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row>
    <row r="130">
      <c r="A130" s="109"/>
      <c r="B130" s="109"/>
      <c r="C130" s="109"/>
      <c r="D130" s="109"/>
      <c r="E130" s="109"/>
      <c r="F130" s="109"/>
      <c r="G130" s="120"/>
      <c r="H130" s="120"/>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row>
    <row r="131">
      <c r="A131" s="109"/>
      <c r="B131" s="109"/>
      <c r="C131" s="109"/>
      <c r="D131" s="109"/>
      <c r="E131" s="109"/>
      <c r="F131" s="109"/>
      <c r="G131" s="120"/>
      <c r="H131" s="120"/>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row>
    <row r="132">
      <c r="A132" s="109"/>
      <c r="B132" s="109"/>
      <c r="C132" s="109"/>
      <c r="D132" s="109"/>
      <c r="E132" s="109"/>
      <c r="F132" s="109"/>
      <c r="G132" s="120"/>
      <c r="H132" s="120"/>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row>
    <row r="133">
      <c r="A133" s="109"/>
      <c r="B133" s="109"/>
      <c r="C133" s="109"/>
      <c r="D133" s="109"/>
      <c r="E133" s="109"/>
      <c r="F133" s="109"/>
      <c r="G133" s="120"/>
      <c r="H133" s="120"/>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row>
    <row r="134">
      <c r="A134" s="109"/>
      <c r="B134" s="109"/>
      <c r="C134" s="109"/>
      <c r="D134" s="109"/>
      <c r="E134" s="109"/>
      <c r="F134" s="109"/>
      <c r="G134" s="120"/>
      <c r="H134" s="120"/>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row>
    <row r="135">
      <c r="A135" s="109"/>
      <c r="B135" s="109"/>
      <c r="C135" s="109"/>
      <c r="D135" s="109"/>
      <c r="E135" s="109"/>
      <c r="F135" s="109"/>
      <c r="G135" s="120"/>
      <c r="H135" s="120"/>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row>
    <row r="136">
      <c r="A136" s="109"/>
      <c r="B136" s="109"/>
      <c r="C136" s="109"/>
      <c r="D136" s="109"/>
      <c r="E136" s="109"/>
      <c r="F136" s="109"/>
      <c r="G136" s="120"/>
      <c r="H136" s="120"/>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row>
    <row r="137">
      <c r="A137" s="109"/>
      <c r="B137" s="109"/>
      <c r="C137" s="109"/>
      <c r="D137" s="109"/>
      <c r="E137" s="109"/>
      <c r="F137" s="109"/>
      <c r="G137" s="120"/>
      <c r="H137" s="120"/>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row>
    <row r="138">
      <c r="A138" s="109"/>
      <c r="B138" s="109"/>
      <c r="C138" s="109"/>
      <c r="D138" s="109"/>
      <c r="E138" s="109"/>
      <c r="F138" s="109"/>
      <c r="G138" s="120"/>
      <c r="H138" s="120"/>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row>
    <row r="139">
      <c r="A139" s="109"/>
      <c r="B139" s="109"/>
      <c r="C139" s="109"/>
      <c r="D139" s="109"/>
      <c r="E139" s="109"/>
      <c r="F139" s="109"/>
      <c r="G139" s="120"/>
      <c r="H139" s="120"/>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row>
    <row r="140">
      <c r="A140" s="109"/>
      <c r="B140" s="109"/>
      <c r="C140" s="109"/>
      <c r="D140" s="109"/>
      <c r="E140" s="109"/>
      <c r="F140" s="109"/>
      <c r="G140" s="120"/>
      <c r="H140" s="120"/>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row>
    <row r="141">
      <c r="A141" s="109"/>
      <c r="B141" s="109"/>
      <c r="C141" s="109"/>
      <c r="D141" s="109"/>
      <c r="E141" s="109"/>
      <c r="F141" s="109"/>
      <c r="G141" s="120"/>
      <c r="H141" s="120"/>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row>
    <row r="142">
      <c r="A142" s="109"/>
      <c r="B142" s="109"/>
      <c r="C142" s="109"/>
      <c r="D142" s="109"/>
      <c r="E142" s="109"/>
      <c r="F142" s="109"/>
      <c r="G142" s="120"/>
      <c r="H142" s="120"/>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row>
    <row r="143">
      <c r="A143" s="109"/>
      <c r="B143" s="109"/>
      <c r="C143" s="109"/>
      <c r="D143" s="109"/>
      <c r="E143" s="109"/>
      <c r="F143" s="109"/>
      <c r="G143" s="120"/>
      <c r="H143" s="120"/>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row>
    <row r="144">
      <c r="A144" s="109"/>
      <c r="B144" s="109"/>
      <c r="C144" s="109"/>
      <c r="D144" s="109"/>
      <c r="E144" s="109"/>
      <c r="F144" s="109"/>
      <c r="G144" s="120"/>
      <c r="H144" s="120"/>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row>
    <row r="145">
      <c r="A145" s="109"/>
      <c r="B145" s="109"/>
      <c r="C145" s="109"/>
      <c r="D145" s="109"/>
      <c r="E145" s="109"/>
      <c r="F145" s="109"/>
      <c r="G145" s="120"/>
      <c r="H145" s="120"/>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row>
    <row r="146">
      <c r="A146" s="109"/>
      <c r="B146" s="109"/>
      <c r="C146" s="109"/>
      <c r="D146" s="109"/>
      <c r="E146" s="109"/>
      <c r="F146" s="109"/>
      <c r="G146" s="120"/>
      <c r="H146" s="120"/>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row>
    <row r="147">
      <c r="A147" s="109"/>
      <c r="B147" s="109"/>
      <c r="C147" s="109"/>
      <c r="D147" s="109"/>
      <c r="E147" s="109"/>
      <c r="F147" s="109"/>
      <c r="G147" s="120"/>
      <c r="H147" s="120"/>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row>
    <row r="148">
      <c r="A148" s="109"/>
      <c r="B148" s="109"/>
      <c r="C148" s="109"/>
      <c r="D148" s="109"/>
      <c r="E148" s="109"/>
      <c r="F148" s="109"/>
      <c r="G148" s="120"/>
      <c r="H148" s="120"/>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row>
    <row r="149">
      <c r="A149" s="109"/>
      <c r="B149" s="109"/>
      <c r="C149" s="109"/>
      <c r="D149" s="109"/>
      <c r="E149" s="109"/>
      <c r="F149" s="109"/>
      <c r="G149" s="120"/>
      <c r="H149" s="120"/>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row>
    <row r="150">
      <c r="A150" s="109"/>
      <c r="B150" s="109"/>
      <c r="C150" s="109"/>
      <c r="D150" s="109"/>
      <c r="E150" s="109"/>
      <c r="F150" s="109"/>
      <c r="G150" s="120"/>
      <c r="H150" s="120"/>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row>
    <row r="151">
      <c r="A151" s="109"/>
      <c r="B151" s="109"/>
      <c r="C151" s="109"/>
      <c r="D151" s="109"/>
      <c r="E151" s="109"/>
      <c r="F151" s="109"/>
      <c r="G151" s="120"/>
      <c r="H151" s="120"/>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row>
    <row r="152">
      <c r="A152" s="109"/>
      <c r="B152" s="109"/>
      <c r="C152" s="109"/>
      <c r="D152" s="109"/>
      <c r="E152" s="109"/>
      <c r="F152" s="109"/>
      <c r="G152" s="120"/>
      <c r="H152" s="120"/>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row>
    <row r="153">
      <c r="A153" s="109"/>
      <c r="B153" s="109"/>
      <c r="C153" s="109"/>
      <c r="D153" s="109"/>
      <c r="E153" s="109"/>
      <c r="F153" s="109"/>
      <c r="G153" s="120"/>
      <c r="H153" s="120"/>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row>
    <row r="154">
      <c r="A154" s="109"/>
      <c r="B154" s="109"/>
      <c r="C154" s="109"/>
      <c r="D154" s="109"/>
      <c r="E154" s="109"/>
      <c r="F154" s="109"/>
      <c r="G154" s="120"/>
      <c r="H154" s="120"/>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row>
    <row r="155">
      <c r="A155" s="109"/>
      <c r="B155" s="109"/>
      <c r="C155" s="109"/>
      <c r="D155" s="109"/>
      <c r="E155" s="109"/>
      <c r="F155" s="109"/>
      <c r="G155" s="120"/>
      <c r="H155" s="120"/>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row>
    <row r="156">
      <c r="A156" s="109"/>
      <c r="B156" s="109"/>
      <c r="C156" s="109"/>
      <c r="D156" s="109"/>
      <c r="E156" s="109"/>
      <c r="F156" s="109"/>
      <c r="G156" s="120"/>
      <c r="H156" s="120"/>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row>
    <row r="157">
      <c r="A157" s="109"/>
      <c r="B157" s="109"/>
      <c r="C157" s="109"/>
      <c r="D157" s="109"/>
      <c r="E157" s="109"/>
      <c r="F157" s="109"/>
      <c r="G157" s="120"/>
      <c r="H157" s="120"/>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row>
    <row r="158">
      <c r="A158" s="109"/>
      <c r="B158" s="109"/>
      <c r="C158" s="109"/>
      <c r="D158" s="109"/>
      <c r="E158" s="109"/>
      <c r="F158" s="109"/>
      <c r="G158" s="120"/>
      <c r="H158" s="120"/>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row>
    <row r="159">
      <c r="A159" s="109"/>
      <c r="B159" s="109"/>
      <c r="C159" s="109"/>
      <c r="D159" s="109"/>
      <c r="E159" s="109"/>
      <c r="F159" s="109"/>
      <c r="G159" s="120"/>
      <c r="H159" s="120"/>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row>
    <row r="160">
      <c r="A160" s="109"/>
      <c r="B160" s="109"/>
      <c r="C160" s="109"/>
      <c r="D160" s="109"/>
      <c r="E160" s="109"/>
      <c r="F160" s="109"/>
      <c r="G160" s="120"/>
      <c r="H160" s="120"/>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row>
    <row r="161">
      <c r="A161" s="109"/>
      <c r="B161" s="109"/>
      <c r="C161" s="109"/>
      <c r="D161" s="109"/>
      <c r="E161" s="109"/>
      <c r="F161" s="109"/>
      <c r="G161" s="120"/>
      <c r="H161" s="120"/>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row>
    <row r="162">
      <c r="A162" s="109"/>
      <c r="B162" s="109"/>
      <c r="C162" s="109"/>
      <c r="D162" s="109"/>
      <c r="E162" s="109"/>
      <c r="F162" s="109"/>
      <c r="G162" s="120"/>
      <c r="H162" s="120"/>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row>
    <row r="163">
      <c r="A163" s="109"/>
      <c r="B163" s="109"/>
      <c r="C163" s="109"/>
      <c r="D163" s="109"/>
      <c r="E163" s="109"/>
      <c r="F163" s="109"/>
      <c r="G163" s="120"/>
      <c r="H163" s="120"/>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row>
    <row r="164">
      <c r="A164" s="109"/>
      <c r="B164" s="109"/>
      <c r="C164" s="109"/>
      <c r="D164" s="109"/>
      <c r="E164" s="109"/>
      <c r="F164" s="109"/>
      <c r="G164" s="120"/>
      <c r="H164" s="120"/>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row>
    <row r="165">
      <c r="A165" s="109"/>
      <c r="B165" s="109"/>
      <c r="C165" s="109"/>
      <c r="D165" s="109"/>
      <c r="E165" s="109"/>
      <c r="F165" s="109"/>
      <c r="G165" s="120"/>
      <c r="H165" s="120"/>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row>
    <row r="166">
      <c r="A166" s="109"/>
      <c r="B166" s="109"/>
      <c r="C166" s="109"/>
      <c r="D166" s="109"/>
      <c r="E166" s="109"/>
      <c r="F166" s="109"/>
      <c r="G166" s="120"/>
      <c r="H166" s="120"/>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row>
    <row r="167">
      <c r="A167" s="109"/>
      <c r="B167" s="109"/>
      <c r="C167" s="109"/>
      <c r="D167" s="109"/>
      <c r="E167" s="109"/>
      <c r="F167" s="109"/>
      <c r="G167" s="120"/>
      <c r="H167" s="120"/>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row>
    <row r="168">
      <c r="A168" s="109"/>
      <c r="B168" s="109"/>
      <c r="C168" s="109"/>
      <c r="D168" s="109"/>
      <c r="E168" s="109"/>
      <c r="F168" s="109"/>
      <c r="G168" s="120"/>
      <c r="H168" s="120"/>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row>
    <row r="169">
      <c r="A169" s="109"/>
      <c r="B169" s="109"/>
      <c r="C169" s="109"/>
      <c r="D169" s="109"/>
      <c r="E169" s="109"/>
      <c r="F169" s="109"/>
      <c r="G169" s="120"/>
      <c r="H169" s="120"/>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row>
    <row r="170">
      <c r="A170" s="109"/>
      <c r="B170" s="109"/>
      <c r="C170" s="109"/>
      <c r="D170" s="109"/>
      <c r="E170" s="109"/>
      <c r="F170" s="109"/>
      <c r="G170" s="120"/>
      <c r="H170" s="120"/>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row>
    <row r="171">
      <c r="A171" s="109"/>
      <c r="B171" s="109"/>
      <c r="C171" s="109"/>
      <c r="D171" s="109"/>
      <c r="E171" s="109"/>
      <c r="F171" s="109"/>
      <c r="G171" s="120"/>
      <c r="H171" s="120"/>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row>
    <row r="172">
      <c r="A172" s="109"/>
      <c r="B172" s="109"/>
      <c r="C172" s="109"/>
      <c r="D172" s="109"/>
      <c r="E172" s="109"/>
      <c r="F172" s="109"/>
      <c r="G172" s="120"/>
      <c r="H172" s="120"/>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row>
    <row r="173">
      <c r="A173" s="109"/>
      <c r="B173" s="109"/>
      <c r="C173" s="109"/>
      <c r="D173" s="109"/>
      <c r="E173" s="109"/>
      <c r="F173" s="109"/>
      <c r="G173" s="120"/>
      <c r="H173" s="120"/>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row>
    <row r="174">
      <c r="A174" s="109"/>
      <c r="B174" s="109"/>
      <c r="C174" s="109"/>
      <c r="D174" s="109"/>
      <c r="E174" s="109"/>
      <c r="F174" s="109"/>
      <c r="G174" s="120"/>
      <c r="H174" s="120"/>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row>
    <row r="175">
      <c r="A175" s="109"/>
      <c r="B175" s="109"/>
      <c r="C175" s="109"/>
      <c r="D175" s="109"/>
      <c r="E175" s="109"/>
      <c r="F175" s="109"/>
      <c r="G175" s="120"/>
      <c r="H175" s="120"/>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row>
    <row r="176">
      <c r="A176" s="109"/>
      <c r="B176" s="109"/>
      <c r="C176" s="109"/>
      <c r="D176" s="109"/>
      <c r="E176" s="109"/>
      <c r="F176" s="109"/>
      <c r="G176" s="120"/>
      <c r="H176" s="120"/>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row>
    <row r="177">
      <c r="A177" s="109"/>
      <c r="B177" s="109"/>
      <c r="C177" s="109"/>
      <c r="D177" s="109"/>
      <c r="E177" s="109"/>
      <c r="F177" s="109"/>
      <c r="G177" s="120"/>
      <c r="H177" s="120"/>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row>
    <row r="178">
      <c r="A178" s="109"/>
      <c r="B178" s="109"/>
      <c r="C178" s="109"/>
      <c r="D178" s="109"/>
      <c r="E178" s="109"/>
      <c r="F178" s="109"/>
      <c r="G178" s="120"/>
      <c r="H178" s="120"/>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row>
    <row r="179">
      <c r="A179" s="109"/>
      <c r="B179" s="109"/>
      <c r="C179" s="109"/>
      <c r="D179" s="109"/>
      <c r="E179" s="109"/>
      <c r="F179" s="109"/>
      <c r="G179" s="120"/>
      <c r="H179" s="120"/>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row>
    <row r="180">
      <c r="A180" s="109"/>
      <c r="B180" s="109"/>
      <c r="C180" s="109"/>
      <c r="D180" s="109"/>
      <c r="E180" s="109"/>
      <c r="F180" s="109"/>
      <c r="G180" s="120"/>
      <c r="H180" s="120"/>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row>
    <row r="181">
      <c r="A181" s="109"/>
      <c r="B181" s="109"/>
      <c r="C181" s="109"/>
      <c r="D181" s="109"/>
      <c r="E181" s="109"/>
      <c r="F181" s="109"/>
      <c r="G181" s="120"/>
      <c r="H181" s="120"/>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row>
    <row r="182">
      <c r="A182" s="109"/>
      <c r="B182" s="109"/>
      <c r="C182" s="109"/>
      <c r="D182" s="109"/>
      <c r="E182" s="109"/>
      <c r="F182" s="109"/>
      <c r="G182" s="120"/>
      <c r="H182" s="120"/>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row>
    <row r="183">
      <c r="A183" s="109"/>
      <c r="B183" s="109"/>
      <c r="C183" s="109"/>
      <c r="D183" s="109"/>
      <c r="E183" s="109"/>
      <c r="F183" s="109"/>
      <c r="G183" s="120"/>
      <c r="H183" s="120"/>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row>
    <row r="184">
      <c r="A184" s="109"/>
      <c r="B184" s="109"/>
      <c r="C184" s="109"/>
      <c r="D184" s="109"/>
      <c r="E184" s="109"/>
      <c r="F184" s="109"/>
      <c r="G184" s="120"/>
      <c r="H184" s="120"/>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row>
    <row r="185">
      <c r="A185" s="109"/>
      <c r="B185" s="109"/>
      <c r="C185" s="109"/>
      <c r="D185" s="109"/>
      <c r="E185" s="109"/>
      <c r="F185" s="109"/>
      <c r="G185" s="120"/>
      <c r="H185" s="120"/>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row>
    <row r="186">
      <c r="A186" s="109"/>
      <c r="B186" s="109"/>
      <c r="C186" s="109"/>
      <c r="D186" s="109"/>
      <c r="E186" s="109"/>
      <c r="F186" s="109"/>
      <c r="G186" s="120"/>
      <c r="H186" s="120"/>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row>
    <row r="187">
      <c r="A187" s="109"/>
      <c r="B187" s="109"/>
      <c r="C187" s="109"/>
      <c r="D187" s="109"/>
      <c r="E187" s="109"/>
      <c r="F187" s="109"/>
      <c r="G187" s="120"/>
      <c r="H187" s="120"/>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row>
    <row r="188">
      <c r="A188" s="109"/>
      <c r="B188" s="109"/>
      <c r="C188" s="109"/>
      <c r="D188" s="109"/>
      <c r="E188" s="109"/>
      <c r="F188" s="109"/>
      <c r="G188" s="120"/>
      <c r="H188" s="120"/>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row>
    <row r="189">
      <c r="A189" s="109"/>
      <c r="B189" s="109"/>
      <c r="C189" s="109"/>
      <c r="D189" s="109"/>
      <c r="E189" s="109"/>
      <c r="F189" s="109"/>
      <c r="G189" s="120"/>
      <c r="H189" s="120"/>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row>
    <row r="190">
      <c r="A190" s="109"/>
      <c r="B190" s="109"/>
      <c r="C190" s="109"/>
      <c r="D190" s="109"/>
      <c r="E190" s="109"/>
      <c r="F190" s="109"/>
      <c r="G190" s="120"/>
      <c r="H190" s="120"/>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row>
    <row r="191">
      <c r="A191" s="109"/>
      <c r="B191" s="109"/>
      <c r="C191" s="109"/>
      <c r="D191" s="109"/>
      <c r="E191" s="109"/>
      <c r="F191" s="109"/>
      <c r="G191" s="120"/>
      <c r="H191" s="120"/>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row>
    <row r="192">
      <c r="A192" s="109"/>
      <c r="B192" s="109"/>
      <c r="C192" s="109"/>
      <c r="D192" s="109"/>
      <c r="E192" s="109"/>
      <c r="F192" s="109"/>
      <c r="G192" s="120"/>
      <c r="H192" s="120"/>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row>
    <row r="193">
      <c r="A193" s="109"/>
      <c r="B193" s="109"/>
      <c r="C193" s="109"/>
      <c r="D193" s="109"/>
      <c r="E193" s="109"/>
      <c r="F193" s="109"/>
      <c r="G193" s="120"/>
      <c r="H193" s="120"/>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row>
    <row r="194">
      <c r="A194" s="109"/>
      <c r="B194" s="109"/>
      <c r="C194" s="109"/>
      <c r="D194" s="109"/>
      <c r="E194" s="109"/>
      <c r="F194" s="109"/>
      <c r="G194" s="120"/>
      <c r="H194" s="120"/>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row>
    <row r="195">
      <c r="A195" s="109"/>
      <c r="B195" s="109"/>
      <c r="C195" s="109"/>
      <c r="D195" s="109"/>
      <c r="E195" s="109"/>
      <c r="F195" s="109"/>
      <c r="G195" s="120"/>
      <c r="H195" s="120"/>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row>
    <row r="196">
      <c r="A196" s="109"/>
      <c r="B196" s="109"/>
      <c r="C196" s="109"/>
      <c r="D196" s="109"/>
      <c r="E196" s="109"/>
      <c r="F196" s="109"/>
      <c r="G196" s="120"/>
      <c r="H196" s="120"/>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row>
    <row r="197">
      <c r="A197" s="109"/>
      <c r="B197" s="109"/>
      <c r="C197" s="109"/>
      <c r="D197" s="109"/>
      <c r="E197" s="109"/>
      <c r="F197" s="109"/>
      <c r="G197" s="120"/>
      <c r="H197" s="120"/>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row>
    <row r="198">
      <c r="A198" s="109"/>
      <c r="B198" s="109"/>
      <c r="C198" s="109"/>
      <c r="D198" s="109"/>
      <c r="E198" s="109"/>
      <c r="F198" s="109"/>
      <c r="G198" s="120"/>
      <c r="H198" s="120"/>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row>
    <row r="199">
      <c r="A199" s="109"/>
      <c r="B199" s="109"/>
      <c r="C199" s="109"/>
      <c r="D199" s="109"/>
      <c r="E199" s="109"/>
      <c r="F199" s="109"/>
      <c r="G199" s="120"/>
      <c r="H199" s="120"/>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row>
    <row r="200">
      <c r="A200" s="109"/>
      <c r="B200" s="109"/>
      <c r="C200" s="109"/>
      <c r="D200" s="109"/>
      <c r="E200" s="109"/>
      <c r="F200" s="109"/>
      <c r="G200" s="120"/>
      <c r="H200" s="120"/>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row>
    <row r="201">
      <c r="A201" s="109"/>
      <c r="B201" s="109"/>
      <c r="C201" s="109"/>
      <c r="D201" s="109"/>
      <c r="E201" s="109"/>
      <c r="F201" s="109"/>
      <c r="G201" s="120"/>
      <c r="H201" s="120"/>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row>
    <row r="202">
      <c r="A202" s="109"/>
      <c r="B202" s="109"/>
      <c r="C202" s="109"/>
      <c r="D202" s="109"/>
      <c r="E202" s="109"/>
      <c r="F202" s="109"/>
      <c r="G202" s="120"/>
      <c r="H202" s="120"/>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row>
    <row r="203">
      <c r="A203" s="109"/>
      <c r="B203" s="109"/>
      <c r="C203" s="109"/>
      <c r="D203" s="109"/>
      <c r="E203" s="109"/>
      <c r="F203" s="109"/>
      <c r="G203" s="120"/>
      <c r="H203" s="120"/>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row>
    <row r="204">
      <c r="A204" s="109"/>
      <c r="B204" s="109"/>
      <c r="C204" s="109"/>
      <c r="D204" s="109"/>
      <c r="E204" s="109"/>
      <c r="F204" s="109"/>
      <c r="G204" s="120"/>
      <c r="H204" s="120"/>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row>
    <row r="205">
      <c r="A205" s="109"/>
      <c r="B205" s="109"/>
      <c r="C205" s="109"/>
      <c r="D205" s="109"/>
      <c r="E205" s="109"/>
      <c r="F205" s="109"/>
      <c r="G205" s="120"/>
      <c r="H205" s="120"/>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row>
    <row r="206">
      <c r="A206" s="109"/>
      <c r="B206" s="109"/>
      <c r="C206" s="109"/>
      <c r="D206" s="109"/>
      <c r="E206" s="109"/>
      <c r="F206" s="109"/>
      <c r="G206" s="120"/>
      <c r="H206" s="120"/>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row>
    <row r="207">
      <c r="A207" s="109"/>
      <c r="B207" s="109"/>
      <c r="C207" s="109"/>
      <c r="D207" s="109"/>
      <c r="E207" s="109"/>
      <c r="F207" s="109"/>
      <c r="G207" s="120"/>
      <c r="H207" s="120"/>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row>
    <row r="208">
      <c r="A208" s="109"/>
      <c r="B208" s="109"/>
      <c r="C208" s="109"/>
      <c r="D208" s="109"/>
      <c r="E208" s="109"/>
      <c r="F208" s="109"/>
      <c r="G208" s="120"/>
      <c r="H208" s="120"/>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row>
    <row r="209">
      <c r="A209" s="109"/>
      <c r="B209" s="109"/>
      <c r="C209" s="109"/>
      <c r="D209" s="109"/>
      <c r="E209" s="109"/>
      <c r="F209" s="109"/>
      <c r="G209" s="120"/>
      <c r="H209" s="120"/>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row>
    <row r="210">
      <c r="A210" s="109"/>
      <c r="B210" s="109"/>
      <c r="C210" s="109"/>
      <c r="D210" s="109"/>
      <c r="E210" s="109"/>
      <c r="F210" s="109"/>
      <c r="G210" s="120"/>
      <c r="H210" s="120"/>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row>
    <row r="211">
      <c r="A211" s="109"/>
      <c r="B211" s="109"/>
      <c r="C211" s="109"/>
      <c r="D211" s="109"/>
      <c r="E211" s="109"/>
      <c r="F211" s="109"/>
      <c r="G211" s="120"/>
      <c r="H211" s="120"/>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row>
    <row r="212">
      <c r="A212" s="109"/>
      <c r="B212" s="109"/>
      <c r="C212" s="109"/>
      <c r="D212" s="109"/>
      <c r="E212" s="109"/>
      <c r="F212" s="109"/>
      <c r="G212" s="120"/>
      <c r="H212" s="120"/>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row>
    <row r="213">
      <c r="A213" s="109"/>
      <c r="B213" s="109"/>
      <c r="C213" s="109"/>
      <c r="D213" s="109"/>
      <c r="E213" s="109"/>
      <c r="F213" s="109"/>
      <c r="G213" s="120"/>
      <c r="H213" s="120"/>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row>
    <row r="214">
      <c r="A214" s="109"/>
      <c r="B214" s="109"/>
      <c r="C214" s="109"/>
      <c r="D214" s="109"/>
      <c r="E214" s="109"/>
      <c r="F214" s="109"/>
      <c r="G214" s="120"/>
      <c r="H214" s="120"/>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row>
    <row r="215">
      <c r="A215" s="109"/>
      <c r="B215" s="109"/>
      <c r="C215" s="109"/>
      <c r="D215" s="109"/>
      <c r="E215" s="109"/>
      <c r="F215" s="109"/>
      <c r="G215" s="120"/>
      <c r="H215" s="120"/>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row>
    <row r="216">
      <c r="A216" s="109"/>
      <c r="B216" s="109"/>
      <c r="C216" s="109"/>
      <c r="D216" s="109"/>
      <c r="E216" s="109"/>
      <c r="F216" s="109"/>
      <c r="G216" s="120"/>
      <c r="H216" s="120"/>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row>
    <row r="217">
      <c r="A217" s="109"/>
      <c r="B217" s="109"/>
      <c r="C217" s="109"/>
      <c r="D217" s="109"/>
      <c r="E217" s="109"/>
      <c r="F217" s="109"/>
      <c r="G217" s="120"/>
      <c r="H217" s="120"/>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row>
    <row r="218">
      <c r="A218" s="109"/>
      <c r="B218" s="109"/>
      <c r="C218" s="109"/>
      <c r="D218" s="109"/>
      <c r="E218" s="109"/>
      <c r="F218" s="109"/>
      <c r="G218" s="120"/>
      <c r="H218" s="120"/>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row>
    <row r="219">
      <c r="A219" s="109"/>
      <c r="B219" s="109"/>
      <c r="C219" s="109"/>
      <c r="D219" s="109"/>
      <c r="E219" s="109"/>
      <c r="F219" s="109"/>
      <c r="G219" s="120"/>
      <c r="H219" s="120"/>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row>
    <row r="220">
      <c r="A220" s="109"/>
      <c r="B220" s="109"/>
      <c r="C220" s="109"/>
      <c r="D220" s="109"/>
      <c r="E220" s="109"/>
      <c r="F220" s="109"/>
      <c r="G220" s="120"/>
      <c r="H220" s="120"/>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row>
    <row r="221">
      <c r="A221" s="109"/>
      <c r="B221" s="109"/>
      <c r="C221" s="109"/>
      <c r="D221" s="109"/>
      <c r="E221" s="109"/>
      <c r="F221" s="109"/>
      <c r="G221" s="120"/>
      <c r="H221" s="120"/>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row>
    <row r="222">
      <c r="A222" s="109"/>
      <c r="B222" s="109"/>
      <c r="C222" s="109"/>
      <c r="D222" s="109"/>
      <c r="E222" s="109"/>
      <c r="F222" s="109"/>
      <c r="G222" s="120"/>
      <c r="H222" s="120"/>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row>
    <row r="223">
      <c r="A223" s="109"/>
      <c r="B223" s="109"/>
      <c r="C223" s="109"/>
      <c r="D223" s="109"/>
      <c r="E223" s="109"/>
      <c r="F223" s="109"/>
      <c r="G223" s="120"/>
      <c r="H223" s="120"/>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row>
    <row r="224">
      <c r="A224" s="109"/>
      <c r="B224" s="109"/>
      <c r="C224" s="109"/>
      <c r="D224" s="109"/>
      <c r="E224" s="109"/>
      <c r="F224" s="109"/>
      <c r="G224" s="120"/>
      <c r="H224" s="120"/>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row>
    <row r="225">
      <c r="A225" s="109"/>
      <c r="B225" s="109"/>
      <c r="C225" s="109"/>
      <c r="D225" s="109"/>
      <c r="E225" s="109"/>
      <c r="F225" s="109"/>
      <c r="G225" s="120"/>
      <c r="H225" s="120"/>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row>
    <row r="226">
      <c r="A226" s="109"/>
      <c r="B226" s="109"/>
      <c r="C226" s="109"/>
      <c r="D226" s="109"/>
      <c r="E226" s="109"/>
      <c r="F226" s="109"/>
      <c r="G226" s="120"/>
      <c r="H226" s="120"/>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row>
    <row r="227">
      <c r="A227" s="109"/>
      <c r="B227" s="109"/>
      <c r="C227" s="109"/>
      <c r="D227" s="109"/>
      <c r="E227" s="109"/>
      <c r="F227" s="109"/>
      <c r="G227" s="120"/>
      <c r="H227" s="120"/>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row>
    <row r="228">
      <c r="A228" s="109"/>
      <c r="B228" s="109"/>
      <c r="C228" s="109"/>
      <c r="D228" s="109"/>
      <c r="E228" s="109"/>
      <c r="F228" s="109"/>
      <c r="G228" s="120"/>
      <c r="H228" s="120"/>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row>
    <row r="229">
      <c r="A229" s="109"/>
      <c r="B229" s="109"/>
      <c r="C229" s="109"/>
      <c r="D229" s="109"/>
      <c r="E229" s="109"/>
      <c r="F229" s="109"/>
      <c r="G229" s="120"/>
      <c r="H229" s="120"/>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row>
    <row r="230">
      <c r="A230" s="109"/>
      <c r="B230" s="109"/>
      <c r="C230" s="109"/>
      <c r="D230" s="109"/>
      <c r="E230" s="109"/>
      <c r="F230" s="109"/>
      <c r="G230" s="120"/>
      <c r="H230" s="120"/>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row>
    <row r="231">
      <c r="A231" s="109"/>
      <c r="B231" s="109"/>
      <c r="C231" s="109"/>
      <c r="D231" s="109"/>
      <c r="E231" s="109"/>
      <c r="F231" s="109"/>
      <c r="G231" s="120"/>
      <c r="H231" s="120"/>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row>
    <row r="232">
      <c r="A232" s="109"/>
      <c r="B232" s="109"/>
      <c r="C232" s="109"/>
      <c r="D232" s="109"/>
      <c r="E232" s="109"/>
      <c r="F232" s="109"/>
      <c r="G232" s="120"/>
      <c r="H232" s="120"/>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row>
    <row r="233">
      <c r="A233" s="109"/>
      <c r="B233" s="109"/>
      <c r="C233" s="109"/>
      <c r="D233" s="109"/>
      <c r="E233" s="109"/>
      <c r="F233" s="109"/>
      <c r="G233" s="120"/>
      <c r="H233" s="120"/>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row>
    <row r="234">
      <c r="A234" s="109"/>
      <c r="B234" s="109"/>
      <c r="C234" s="109"/>
      <c r="D234" s="109"/>
      <c r="E234" s="109"/>
      <c r="F234" s="109"/>
      <c r="G234" s="120"/>
      <c r="H234" s="120"/>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row>
    <row r="235">
      <c r="A235" s="109"/>
      <c r="B235" s="109"/>
      <c r="C235" s="109"/>
      <c r="D235" s="109"/>
      <c r="E235" s="109"/>
      <c r="F235" s="109"/>
      <c r="G235" s="120"/>
      <c r="H235" s="120"/>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row>
    <row r="236">
      <c r="A236" s="109"/>
      <c r="B236" s="109"/>
      <c r="C236" s="109"/>
      <c r="D236" s="109"/>
      <c r="E236" s="109"/>
      <c r="F236" s="109"/>
      <c r="G236" s="120"/>
      <c r="H236" s="120"/>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row>
    <row r="237">
      <c r="A237" s="109"/>
      <c r="B237" s="109"/>
      <c r="C237" s="109"/>
      <c r="D237" s="109"/>
      <c r="E237" s="109"/>
      <c r="F237" s="109"/>
      <c r="G237" s="120"/>
      <c r="H237" s="120"/>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row>
    <row r="238">
      <c r="A238" s="109"/>
      <c r="B238" s="109"/>
      <c r="C238" s="109"/>
      <c r="D238" s="109"/>
      <c r="E238" s="109"/>
      <c r="F238" s="109"/>
      <c r="G238" s="120"/>
      <c r="H238" s="120"/>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row>
    <row r="239">
      <c r="A239" s="109"/>
      <c r="B239" s="109"/>
      <c r="C239" s="109"/>
      <c r="D239" s="109"/>
      <c r="E239" s="109"/>
      <c r="F239" s="109"/>
      <c r="G239" s="120"/>
      <c r="H239" s="120"/>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row>
    <row r="240">
      <c r="A240" s="109"/>
      <c r="B240" s="109"/>
      <c r="C240" s="109"/>
      <c r="D240" s="109"/>
      <c r="E240" s="109"/>
      <c r="F240" s="109"/>
      <c r="G240" s="120"/>
      <c r="H240" s="120"/>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row>
    <row r="241">
      <c r="A241" s="109"/>
      <c r="B241" s="109"/>
      <c r="C241" s="109"/>
      <c r="D241" s="109"/>
      <c r="E241" s="109"/>
      <c r="F241" s="109"/>
      <c r="G241" s="120"/>
      <c r="H241" s="120"/>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row>
    <row r="242">
      <c r="A242" s="109"/>
      <c r="B242" s="109"/>
      <c r="C242" s="109"/>
      <c r="D242" s="109"/>
      <c r="E242" s="109"/>
      <c r="F242" s="109"/>
      <c r="G242" s="120"/>
      <c r="H242" s="120"/>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row>
    <row r="243">
      <c r="A243" s="109"/>
      <c r="B243" s="109"/>
      <c r="C243" s="109"/>
      <c r="D243" s="109"/>
      <c r="E243" s="109"/>
      <c r="F243" s="109"/>
      <c r="G243" s="120"/>
      <c r="H243" s="120"/>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row>
    <row r="244">
      <c r="A244" s="109"/>
      <c r="B244" s="109"/>
      <c r="C244" s="109"/>
      <c r="D244" s="109"/>
      <c r="E244" s="109"/>
      <c r="F244" s="109"/>
      <c r="G244" s="120"/>
      <c r="H244" s="120"/>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row>
    <row r="245">
      <c r="A245" s="109"/>
      <c r="B245" s="109"/>
      <c r="C245" s="109"/>
      <c r="D245" s="109"/>
      <c r="E245" s="109"/>
      <c r="F245" s="109"/>
      <c r="G245" s="120"/>
      <c r="H245" s="120"/>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row>
    <row r="246">
      <c r="A246" s="109"/>
      <c r="B246" s="109"/>
      <c r="C246" s="109"/>
      <c r="D246" s="109"/>
      <c r="E246" s="109"/>
      <c r="F246" s="109"/>
      <c r="G246" s="120"/>
      <c r="H246" s="120"/>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row>
    <row r="247">
      <c r="A247" s="109"/>
      <c r="B247" s="109"/>
      <c r="C247" s="109"/>
      <c r="D247" s="109"/>
      <c r="E247" s="109"/>
      <c r="F247" s="109"/>
      <c r="G247" s="120"/>
      <c r="H247" s="120"/>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row>
    <row r="248">
      <c r="A248" s="109"/>
      <c r="B248" s="109"/>
      <c r="C248" s="109"/>
      <c r="D248" s="109"/>
      <c r="E248" s="109"/>
      <c r="F248" s="109"/>
      <c r="G248" s="120"/>
      <c r="H248" s="120"/>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row>
    <row r="249">
      <c r="A249" s="109"/>
      <c r="B249" s="109"/>
      <c r="C249" s="109"/>
      <c r="D249" s="109"/>
      <c r="E249" s="109"/>
      <c r="F249" s="109"/>
      <c r="G249" s="120"/>
      <c r="H249" s="120"/>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row>
    <row r="250">
      <c r="A250" s="109"/>
      <c r="B250" s="109"/>
      <c r="C250" s="109"/>
      <c r="D250" s="109"/>
      <c r="E250" s="109"/>
      <c r="F250" s="109"/>
      <c r="G250" s="120"/>
      <c r="H250" s="120"/>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row>
    <row r="251">
      <c r="A251" s="109"/>
      <c r="B251" s="109"/>
      <c r="C251" s="109"/>
      <c r="D251" s="109"/>
      <c r="E251" s="109"/>
      <c r="F251" s="109"/>
      <c r="G251" s="120"/>
      <c r="H251" s="120"/>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row>
    <row r="252">
      <c r="A252" s="109"/>
      <c r="B252" s="109"/>
      <c r="C252" s="109"/>
      <c r="D252" s="109"/>
      <c r="E252" s="109"/>
      <c r="F252" s="109"/>
      <c r="G252" s="120"/>
      <c r="H252" s="120"/>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row>
    <row r="253">
      <c r="A253" s="109"/>
      <c r="B253" s="109"/>
      <c r="C253" s="109"/>
      <c r="D253" s="109"/>
      <c r="E253" s="109"/>
      <c r="F253" s="109"/>
      <c r="G253" s="120"/>
      <c r="H253" s="120"/>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row>
    <row r="254">
      <c r="A254" s="109"/>
      <c r="B254" s="109"/>
      <c r="C254" s="109"/>
      <c r="D254" s="109"/>
      <c r="E254" s="109"/>
      <c r="F254" s="109"/>
      <c r="G254" s="120"/>
      <c r="H254" s="120"/>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row>
    <row r="255">
      <c r="A255" s="109"/>
      <c r="B255" s="109"/>
      <c r="C255" s="109"/>
      <c r="D255" s="109"/>
      <c r="E255" s="109"/>
      <c r="F255" s="109"/>
      <c r="G255" s="120"/>
      <c r="H255" s="120"/>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row>
    <row r="256">
      <c r="A256" s="109"/>
      <c r="B256" s="109"/>
      <c r="C256" s="109"/>
      <c r="D256" s="109"/>
      <c r="E256" s="109"/>
      <c r="F256" s="109"/>
      <c r="G256" s="120"/>
      <c r="H256" s="120"/>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row>
    <row r="257">
      <c r="A257" s="109"/>
      <c r="B257" s="109"/>
      <c r="C257" s="109"/>
      <c r="D257" s="109"/>
      <c r="E257" s="109"/>
      <c r="F257" s="109"/>
      <c r="G257" s="120"/>
      <c r="H257" s="120"/>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row>
    <row r="258">
      <c r="A258" s="109"/>
      <c r="B258" s="109"/>
      <c r="C258" s="109"/>
      <c r="D258" s="109"/>
      <c r="E258" s="109"/>
      <c r="F258" s="109"/>
      <c r="G258" s="120"/>
      <c r="H258" s="120"/>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row>
    <row r="259">
      <c r="A259" s="109"/>
      <c r="B259" s="109"/>
      <c r="C259" s="109"/>
      <c r="D259" s="109"/>
      <c r="E259" s="109"/>
      <c r="F259" s="109"/>
      <c r="G259" s="120"/>
      <c r="H259" s="120"/>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row>
    <row r="260">
      <c r="A260" s="109"/>
      <c r="B260" s="109"/>
      <c r="C260" s="109"/>
      <c r="D260" s="109"/>
      <c r="E260" s="109"/>
      <c r="F260" s="109"/>
      <c r="G260" s="120"/>
      <c r="H260" s="120"/>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row>
    <row r="261">
      <c r="A261" s="109"/>
      <c r="B261" s="109"/>
      <c r="C261" s="109"/>
      <c r="D261" s="109"/>
      <c r="E261" s="109"/>
      <c r="F261" s="109"/>
      <c r="G261" s="120"/>
      <c r="H261" s="120"/>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row>
    <row r="262">
      <c r="A262" s="109"/>
      <c r="B262" s="109"/>
      <c r="C262" s="109"/>
      <c r="D262" s="109"/>
      <c r="E262" s="109"/>
      <c r="F262" s="109"/>
      <c r="G262" s="120"/>
      <c r="H262" s="120"/>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row>
    <row r="263">
      <c r="A263" s="109"/>
      <c r="B263" s="109"/>
      <c r="C263" s="109"/>
      <c r="D263" s="109"/>
      <c r="E263" s="109"/>
      <c r="F263" s="109"/>
      <c r="G263" s="120"/>
      <c r="H263" s="120"/>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row>
    <row r="264">
      <c r="A264" s="109"/>
      <c r="B264" s="109"/>
      <c r="C264" s="109"/>
      <c r="D264" s="109"/>
      <c r="E264" s="109"/>
      <c r="F264" s="109"/>
      <c r="G264" s="120"/>
      <c r="H264" s="120"/>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row>
    <row r="265">
      <c r="A265" s="109"/>
      <c r="B265" s="109"/>
      <c r="C265" s="109"/>
      <c r="D265" s="109"/>
      <c r="E265" s="109"/>
      <c r="F265" s="109"/>
      <c r="G265" s="120"/>
      <c r="H265" s="120"/>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row>
    <row r="266">
      <c r="A266" s="109"/>
      <c r="B266" s="109"/>
      <c r="C266" s="109"/>
      <c r="D266" s="109"/>
      <c r="E266" s="109"/>
      <c r="F266" s="109"/>
      <c r="G266" s="120"/>
      <c r="H266" s="120"/>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row>
    <row r="267">
      <c r="A267" s="109"/>
      <c r="B267" s="109"/>
      <c r="C267" s="109"/>
      <c r="D267" s="109"/>
      <c r="E267" s="109"/>
      <c r="F267" s="109"/>
      <c r="G267" s="120"/>
      <c r="H267" s="120"/>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row>
    <row r="268">
      <c r="A268" s="109"/>
      <c r="B268" s="109"/>
      <c r="C268" s="109"/>
      <c r="D268" s="109"/>
      <c r="E268" s="109"/>
      <c r="F268" s="109"/>
      <c r="G268" s="120"/>
      <c r="H268" s="120"/>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row>
    <row r="269">
      <c r="A269" s="109"/>
      <c r="B269" s="109"/>
      <c r="C269" s="109"/>
      <c r="D269" s="109"/>
      <c r="E269" s="109"/>
      <c r="F269" s="109"/>
      <c r="G269" s="120"/>
      <c r="H269" s="120"/>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row>
    <row r="270">
      <c r="A270" s="109"/>
      <c r="B270" s="109"/>
      <c r="C270" s="109"/>
      <c r="D270" s="109"/>
      <c r="E270" s="109"/>
      <c r="F270" s="109"/>
      <c r="G270" s="120"/>
      <c r="H270" s="120"/>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row>
    <row r="271">
      <c r="A271" s="109"/>
      <c r="B271" s="109"/>
      <c r="C271" s="109"/>
      <c r="D271" s="109"/>
      <c r="E271" s="109"/>
      <c r="F271" s="109"/>
      <c r="G271" s="120"/>
      <c r="H271" s="120"/>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row>
    <row r="272">
      <c r="A272" s="109"/>
      <c r="B272" s="109"/>
      <c r="C272" s="109"/>
      <c r="D272" s="109"/>
      <c r="E272" s="109"/>
      <c r="F272" s="109"/>
      <c r="G272" s="120"/>
      <c r="H272" s="120"/>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row>
    <row r="273">
      <c r="A273" s="109"/>
      <c r="B273" s="109"/>
      <c r="C273" s="109"/>
      <c r="D273" s="109"/>
      <c r="E273" s="109"/>
      <c r="F273" s="109"/>
      <c r="G273" s="120"/>
      <c r="H273" s="120"/>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row>
    <row r="274">
      <c r="A274" s="109"/>
      <c r="B274" s="109"/>
      <c r="C274" s="109"/>
      <c r="D274" s="109"/>
      <c r="E274" s="109"/>
      <c r="F274" s="109"/>
      <c r="G274" s="120"/>
      <c r="H274" s="120"/>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row>
    <row r="275">
      <c r="A275" s="109"/>
      <c r="B275" s="109"/>
      <c r="C275" s="109"/>
      <c r="D275" s="109"/>
      <c r="E275" s="109"/>
      <c r="F275" s="109"/>
      <c r="G275" s="120"/>
      <c r="H275" s="120"/>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row>
    <row r="276">
      <c r="A276" s="109"/>
      <c r="B276" s="109"/>
      <c r="C276" s="109"/>
      <c r="D276" s="109"/>
      <c r="E276" s="109"/>
      <c r="F276" s="109"/>
      <c r="G276" s="120"/>
      <c r="H276" s="120"/>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row>
    <row r="277">
      <c r="A277" s="109"/>
      <c r="B277" s="109"/>
      <c r="C277" s="109"/>
      <c r="D277" s="109"/>
      <c r="E277" s="109"/>
      <c r="F277" s="109"/>
      <c r="G277" s="120"/>
      <c r="H277" s="120"/>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row>
    <row r="278">
      <c r="A278" s="109"/>
      <c r="B278" s="109"/>
      <c r="C278" s="109"/>
      <c r="D278" s="109"/>
      <c r="E278" s="109"/>
      <c r="F278" s="109"/>
      <c r="G278" s="120"/>
      <c r="H278" s="120"/>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row>
    <row r="279">
      <c r="A279" s="109"/>
      <c r="B279" s="109"/>
      <c r="C279" s="109"/>
      <c r="D279" s="109"/>
      <c r="E279" s="109"/>
      <c r="F279" s="109"/>
      <c r="G279" s="120"/>
      <c r="H279" s="120"/>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row>
    <row r="280">
      <c r="A280" s="109"/>
      <c r="B280" s="109"/>
      <c r="C280" s="109"/>
      <c r="D280" s="109"/>
      <c r="E280" s="109"/>
      <c r="F280" s="109"/>
      <c r="G280" s="120"/>
      <c r="H280" s="120"/>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row>
    <row r="281">
      <c r="A281" s="109"/>
      <c r="B281" s="109"/>
      <c r="C281" s="109"/>
      <c r="D281" s="109"/>
      <c r="E281" s="109"/>
      <c r="F281" s="109"/>
      <c r="G281" s="120"/>
      <c r="H281" s="120"/>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row>
    <row r="282">
      <c r="A282" s="109"/>
      <c r="B282" s="109"/>
      <c r="C282" s="109"/>
      <c r="D282" s="109"/>
      <c r="E282" s="109"/>
      <c r="F282" s="109"/>
      <c r="G282" s="120"/>
      <c r="H282" s="120"/>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row>
    <row r="283">
      <c r="A283" s="109"/>
      <c r="B283" s="109"/>
      <c r="C283" s="109"/>
      <c r="D283" s="109"/>
      <c r="E283" s="109"/>
      <c r="F283" s="109"/>
      <c r="G283" s="120"/>
      <c r="H283" s="120"/>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row>
    <row r="284">
      <c r="A284" s="109"/>
      <c r="B284" s="109"/>
      <c r="C284" s="109"/>
      <c r="D284" s="109"/>
      <c r="E284" s="109"/>
      <c r="F284" s="109"/>
      <c r="G284" s="120"/>
      <c r="H284" s="120"/>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row>
    <row r="285">
      <c r="A285" s="109"/>
      <c r="B285" s="109"/>
      <c r="C285" s="109"/>
      <c r="D285" s="109"/>
      <c r="E285" s="109"/>
      <c r="F285" s="109"/>
      <c r="G285" s="120"/>
      <c r="H285" s="120"/>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row>
    <row r="286">
      <c r="A286" s="109"/>
      <c r="B286" s="109"/>
      <c r="C286" s="109"/>
      <c r="D286" s="109"/>
      <c r="E286" s="109"/>
      <c r="F286" s="109"/>
      <c r="G286" s="120"/>
      <c r="H286" s="120"/>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row>
    <row r="287">
      <c r="A287" s="109"/>
      <c r="B287" s="109"/>
      <c r="C287" s="109"/>
      <c r="D287" s="109"/>
      <c r="E287" s="109"/>
      <c r="F287" s="109"/>
      <c r="G287" s="120"/>
      <c r="H287" s="120"/>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row>
    <row r="288">
      <c r="A288" s="109"/>
      <c r="B288" s="109"/>
      <c r="C288" s="109"/>
      <c r="D288" s="109"/>
      <c r="E288" s="109"/>
      <c r="F288" s="109"/>
      <c r="G288" s="120"/>
      <c r="H288" s="120"/>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row>
    <row r="289">
      <c r="A289" s="109"/>
      <c r="B289" s="109"/>
      <c r="C289" s="109"/>
      <c r="D289" s="109"/>
      <c r="E289" s="109"/>
      <c r="F289" s="109"/>
      <c r="G289" s="120"/>
      <c r="H289" s="120"/>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row>
    <row r="290">
      <c r="A290" s="109"/>
      <c r="B290" s="109"/>
      <c r="C290" s="109"/>
      <c r="D290" s="109"/>
      <c r="E290" s="109"/>
      <c r="F290" s="109"/>
      <c r="G290" s="120"/>
      <c r="H290" s="120"/>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row>
    <row r="291">
      <c r="A291" s="109"/>
      <c r="B291" s="109"/>
      <c r="C291" s="109"/>
      <c r="D291" s="109"/>
      <c r="E291" s="109"/>
      <c r="F291" s="109"/>
      <c r="G291" s="120"/>
      <c r="H291" s="120"/>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row>
    <row r="292">
      <c r="A292" s="109"/>
      <c r="B292" s="109"/>
      <c r="C292" s="109"/>
      <c r="D292" s="109"/>
      <c r="E292" s="109"/>
      <c r="F292" s="109"/>
      <c r="G292" s="120"/>
      <c r="H292" s="120"/>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row>
    <row r="293">
      <c r="A293" s="109"/>
      <c r="B293" s="109"/>
      <c r="C293" s="109"/>
      <c r="D293" s="109"/>
      <c r="E293" s="109"/>
      <c r="F293" s="109"/>
      <c r="G293" s="120"/>
      <c r="H293" s="120"/>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row>
    <row r="294">
      <c r="A294" s="109"/>
      <c r="B294" s="109"/>
      <c r="C294" s="109"/>
      <c r="D294" s="109"/>
      <c r="E294" s="109"/>
      <c r="F294" s="109"/>
      <c r="G294" s="120"/>
      <c r="H294" s="120"/>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row>
    <row r="295">
      <c r="A295" s="109"/>
      <c r="B295" s="109"/>
      <c r="C295" s="109"/>
      <c r="D295" s="109"/>
      <c r="E295" s="109"/>
      <c r="F295" s="109"/>
      <c r="G295" s="120"/>
      <c r="H295" s="120"/>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row>
    <row r="296">
      <c r="A296" s="109"/>
      <c r="B296" s="109"/>
      <c r="C296" s="109"/>
      <c r="D296" s="109"/>
      <c r="E296" s="109"/>
      <c r="F296" s="109"/>
      <c r="G296" s="120"/>
      <c r="H296" s="120"/>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row>
    <row r="297">
      <c r="A297" s="109"/>
      <c r="B297" s="109"/>
      <c r="C297" s="109"/>
      <c r="D297" s="109"/>
      <c r="E297" s="109"/>
      <c r="F297" s="109"/>
      <c r="G297" s="120"/>
      <c r="H297" s="120"/>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row>
    <row r="298">
      <c r="A298" s="109"/>
      <c r="B298" s="109"/>
      <c r="C298" s="109"/>
      <c r="D298" s="109"/>
      <c r="E298" s="109"/>
      <c r="F298" s="109"/>
      <c r="G298" s="120"/>
      <c r="H298" s="120"/>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row>
    <row r="299">
      <c r="A299" s="109"/>
      <c r="B299" s="109"/>
      <c r="C299" s="109"/>
      <c r="D299" s="109"/>
      <c r="E299" s="109"/>
      <c r="F299" s="109"/>
      <c r="G299" s="120"/>
      <c r="H299" s="120"/>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row>
    <row r="300">
      <c r="A300" s="109"/>
      <c r="B300" s="109"/>
      <c r="C300" s="109"/>
      <c r="D300" s="109"/>
      <c r="E300" s="109"/>
      <c r="F300" s="109"/>
      <c r="G300" s="120"/>
      <c r="H300" s="120"/>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row>
    <row r="301">
      <c r="A301" s="109"/>
      <c r="B301" s="109"/>
      <c r="C301" s="109"/>
      <c r="D301" s="109"/>
      <c r="E301" s="109"/>
      <c r="F301" s="109"/>
      <c r="G301" s="120"/>
      <c r="H301" s="120"/>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row>
    <row r="302">
      <c r="A302" s="109"/>
      <c r="B302" s="109"/>
      <c r="C302" s="109"/>
      <c r="D302" s="109"/>
      <c r="E302" s="109"/>
      <c r="F302" s="109"/>
      <c r="G302" s="120"/>
      <c r="H302" s="120"/>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row>
    <row r="303">
      <c r="A303" s="109"/>
      <c r="B303" s="109"/>
      <c r="C303" s="109"/>
      <c r="D303" s="109"/>
      <c r="E303" s="109"/>
      <c r="F303" s="109"/>
      <c r="G303" s="120"/>
      <c r="H303" s="120"/>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row>
    <row r="304">
      <c r="A304" s="109"/>
      <c r="B304" s="109"/>
      <c r="C304" s="109"/>
      <c r="D304" s="109"/>
      <c r="E304" s="109"/>
      <c r="F304" s="109"/>
      <c r="G304" s="120"/>
      <c r="H304" s="120"/>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row>
    <row r="305">
      <c r="A305" s="109"/>
      <c r="B305" s="109"/>
      <c r="C305" s="109"/>
      <c r="D305" s="109"/>
      <c r="E305" s="109"/>
      <c r="F305" s="109"/>
      <c r="G305" s="120"/>
      <c r="H305" s="120"/>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row>
    <row r="306">
      <c r="A306" s="109"/>
      <c r="B306" s="109"/>
      <c r="C306" s="109"/>
      <c r="D306" s="109"/>
      <c r="E306" s="109"/>
      <c r="F306" s="109"/>
      <c r="G306" s="120"/>
      <c r="H306" s="120"/>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row>
    <row r="307">
      <c r="A307" s="109"/>
      <c r="B307" s="109"/>
      <c r="C307" s="109"/>
      <c r="D307" s="109"/>
      <c r="E307" s="109"/>
      <c r="F307" s="109"/>
      <c r="G307" s="120"/>
      <c r="H307" s="120"/>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row>
    <row r="308">
      <c r="A308" s="109"/>
      <c r="B308" s="109"/>
      <c r="C308" s="109"/>
      <c r="D308" s="109"/>
      <c r="E308" s="109"/>
      <c r="F308" s="109"/>
      <c r="G308" s="120"/>
      <c r="H308" s="120"/>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row>
    <row r="309">
      <c r="A309" s="109"/>
      <c r="B309" s="109"/>
      <c r="C309" s="109"/>
      <c r="D309" s="109"/>
      <c r="E309" s="109"/>
      <c r="F309" s="109"/>
      <c r="G309" s="120"/>
      <c r="H309" s="120"/>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row>
    <row r="310">
      <c r="A310" s="109"/>
      <c r="B310" s="109"/>
      <c r="C310" s="109"/>
      <c r="D310" s="109"/>
      <c r="E310" s="109"/>
      <c r="F310" s="109"/>
      <c r="G310" s="120"/>
      <c r="H310" s="120"/>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row>
    <row r="311">
      <c r="A311" s="109"/>
      <c r="B311" s="109"/>
      <c r="C311" s="109"/>
      <c r="D311" s="109"/>
      <c r="E311" s="109"/>
      <c r="F311" s="109"/>
      <c r="G311" s="120"/>
      <c r="H311" s="120"/>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row>
    <row r="312">
      <c r="A312" s="109"/>
      <c r="B312" s="109"/>
      <c r="C312" s="109"/>
      <c r="D312" s="109"/>
      <c r="E312" s="109"/>
      <c r="F312" s="109"/>
      <c r="G312" s="120"/>
      <c r="H312" s="120"/>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row>
    <row r="313">
      <c r="A313" s="109"/>
      <c r="B313" s="109"/>
      <c r="C313" s="109"/>
      <c r="D313" s="109"/>
      <c r="E313" s="109"/>
      <c r="F313" s="109"/>
      <c r="G313" s="120"/>
      <c r="H313" s="120"/>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row>
    <row r="314">
      <c r="A314" s="109"/>
      <c r="B314" s="109"/>
      <c r="C314" s="109"/>
      <c r="D314" s="109"/>
      <c r="E314" s="109"/>
      <c r="F314" s="109"/>
      <c r="G314" s="120"/>
      <c r="H314" s="120"/>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row>
    <row r="315">
      <c r="A315" s="109"/>
      <c r="B315" s="109"/>
      <c r="C315" s="109"/>
      <c r="D315" s="109"/>
      <c r="E315" s="109"/>
      <c r="F315" s="109"/>
      <c r="G315" s="120"/>
      <c r="H315" s="120"/>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row>
    <row r="316">
      <c r="A316" s="109"/>
      <c r="B316" s="109"/>
      <c r="C316" s="109"/>
      <c r="D316" s="109"/>
      <c r="E316" s="109"/>
      <c r="F316" s="109"/>
      <c r="G316" s="120"/>
      <c r="H316" s="120"/>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row>
    <row r="317">
      <c r="A317" s="109"/>
      <c r="B317" s="109"/>
      <c r="C317" s="109"/>
      <c r="D317" s="109"/>
      <c r="E317" s="109"/>
      <c r="F317" s="109"/>
      <c r="G317" s="120"/>
      <c r="H317" s="120"/>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row>
    <row r="318">
      <c r="A318" s="109"/>
      <c r="B318" s="109"/>
      <c r="C318" s="109"/>
      <c r="D318" s="109"/>
      <c r="E318" s="109"/>
      <c r="F318" s="109"/>
      <c r="G318" s="120"/>
      <c r="H318" s="120"/>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row>
    <row r="319">
      <c r="A319" s="109"/>
      <c r="B319" s="109"/>
      <c r="C319" s="109"/>
      <c r="D319" s="109"/>
      <c r="E319" s="109"/>
      <c r="F319" s="109"/>
      <c r="G319" s="120"/>
      <c r="H319" s="120"/>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row>
    <row r="320">
      <c r="A320" s="109"/>
      <c r="B320" s="109"/>
      <c r="C320" s="109"/>
      <c r="D320" s="109"/>
      <c r="E320" s="109"/>
      <c r="F320" s="109"/>
      <c r="G320" s="120"/>
      <c r="H320" s="120"/>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row>
    <row r="321">
      <c r="A321" s="109"/>
      <c r="B321" s="109"/>
      <c r="C321" s="109"/>
      <c r="D321" s="109"/>
      <c r="E321" s="109"/>
      <c r="F321" s="109"/>
      <c r="G321" s="120"/>
      <c r="H321" s="120"/>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row>
    <row r="322">
      <c r="A322" s="109"/>
      <c r="B322" s="109"/>
      <c r="C322" s="109"/>
      <c r="D322" s="109"/>
      <c r="E322" s="109"/>
      <c r="F322" s="109"/>
      <c r="G322" s="120"/>
      <c r="H322" s="120"/>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row>
    <row r="323">
      <c r="A323" s="109"/>
      <c r="B323" s="109"/>
      <c r="C323" s="109"/>
      <c r="D323" s="109"/>
      <c r="E323" s="109"/>
      <c r="F323" s="109"/>
      <c r="G323" s="120"/>
      <c r="H323" s="120"/>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row>
    <row r="324">
      <c r="A324" s="109"/>
      <c r="B324" s="109"/>
      <c r="C324" s="109"/>
      <c r="D324" s="109"/>
      <c r="E324" s="109"/>
      <c r="F324" s="109"/>
      <c r="G324" s="120"/>
      <c r="H324" s="120"/>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row>
    <row r="325">
      <c r="A325" s="109"/>
      <c r="B325" s="109"/>
      <c r="C325" s="109"/>
      <c r="D325" s="109"/>
      <c r="E325" s="109"/>
      <c r="F325" s="109"/>
      <c r="G325" s="120"/>
      <c r="H325" s="120"/>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row>
    <row r="326">
      <c r="A326" s="109"/>
      <c r="B326" s="109"/>
      <c r="C326" s="109"/>
      <c r="D326" s="109"/>
      <c r="E326" s="109"/>
      <c r="F326" s="109"/>
      <c r="G326" s="120"/>
      <c r="H326" s="120"/>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row>
    <row r="327">
      <c r="A327" s="109"/>
      <c r="B327" s="109"/>
      <c r="C327" s="109"/>
      <c r="D327" s="109"/>
      <c r="E327" s="109"/>
      <c r="F327" s="109"/>
      <c r="G327" s="120"/>
      <c r="H327" s="120"/>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row>
    <row r="328">
      <c r="A328" s="109"/>
      <c r="B328" s="109"/>
      <c r="C328" s="109"/>
      <c r="D328" s="109"/>
      <c r="E328" s="109"/>
      <c r="F328" s="109"/>
      <c r="G328" s="120"/>
      <c r="H328" s="120"/>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row>
    <row r="329">
      <c r="A329" s="109"/>
      <c r="B329" s="109"/>
      <c r="C329" s="109"/>
      <c r="D329" s="109"/>
      <c r="E329" s="109"/>
      <c r="F329" s="109"/>
      <c r="G329" s="120"/>
      <c r="H329" s="120"/>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row>
    <row r="330">
      <c r="A330" s="109"/>
      <c r="B330" s="109"/>
      <c r="C330" s="109"/>
      <c r="D330" s="109"/>
      <c r="E330" s="109"/>
      <c r="F330" s="109"/>
      <c r="G330" s="120"/>
      <c r="H330" s="120"/>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row>
    <row r="331">
      <c r="A331" s="109"/>
      <c r="B331" s="109"/>
      <c r="C331" s="109"/>
      <c r="D331" s="109"/>
      <c r="E331" s="109"/>
      <c r="F331" s="109"/>
      <c r="G331" s="120"/>
      <c r="H331" s="120"/>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row>
    <row r="332">
      <c r="A332" s="109"/>
      <c r="B332" s="109"/>
      <c r="C332" s="109"/>
      <c r="D332" s="109"/>
      <c r="E332" s="109"/>
      <c r="F332" s="109"/>
      <c r="G332" s="120"/>
      <c r="H332" s="120"/>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row>
    <row r="333">
      <c r="A333" s="109"/>
      <c r="B333" s="109"/>
      <c r="C333" s="109"/>
      <c r="D333" s="109"/>
      <c r="E333" s="109"/>
      <c r="F333" s="109"/>
      <c r="G333" s="120"/>
      <c r="H333" s="120"/>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row>
    <row r="334">
      <c r="A334" s="109"/>
      <c r="B334" s="109"/>
      <c r="C334" s="109"/>
      <c r="D334" s="109"/>
      <c r="E334" s="109"/>
      <c r="F334" s="109"/>
      <c r="G334" s="120"/>
      <c r="H334" s="120"/>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row>
    <row r="335">
      <c r="A335" s="109"/>
      <c r="B335" s="109"/>
      <c r="C335" s="109"/>
      <c r="D335" s="109"/>
      <c r="E335" s="109"/>
      <c r="F335" s="109"/>
      <c r="G335" s="120"/>
      <c r="H335" s="120"/>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row>
    <row r="336">
      <c r="A336" s="109"/>
      <c r="B336" s="109"/>
      <c r="C336" s="109"/>
      <c r="D336" s="109"/>
      <c r="E336" s="109"/>
      <c r="F336" s="109"/>
      <c r="G336" s="120"/>
      <c r="H336" s="120"/>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row>
    <row r="337">
      <c r="A337" s="109"/>
      <c r="B337" s="109"/>
      <c r="C337" s="109"/>
      <c r="D337" s="109"/>
      <c r="E337" s="109"/>
      <c r="F337" s="109"/>
      <c r="G337" s="120"/>
      <c r="H337" s="120"/>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row>
    <row r="338">
      <c r="A338" s="109"/>
      <c r="B338" s="109"/>
      <c r="C338" s="109"/>
      <c r="D338" s="109"/>
      <c r="E338" s="109"/>
      <c r="F338" s="109"/>
      <c r="G338" s="120"/>
      <c r="H338" s="120"/>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row>
    <row r="339">
      <c r="A339" s="109"/>
      <c r="B339" s="109"/>
      <c r="C339" s="109"/>
      <c r="D339" s="109"/>
      <c r="E339" s="109"/>
      <c r="F339" s="109"/>
      <c r="G339" s="120"/>
      <c r="H339" s="120"/>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row>
    <row r="340">
      <c r="A340" s="109"/>
      <c r="B340" s="109"/>
      <c r="C340" s="109"/>
      <c r="D340" s="109"/>
      <c r="E340" s="109"/>
      <c r="F340" s="109"/>
      <c r="G340" s="120"/>
      <c r="H340" s="120"/>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row>
    <row r="341">
      <c r="A341" s="109"/>
      <c r="B341" s="109"/>
      <c r="C341" s="109"/>
      <c r="D341" s="109"/>
      <c r="E341" s="109"/>
      <c r="F341" s="109"/>
      <c r="G341" s="120"/>
      <c r="H341" s="120"/>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row>
    <row r="342">
      <c r="A342" s="109"/>
      <c r="B342" s="109"/>
      <c r="C342" s="109"/>
      <c r="D342" s="109"/>
      <c r="E342" s="109"/>
      <c r="F342" s="109"/>
      <c r="G342" s="120"/>
      <c r="H342" s="120"/>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row>
    <row r="343">
      <c r="A343" s="109"/>
      <c r="B343" s="109"/>
      <c r="C343" s="109"/>
      <c r="D343" s="109"/>
      <c r="E343" s="109"/>
      <c r="F343" s="109"/>
      <c r="G343" s="120"/>
      <c r="H343" s="120"/>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row>
    <row r="344">
      <c r="A344" s="109"/>
      <c r="B344" s="109"/>
      <c r="C344" s="109"/>
      <c r="D344" s="109"/>
      <c r="E344" s="109"/>
      <c r="F344" s="109"/>
      <c r="G344" s="120"/>
      <c r="H344" s="120"/>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row>
    <row r="345">
      <c r="A345" s="109"/>
      <c r="B345" s="109"/>
      <c r="C345" s="109"/>
      <c r="D345" s="109"/>
      <c r="E345" s="109"/>
      <c r="F345" s="109"/>
      <c r="G345" s="120"/>
      <c r="H345" s="120"/>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row>
    <row r="346">
      <c r="A346" s="109"/>
      <c r="B346" s="109"/>
      <c r="C346" s="109"/>
      <c r="D346" s="109"/>
      <c r="E346" s="109"/>
      <c r="F346" s="109"/>
      <c r="G346" s="120"/>
      <c r="H346" s="120"/>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row>
    <row r="347">
      <c r="A347" s="109"/>
      <c r="B347" s="109"/>
      <c r="C347" s="109"/>
      <c r="D347" s="109"/>
      <c r="E347" s="109"/>
      <c r="F347" s="109"/>
      <c r="G347" s="120"/>
      <c r="H347" s="120"/>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row>
    <row r="348">
      <c r="A348" s="109"/>
      <c r="B348" s="109"/>
      <c r="C348" s="109"/>
      <c r="D348" s="109"/>
      <c r="E348" s="109"/>
      <c r="F348" s="109"/>
      <c r="G348" s="120"/>
      <c r="H348" s="120"/>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row>
    <row r="349">
      <c r="A349" s="109"/>
      <c r="B349" s="109"/>
      <c r="C349" s="109"/>
      <c r="D349" s="109"/>
      <c r="E349" s="109"/>
      <c r="F349" s="109"/>
      <c r="G349" s="120"/>
      <c r="H349" s="120"/>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row>
    <row r="350">
      <c r="A350" s="109"/>
      <c r="B350" s="109"/>
      <c r="C350" s="109"/>
      <c r="D350" s="109"/>
      <c r="E350" s="109"/>
      <c r="F350" s="109"/>
      <c r="G350" s="120"/>
      <c r="H350" s="120"/>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row>
    <row r="351">
      <c r="A351" s="109"/>
      <c r="B351" s="109"/>
      <c r="C351" s="109"/>
      <c r="D351" s="109"/>
      <c r="E351" s="109"/>
      <c r="F351" s="109"/>
      <c r="G351" s="120"/>
      <c r="H351" s="120"/>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row>
    <row r="352">
      <c r="A352" s="109"/>
      <c r="B352" s="109"/>
      <c r="C352" s="109"/>
      <c r="D352" s="109"/>
      <c r="E352" s="109"/>
      <c r="F352" s="109"/>
      <c r="G352" s="120"/>
      <c r="H352" s="120"/>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row>
    <row r="353">
      <c r="A353" s="109"/>
      <c r="B353" s="109"/>
      <c r="C353" s="109"/>
      <c r="D353" s="109"/>
      <c r="E353" s="109"/>
      <c r="F353" s="109"/>
      <c r="G353" s="120"/>
      <c r="H353" s="120"/>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row>
    <row r="354">
      <c r="A354" s="109"/>
      <c r="B354" s="109"/>
      <c r="C354" s="109"/>
      <c r="D354" s="109"/>
      <c r="E354" s="109"/>
      <c r="F354" s="109"/>
      <c r="G354" s="120"/>
      <c r="H354" s="120"/>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row>
    <row r="355">
      <c r="A355" s="109"/>
      <c r="B355" s="109"/>
      <c r="C355" s="109"/>
      <c r="D355" s="109"/>
      <c r="E355" s="109"/>
      <c r="F355" s="109"/>
      <c r="G355" s="120"/>
      <c r="H355" s="120"/>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row>
    <row r="356">
      <c r="A356" s="109"/>
      <c r="B356" s="109"/>
      <c r="C356" s="109"/>
      <c r="D356" s="109"/>
      <c r="E356" s="109"/>
      <c r="F356" s="109"/>
      <c r="G356" s="120"/>
      <c r="H356" s="120"/>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row>
    <row r="357">
      <c r="A357" s="109"/>
      <c r="B357" s="109"/>
      <c r="C357" s="109"/>
      <c r="D357" s="109"/>
      <c r="E357" s="109"/>
      <c r="F357" s="109"/>
      <c r="G357" s="120"/>
      <c r="H357" s="120"/>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row>
    <row r="358">
      <c r="A358" s="109"/>
      <c r="B358" s="109"/>
      <c r="C358" s="109"/>
      <c r="D358" s="109"/>
      <c r="E358" s="109"/>
      <c r="F358" s="109"/>
      <c r="G358" s="120"/>
      <c r="H358" s="120"/>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row>
    <row r="359">
      <c r="A359" s="109"/>
      <c r="B359" s="109"/>
      <c r="C359" s="109"/>
      <c r="D359" s="109"/>
      <c r="E359" s="109"/>
      <c r="F359" s="109"/>
      <c r="G359" s="120"/>
      <c r="H359" s="120"/>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row>
    <row r="360">
      <c r="A360" s="109"/>
      <c r="B360" s="109"/>
      <c r="C360" s="109"/>
      <c r="D360" s="109"/>
      <c r="E360" s="109"/>
      <c r="F360" s="109"/>
      <c r="G360" s="120"/>
      <c r="H360" s="120"/>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row>
    <row r="361">
      <c r="A361" s="109"/>
      <c r="B361" s="109"/>
      <c r="C361" s="109"/>
      <c r="D361" s="109"/>
      <c r="E361" s="109"/>
      <c r="F361" s="109"/>
      <c r="G361" s="120"/>
      <c r="H361" s="120"/>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row>
    <row r="362">
      <c r="A362" s="109"/>
      <c r="B362" s="109"/>
      <c r="C362" s="109"/>
      <c r="D362" s="109"/>
      <c r="E362" s="109"/>
      <c r="F362" s="109"/>
      <c r="G362" s="120"/>
      <c r="H362" s="120"/>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row>
    <row r="363">
      <c r="A363" s="109"/>
      <c r="B363" s="109"/>
      <c r="C363" s="109"/>
      <c r="D363" s="109"/>
      <c r="E363" s="109"/>
      <c r="F363" s="109"/>
      <c r="G363" s="120"/>
      <c r="H363" s="120"/>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row>
    <row r="364">
      <c r="A364" s="109"/>
      <c r="B364" s="109"/>
      <c r="C364" s="109"/>
      <c r="D364" s="109"/>
      <c r="E364" s="109"/>
      <c r="F364" s="109"/>
      <c r="G364" s="120"/>
      <c r="H364" s="120"/>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row>
    <row r="365">
      <c r="A365" s="109"/>
      <c r="B365" s="109"/>
      <c r="C365" s="109"/>
      <c r="D365" s="109"/>
      <c r="E365" s="109"/>
      <c r="F365" s="109"/>
      <c r="G365" s="120"/>
      <c r="H365" s="120"/>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row>
    <row r="366">
      <c r="A366" s="109"/>
      <c r="B366" s="109"/>
      <c r="C366" s="109"/>
      <c r="D366" s="109"/>
      <c r="E366" s="109"/>
      <c r="F366" s="109"/>
      <c r="G366" s="120"/>
      <c r="H366" s="120"/>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row>
    <row r="367">
      <c r="A367" s="109"/>
      <c r="B367" s="109"/>
      <c r="C367" s="109"/>
      <c r="D367" s="109"/>
      <c r="E367" s="109"/>
      <c r="F367" s="109"/>
      <c r="G367" s="120"/>
      <c r="H367" s="120"/>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row>
    <row r="368">
      <c r="A368" s="109"/>
      <c r="B368" s="109"/>
      <c r="C368" s="109"/>
      <c r="D368" s="109"/>
      <c r="E368" s="109"/>
      <c r="F368" s="109"/>
      <c r="G368" s="120"/>
      <c r="H368" s="120"/>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row>
    <row r="369">
      <c r="A369" s="109"/>
      <c r="B369" s="109"/>
      <c r="C369" s="109"/>
      <c r="D369" s="109"/>
      <c r="E369" s="109"/>
      <c r="F369" s="109"/>
      <c r="G369" s="120"/>
      <c r="H369" s="120"/>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row>
    <row r="370">
      <c r="A370" s="109"/>
      <c r="B370" s="109"/>
      <c r="C370" s="109"/>
      <c r="D370" s="109"/>
      <c r="E370" s="109"/>
      <c r="F370" s="109"/>
      <c r="G370" s="120"/>
      <c r="H370" s="120"/>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row>
    <row r="371">
      <c r="A371" s="109"/>
      <c r="B371" s="109"/>
      <c r="C371" s="109"/>
      <c r="D371" s="109"/>
      <c r="E371" s="109"/>
      <c r="F371" s="109"/>
      <c r="G371" s="120"/>
      <c r="H371" s="120"/>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row>
    <row r="372">
      <c r="A372" s="109"/>
      <c r="B372" s="109"/>
      <c r="C372" s="109"/>
      <c r="D372" s="109"/>
      <c r="E372" s="109"/>
      <c r="F372" s="109"/>
      <c r="G372" s="120"/>
      <c r="H372" s="120"/>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row>
    <row r="373">
      <c r="A373" s="109"/>
      <c r="B373" s="109"/>
      <c r="C373" s="109"/>
      <c r="D373" s="109"/>
      <c r="E373" s="109"/>
      <c r="F373" s="109"/>
      <c r="G373" s="120"/>
      <c r="H373" s="120"/>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row>
    <row r="374">
      <c r="A374" s="109"/>
      <c r="B374" s="109"/>
      <c r="C374" s="109"/>
      <c r="D374" s="109"/>
      <c r="E374" s="109"/>
      <c r="F374" s="109"/>
      <c r="G374" s="120"/>
      <c r="H374" s="120"/>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row>
    <row r="375">
      <c r="A375" s="109"/>
      <c r="B375" s="109"/>
      <c r="C375" s="109"/>
      <c r="D375" s="109"/>
      <c r="E375" s="109"/>
      <c r="F375" s="109"/>
      <c r="G375" s="120"/>
      <c r="H375" s="120"/>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row>
    <row r="376">
      <c r="A376" s="109"/>
      <c r="B376" s="109"/>
      <c r="C376" s="109"/>
      <c r="D376" s="109"/>
      <c r="E376" s="109"/>
      <c r="F376" s="109"/>
      <c r="G376" s="120"/>
      <c r="H376" s="120"/>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row>
    <row r="377">
      <c r="A377" s="109"/>
      <c r="B377" s="109"/>
      <c r="C377" s="109"/>
      <c r="D377" s="109"/>
      <c r="E377" s="109"/>
      <c r="F377" s="109"/>
      <c r="G377" s="120"/>
      <c r="H377" s="120"/>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row>
    <row r="378">
      <c r="A378" s="109"/>
      <c r="B378" s="109"/>
      <c r="C378" s="109"/>
      <c r="D378" s="109"/>
      <c r="E378" s="109"/>
      <c r="F378" s="109"/>
      <c r="G378" s="120"/>
      <c r="H378" s="120"/>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row>
    <row r="379">
      <c r="A379" s="109"/>
      <c r="B379" s="109"/>
      <c r="C379" s="109"/>
      <c r="D379" s="109"/>
      <c r="E379" s="109"/>
      <c r="F379" s="109"/>
      <c r="G379" s="120"/>
      <c r="H379" s="120"/>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row>
    <row r="380">
      <c r="A380" s="109"/>
      <c r="B380" s="109"/>
      <c r="C380" s="109"/>
      <c r="D380" s="109"/>
      <c r="E380" s="109"/>
      <c r="F380" s="109"/>
      <c r="G380" s="120"/>
      <c r="H380" s="120"/>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row>
    <row r="381">
      <c r="A381" s="109"/>
      <c r="B381" s="109"/>
      <c r="C381" s="109"/>
      <c r="D381" s="109"/>
      <c r="E381" s="109"/>
      <c r="F381" s="109"/>
      <c r="G381" s="120"/>
      <c r="H381" s="120"/>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row>
    <row r="382">
      <c r="A382" s="109"/>
      <c r="B382" s="109"/>
      <c r="C382" s="109"/>
      <c r="D382" s="109"/>
      <c r="E382" s="109"/>
      <c r="F382" s="109"/>
      <c r="G382" s="120"/>
      <c r="H382" s="120"/>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row>
    <row r="383">
      <c r="A383" s="109"/>
      <c r="B383" s="109"/>
      <c r="C383" s="109"/>
      <c r="D383" s="109"/>
      <c r="E383" s="109"/>
      <c r="F383" s="109"/>
      <c r="G383" s="120"/>
      <c r="H383" s="120"/>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row>
    <row r="384">
      <c r="A384" s="109"/>
      <c r="B384" s="109"/>
      <c r="C384" s="109"/>
      <c r="D384" s="109"/>
      <c r="E384" s="109"/>
      <c r="F384" s="109"/>
      <c r="G384" s="120"/>
      <c r="H384" s="120"/>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row>
    <row r="385">
      <c r="A385" s="109"/>
      <c r="B385" s="109"/>
      <c r="C385" s="109"/>
      <c r="D385" s="109"/>
      <c r="E385" s="109"/>
      <c r="F385" s="109"/>
      <c r="G385" s="120"/>
      <c r="H385" s="120"/>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row>
    <row r="386">
      <c r="A386" s="109"/>
      <c r="B386" s="109"/>
      <c r="C386" s="109"/>
      <c r="D386" s="109"/>
      <c r="E386" s="109"/>
      <c r="F386" s="109"/>
      <c r="G386" s="120"/>
      <c r="H386" s="120"/>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row>
    <row r="387">
      <c r="A387" s="109"/>
      <c r="B387" s="109"/>
      <c r="C387" s="109"/>
      <c r="D387" s="109"/>
      <c r="E387" s="109"/>
      <c r="F387" s="109"/>
      <c r="G387" s="120"/>
      <c r="H387" s="120"/>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row>
    <row r="388">
      <c r="A388" s="109"/>
      <c r="B388" s="109"/>
      <c r="C388" s="109"/>
      <c r="D388" s="109"/>
      <c r="E388" s="109"/>
      <c r="F388" s="109"/>
      <c r="G388" s="120"/>
      <c r="H388" s="120"/>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row>
    <row r="389">
      <c r="A389" s="109"/>
      <c r="B389" s="109"/>
      <c r="C389" s="109"/>
      <c r="D389" s="109"/>
      <c r="E389" s="109"/>
      <c r="F389" s="109"/>
      <c r="G389" s="120"/>
      <c r="H389" s="120"/>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row>
    <row r="390">
      <c r="A390" s="109"/>
      <c r="B390" s="109"/>
      <c r="C390" s="109"/>
      <c r="D390" s="109"/>
      <c r="E390" s="109"/>
      <c r="F390" s="109"/>
      <c r="G390" s="120"/>
      <c r="H390" s="120"/>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row>
    <row r="391">
      <c r="A391" s="109"/>
      <c r="B391" s="109"/>
      <c r="C391" s="109"/>
      <c r="D391" s="109"/>
      <c r="E391" s="109"/>
      <c r="F391" s="109"/>
      <c r="G391" s="120"/>
      <c r="H391" s="120"/>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row>
    <row r="392">
      <c r="A392" s="109"/>
      <c r="B392" s="109"/>
      <c r="C392" s="109"/>
      <c r="D392" s="109"/>
      <c r="E392" s="109"/>
      <c r="F392" s="109"/>
      <c r="G392" s="120"/>
      <c r="H392" s="120"/>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row>
    <row r="393">
      <c r="A393" s="109"/>
      <c r="B393" s="109"/>
      <c r="C393" s="109"/>
      <c r="D393" s="109"/>
      <c r="E393" s="109"/>
      <c r="F393" s="109"/>
      <c r="G393" s="120"/>
      <c r="H393" s="120"/>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row>
    <row r="394">
      <c r="A394" s="109"/>
      <c r="B394" s="109"/>
      <c r="C394" s="109"/>
      <c r="D394" s="109"/>
      <c r="E394" s="109"/>
      <c r="F394" s="109"/>
      <c r="G394" s="120"/>
      <c r="H394" s="120"/>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row>
    <row r="395">
      <c r="A395" s="109"/>
      <c r="B395" s="109"/>
      <c r="C395" s="109"/>
      <c r="D395" s="109"/>
      <c r="E395" s="109"/>
      <c r="F395" s="109"/>
      <c r="G395" s="120"/>
      <c r="H395" s="120"/>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row>
    <row r="396">
      <c r="A396" s="109"/>
      <c r="B396" s="109"/>
      <c r="C396" s="109"/>
      <c r="D396" s="109"/>
      <c r="E396" s="109"/>
      <c r="F396" s="109"/>
      <c r="G396" s="120"/>
      <c r="H396" s="120"/>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row>
    <row r="397">
      <c r="A397" s="109"/>
      <c r="B397" s="109"/>
      <c r="C397" s="109"/>
      <c r="D397" s="109"/>
      <c r="E397" s="109"/>
      <c r="F397" s="109"/>
      <c r="G397" s="120"/>
      <c r="H397" s="120"/>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row>
    <row r="398">
      <c r="A398" s="109"/>
      <c r="B398" s="109"/>
      <c r="C398" s="109"/>
      <c r="D398" s="109"/>
      <c r="E398" s="109"/>
      <c r="F398" s="109"/>
      <c r="G398" s="120"/>
      <c r="H398" s="120"/>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row>
    <row r="399">
      <c r="A399" s="109"/>
      <c r="B399" s="109"/>
      <c r="C399" s="109"/>
      <c r="D399" s="109"/>
      <c r="E399" s="109"/>
      <c r="F399" s="109"/>
      <c r="G399" s="120"/>
      <c r="H399" s="120"/>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row>
    <row r="400">
      <c r="A400" s="109"/>
      <c r="B400" s="109"/>
      <c r="C400" s="109"/>
      <c r="D400" s="109"/>
      <c r="E400" s="109"/>
      <c r="F400" s="109"/>
      <c r="G400" s="120"/>
      <c r="H400" s="120"/>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row>
    <row r="401">
      <c r="A401" s="109"/>
      <c r="B401" s="109"/>
      <c r="C401" s="109"/>
      <c r="D401" s="109"/>
      <c r="E401" s="109"/>
      <c r="F401" s="109"/>
      <c r="G401" s="120"/>
      <c r="H401" s="120"/>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row>
    <row r="402">
      <c r="A402" s="109"/>
      <c r="B402" s="109"/>
      <c r="C402" s="109"/>
      <c r="D402" s="109"/>
      <c r="E402" s="109"/>
      <c r="F402" s="109"/>
      <c r="G402" s="120"/>
      <c r="H402" s="120"/>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row>
    <row r="403">
      <c r="A403" s="109"/>
      <c r="B403" s="109"/>
      <c r="C403" s="109"/>
      <c r="D403" s="109"/>
      <c r="E403" s="109"/>
      <c r="F403" s="109"/>
      <c r="G403" s="120"/>
      <c r="H403" s="120"/>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row>
    <row r="404">
      <c r="A404" s="109"/>
      <c r="B404" s="109"/>
      <c r="C404" s="109"/>
      <c r="D404" s="109"/>
      <c r="E404" s="109"/>
      <c r="F404" s="109"/>
      <c r="G404" s="120"/>
      <c r="H404" s="120"/>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row>
    <row r="405">
      <c r="A405" s="109"/>
      <c r="B405" s="109"/>
      <c r="C405" s="109"/>
      <c r="D405" s="109"/>
      <c r="E405" s="109"/>
      <c r="F405" s="109"/>
      <c r="G405" s="120"/>
      <c r="H405" s="120"/>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row>
    <row r="406">
      <c r="A406" s="109"/>
      <c r="B406" s="109"/>
      <c r="C406" s="109"/>
      <c r="D406" s="109"/>
      <c r="E406" s="109"/>
      <c r="F406" s="109"/>
      <c r="G406" s="120"/>
      <c r="H406" s="120"/>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row>
    <row r="407">
      <c r="A407" s="109"/>
      <c r="B407" s="109"/>
      <c r="C407" s="109"/>
      <c r="D407" s="109"/>
      <c r="E407" s="109"/>
      <c r="F407" s="109"/>
      <c r="G407" s="120"/>
      <c r="H407" s="120"/>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row>
    <row r="408">
      <c r="A408" s="109"/>
      <c r="B408" s="109"/>
      <c r="C408" s="109"/>
      <c r="D408" s="109"/>
      <c r="E408" s="109"/>
      <c r="F408" s="109"/>
      <c r="G408" s="120"/>
      <c r="H408" s="120"/>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row>
    <row r="409">
      <c r="A409" s="109"/>
      <c r="B409" s="109"/>
      <c r="C409" s="109"/>
      <c r="D409" s="109"/>
      <c r="E409" s="109"/>
      <c r="F409" s="109"/>
      <c r="G409" s="120"/>
      <c r="H409" s="120"/>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row>
    <row r="410">
      <c r="A410" s="109"/>
      <c r="B410" s="109"/>
      <c r="C410" s="109"/>
      <c r="D410" s="109"/>
      <c r="E410" s="109"/>
      <c r="F410" s="109"/>
      <c r="G410" s="120"/>
      <c r="H410" s="120"/>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row>
    <row r="411">
      <c r="A411" s="109"/>
      <c r="B411" s="109"/>
      <c r="C411" s="109"/>
      <c r="D411" s="109"/>
      <c r="E411" s="109"/>
      <c r="F411" s="109"/>
      <c r="G411" s="120"/>
      <c r="H411" s="120"/>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row>
    <row r="412">
      <c r="A412" s="109"/>
      <c r="B412" s="109"/>
      <c r="C412" s="109"/>
      <c r="D412" s="109"/>
      <c r="E412" s="109"/>
      <c r="F412" s="109"/>
      <c r="G412" s="120"/>
      <c r="H412" s="120"/>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row>
    <row r="413">
      <c r="A413" s="109"/>
      <c r="B413" s="109"/>
      <c r="C413" s="109"/>
      <c r="D413" s="109"/>
      <c r="E413" s="109"/>
      <c r="F413" s="109"/>
      <c r="G413" s="120"/>
      <c r="H413" s="120"/>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row>
    <row r="414">
      <c r="A414" s="109"/>
      <c r="B414" s="109"/>
      <c r="C414" s="109"/>
      <c r="D414" s="109"/>
      <c r="E414" s="109"/>
      <c r="F414" s="109"/>
      <c r="G414" s="120"/>
      <c r="H414" s="120"/>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row>
    <row r="415">
      <c r="A415" s="109"/>
      <c r="B415" s="109"/>
      <c r="C415" s="109"/>
      <c r="D415" s="109"/>
      <c r="E415" s="109"/>
      <c r="F415" s="109"/>
      <c r="G415" s="120"/>
      <c r="H415" s="120"/>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row>
    <row r="416">
      <c r="A416" s="109"/>
      <c r="B416" s="109"/>
      <c r="C416" s="109"/>
      <c r="D416" s="109"/>
      <c r="E416" s="109"/>
      <c r="F416" s="109"/>
      <c r="G416" s="120"/>
      <c r="H416" s="120"/>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row>
    <row r="417">
      <c r="A417" s="109"/>
      <c r="B417" s="109"/>
      <c r="C417" s="109"/>
      <c r="D417" s="109"/>
      <c r="E417" s="109"/>
      <c r="F417" s="109"/>
      <c r="G417" s="120"/>
      <c r="H417" s="120"/>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row>
    <row r="418">
      <c r="A418" s="109"/>
      <c r="B418" s="109"/>
      <c r="C418" s="109"/>
      <c r="D418" s="109"/>
      <c r="E418" s="109"/>
      <c r="F418" s="109"/>
      <c r="G418" s="120"/>
      <c r="H418" s="120"/>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row>
    <row r="419">
      <c r="A419" s="109"/>
      <c r="B419" s="109"/>
      <c r="C419" s="109"/>
      <c r="D419" s="109"/>
      <c r="E419" s="109"/>
      <c r="F419" s="109"/>
      <c r="G419" s="120"/>
      <c r="H419" s="120"/>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row>
    <row r="420">
      <c r="A420" s="109"/>
      <c r="B420" s="109"/>
      <c r="C420" s="109"/>
      <c r="D420" s="109"/>
      <c r="E420" s="109"/>
      <c r="F420" s="109"/>
      <c r="G420" s="120"/>
      <c r="H420" s="120"/>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row>
    <row r="421">
      <c r="A421" s="109"/>
      <c r="B421" s="109"/>
      <c r="C421" s="109"/>
      <c r="D421" s="109"/>
      <c r="E421" s="109"/>
      <c r="F421" s="109"/>
      <c r="G421" s="120"/>
      <c r="H421" s="120"/>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row>
    <row r="422">
      <c r="A422" s="109"/>
      <c r="B422" s="109"/>
      <c r="C422" s="109"/>
      <c r="D422" s="109"/>
      <c r="E422" s="109"/>
      <c r="F422" s="109"/>
      <c r="G422" s="120"/>
      <c r="H422" s="120"/>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row>
    <row r="423">
      <c r="A423" s="109"/>
      <c r="B423" s="109"/>
      <c r="C423" s="109"/>
      <c r="D423" s="109"/>
      <c r="E423" s="109"/>
      <c r="F423" s="109"/>
      <c r="G423" s="120"/>
      <c r="H423" s="120"/>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row>
    <row r="424">
      <c r="A424" s="109"/>
      <c r="B424" s="109"/>
      <c r="C424" s="109"/>
      <c r="D424" s="109"/>
      <c r="E424" s="109"/>
      <c r="F424" s="109"/>
      <c r="G424" s="120"/>
      <c r="H424" s="120"/>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row>
    <row r="425">
      <c r="A425" s="109"/>
      <c r="B425" s="109"/>
      <c r="C425" s="109"/>
      <c r="D425" s="109"/>
      <c r="E425" s="109"/>
      <c r="F425" s="109"/>
      <c r="G425" s="120"/>
      <c r="H425" s="120"/>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row>
    <row r="426">
      <c r="A426" s="109"/>
      <c r="B426" s="109"/>
      <c r="C426" s="109"/>
      <c r="D426" s="109"/>
      <c r="E426" s="109"/>
      <c r="F426" s="109"/>
      <c r="G426" s="120"/>
      <c r="H426" s="120"/>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row>
    <row r="427">
      <c r="A427" s="109"/>
      <c r="B427" s="109"/>
      <c r="C427" s="109"/>
      <c r="D427" s="109"/>
      <c r="E427" s="109"/>
      <c r="F427" s="109"/>
      <c r="G427" s="120"/>
      <c r="H427" s="120"/>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row>
    <row r="428">
      <c r="A428" s="109"/>
      <c r="B428" s="109"/>
      <c r="C428" s="109"/>
      <c r="D428" s="109"/>
      <c r="E428" s="109"/>
      <c r="F428" s="109"/>
      <c r="G428" s="120"/>
      <c r="H428" s="120"/>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row>
    <row r="429">
      <c r="A429" s="109"/>
      <c r="B429" s="109"/>
      <c r="C429" s="109"/>
      <c r="D429" s="109"/>
      <c r="E429" s="109"/>
      <c r="F429" s="109"/>
      <c r="G429" s="120"/>
      <c r="H429" s="120"/>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row>
    <row r="430">
      <c r="A430" s="109"/>
      <c r="B430" s="109"/>
      <c r="C430" s="109"/>
      <c r="D430" s="109"/>
      <c r="E430" s="109"/>
      <c r="F430" s="109"/>
      <c r="G430" s="120"/>
      <c r="H430" s="120"/>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row>
    <row r="431">
      <c r="A431" s="109"/>
      <c r="B431" s="109"/>
      <c r="C431" s="109"/>
      <c r="D431" s="109"/>
      <c r="E431" s="109"/>
      <c r="F431" s="109"/>
      <c r="G431" s="120"/>
      <c r="H431" s="120"/>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row>
    <row r="432">
      <c r="A432" s="109"/>
      <c r="B432" s="109"/>
      <c r="C432" s="109"/>
      <c r="D432" s="109"/>
      <c r="E432" s="109"/>
      <c r="F432" s="109"/>
      <c r="G432" s="120"/>
      <c r="H432" s="120"/>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row>
    <row r="433">
      <c r="A433" s="109"/>
      <c r="B433" s="109"/>
      <c r="C433" s="109"/>
      <c r="D433" s="109"/>
      <c r="E433" s="109"/>
      <c r="F433" s="109"/>
      <c r="G433" s="120"/>
      <c r="H433" s="120"/>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row>
    <row r="434">
      <c r="A434" s="109"/>
      <c r="B434" s="109"/>
      <c r="C434" s="109"/>
      <c r="D434" s="109"/>
      <c r="E434" s="109"/>
      <c r="F434" s="109"/>
      <c r="G434" s="120"/>
      <c r="H434" s="120"/>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row>
    <row r="435">
      <c r="A435" s="109"/>
      <c r="B435" s="109"/>
      <c r="C435" s="109"/>
      <c r="D435" s="109"/>
      <c r="E435" s="109"/>
      <c r="F435" s="109"/>
      <c r="G435" s="120"/>
      <c r="H435" s="120"/>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row>
    <row r="436">
      <c r="A436" s="109"/>
      <c r="B436" s="109"/>
      <c r="C436" s="109"/>
      <c r="D436" s="109"/>
      <c r="E436" s="109"/>
      <c r="F436" s="109"/>
      <c r="G436" s="120"/>
      <c r="H436" s="120"/>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row>
    <row r="437">
      <c r="A437" s="109"/>
      <c r="B437" s="109"/>
      <c r="C437" s="109"/>
      <c r="D437" s="109"/>
      <c r="E437" s="109"/>
      <c r="F437" s="109"/>
      <c r="G437" s="120"/>
      <c r="H437" s="120"/>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row>
    <row r="438">
      <c r="A438" s="109"/>
      <c r="B438" s="109"/>
      <c r="C438" s="109"/>
      <c r="D438" s="109"/>
      <c r="E438" s="109"/>
      <c r="F438" s="109"/>
      <c r="G438" s="120"/>
      <c r="H438" s="120"/>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row>
    <row r="439">
      <c r="A439" s="109"/>
      <c r="B439" s="109"/>
      <c r="C439" s="109"/>
      <c r="D439" s="109"/>
      <c r="E439" s="109"/>
      <c r="F439" s="109"/>
      <c r="G439" s="120"/>
      <c r="H439" s="120"/>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row>
    <row r="440">
      <c r="A440" s="109"/>
      <c r="B440" s="109"/>
      <c r="C440" s="109"/>
      <c r="D440" s="109"/>
      <c r="E440" s="109"/>
      <c r="F440" s="109"/>
      <c r="G440" s="120"/>
      <c r="H440" s="120"/>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row>
    <row r="441">
      <c r="A441" s="109"/>
      <c r="B441" s="109"/>
      <c r="C441" s="109"/>
      <c r="D441" s="109"/>
      <c r="E441" s="109"/>
      <c r="F441" s="109"/>
      <c r="G441" s="120"/>
      <c r="H441" s="120"/>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row>
    <row r="442">
      <c r="A442" s="109"/>
      <c r="B442" s="109"/>
      <c r="C442" s="109"/>
      <c r="D442" s="109"/>
      <c r="E442" s="109"/>
      <c r="F442" s="109"/>
      <c r="G442" s="120"/>
      <c r="H442" s="120"/>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row>
    <row r="443">
      <c r="A443" s="109"/>
      <c r="B443" s="109"/>
      <c r="C443" s="109"/>
      <c r="D443" s="109"/>
      <c r="E443" s="109"/>
      <c r="F443" s="109"/>
      <c r="G443" s="120"/>
      <c r="H443" s="120"/>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row>
    <row r="444">
      <c r="A444" s="109"/>
      <c r="B444" s="109"/>
      <c r="C444" s="109"/>
      <c r="D444" s="109"/>
      <c r="E444" s="109"/>
      <c r="F444" s="109"/>
      <c r="G444" s="120"/>
      <c r="H444" s="120"/>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row>
    <row r="445">
      <c r="A445" s="109"/>
      <c r="B445" s="109"/>
      <c r="C445" s="109"/>
      <c r="D445" s="109"/>
      <c r="E445" s="109"/>
      <c r="F445" s="109"/>
      <c r="G445" s="120"/>
      <c r="H445" s="120"/>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row>
    <row r="446">
      <c r="A446" s="109"/>
      <c r="B446" s="109"/>
      <c r="C446" s="109"/>
      <c r="D446" s="109"/>
      <c r="E446" s="109"/>
      <c r="F446" s="109"/>
      <c r="G446" s="120"/>
      <c r="H446" s="120"/>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row>
    <row r="447">
      <c r="A447" s="109"/>
      <c r="B447" s="109"/>
      <c r="C447" s="109"/>
      <c r="D447" s="109"/>
      <c r="E447" s="109"/>
      <c r="F447" s="109"/>
      <c r="G447" s="120"/>
      <c r="H447" s="120"/>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row>
    <row r="448">
      <c r="A448" s="109"/>
      <c r="B448" s="109"/>
      <c r="C448" s="109"/>
      <c r="D448" s="109"/>
      <c r="E448" s="109"/>
      <c r="F448" s="109"/>
      <c r="G448" s="120"/>
      <c r="H448" s="120"/>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row>
    <row r="449">
      <c r="A449" s="109"/>
      <c r="B449" s="109"/>
      <c r="C449" s="109"/>
      <c r="D449" s="109"/>
      <c r="E449" s="109"/>
      <c r="F449" s="109"/>
      <c r="G449" s="120"/>
      <c r="H449" s="120"/>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row>
    <row r="450">
      <c r="A450" s="109"/>
      <c r="B450" s="109"/>
      <c r="C450" s="109"/>
      <c r="D450" s="109"/>
      <c r="E450" s="109"/>
      <c r="F450" s="109"/>
      <c r="G450" s="120"/>
      <c r="H450" s="120"/>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row>
    <row r="451">
      <c r="A451" s="109"/>
      <c r="B451" s="109"/>
      <c r="C451" s="109"/>
      <c r="D451" s="109"/>
      <c r="E451" s="109"/>
      <c r="F451" s="109"/>
      <c r="G451" s="120"/>
      <c r="H451" s="120"/>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row>
    <row r="452">
      <c r="A452" s="109"/>
      <c r="B452" s="109"/>
      <c r="C452" s="109"/>
      <c r="D452" s="109"/>
      <c r="E452" s="109"/>
      <c r="F452" s="109"/>
      <c r="G452" s="120"/>
      <c r="H452" s="120"/>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row>
    <row r="453">
      <c r="A453" s="109"/>
      <c r="B453" s="109"/>
      <c r="C453" s="109"/>
      <c r="D453" s="109"/>
      <c r="E453" s="109"/>
      <c r="F453" s="109"/>
      <c r="G453" s="120"/>
      <c r="H453" s="120"/>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row>
    <row r="454">
      <c r="A454" s="109"/>
      <c r="B454" s="109"/>
      <c r="C454" s="109"/>
      <c r="D454" s="109"/>
      <c r="E454" s="109"/>
      <c r="F454" s="109"/>
      <c r="G454" s="120"/>
      <c r="H454" s="120"/>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row>
    <row r="455">
      <c r="A455" s="109"/>
      <c r="B455" s="109"/>
      <c r="C455" s="109"/>
      <c r="D455" s="109"/>
      <c r="E455" s="109"/>
      <c r="F455" s="109"/>
      <c r="G455" s="120"/>
      <c r="H455" s="120"/>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row>
    <row r="456">
      <c r="A456" s="109"/>
      <c r="B456" s="109"/>
      <c r="C456" s="109"/>
      <c r="D456" s="109"/>
      <c r="E456" s="109"/>
      <c r="F456" s="109"/>
      <c r="G456" s="120"/>
      <c r="H456" s="120"/>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row>
    <row r="457">
      <c r="A457" s="109"/>
      <c r="B457" s="109"/>
      <c r="C457" s="109"/>
      <c r="D457" s="109"/>
      <c r="E457" s="109"/>
      <c r="F457" s="109"/>
      <c r="G457" s="120"/>
      <c r="H457" s="120"/>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row>
    <row r="458">
      <c r="A458" s="109"/>
      <c r="B458" s="109"/>
      <c r="C458" s="109"/>
      <c r="D458" s="109"/>
      <c r="E458" s="109"/>
      <c r="F458" s="109"/>
      <c r="G458" s="120"/>
      <c r="H458" s="120"/>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row>
    <row r="459">
      <c r="A459" s="109"/>
      <c r="B459" s="109"/>
      <c r="C459" s="109"/>
      <c r="D459" s="109"/>
      <c r="E459" s="109"/>
      <c r="F459" s="109"/>
      <c r="G459" s="120"/>
      <c r="H459" s="120"/>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row>
    <row r="460">
      <c r="A460" s="109"/>
      <c r="B460" s="109"/>
      <c r="C460" s="109"/>
      <c r="D460" s="109"/>
      <c r="E460" s="109"/>
      <c r="F460" s="109"/>
      <c r="G460" s="120"/>
      <c r="H460" s="120"/>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row>
    <row r="461">
      <c r="A461" s="109"/>
      <c r="B461" s="109"/>
      <c r="C461" s="109"/>
      <c r="D461" s="109"/>
      <c r="E461" s="109"/>
      <c r="F461" s="109"/>
      <c r="G461" s="120"/>
      <c r="H461" s="120"/>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row>
    <row r="462">
      <c r="A462" s="109"/>
      <c r="B462" s="109"/>
      <c r="C462" s="109"/>
      <c r="D462" s="109"/>
      <c r="E462" s="109"/>
      <c r="F462" s="109"/>
      <c r="G462" s="120"/>
      <c r="H462" s="120"/>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row>
    <row r="463">
      <c r="A463" s="109"/>
      <c r="B463" s="109"/>
      <c r="C463" s="109"/>
      <c r="D463" s="109"/>
      <c r="E463" s="109"/>
      <c r="F463" s="109"/>
      <c r="G463" s="120"/>
      <c r="H463" s="120"/>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row>
    <row r="464">
      <c r="A464" s="109"/>
      <c r="B464" s="109"/>
      <c r="C464" s="109"/>
      <c r="D464" s="109"/>
      <c r="E464" s="109"/>
      <c r="F464" s="109"/>
      <c r="G464" s="120"/>
      <c r="H464" s="120"/>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row>
    <row r="465">
      <c r="A465" s="109"/>
      <c r="B465" s="109"/>
      <c r="C465" s="109"/>
      <c r="D465" s="109"/>
      <c r="E465" s="109"/>
      <c r="F465" s="109"/>
      <c r="G465" s="120"/>
      <c r="H465" s="120"/>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row>
    <row r="466">
      <c r="A466" s="109"/>
      <c r="B466" s="109"/>
      <c r="C466" s="109"/>
      <c r="D466" s="109"/>
      <c r="E466" s="109"/>
      <c r="F466" s="109"/>
      <c r="G466" s="120"/>
      <c r="H466" s="120"/>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row>
    <row r="467">
      <c r="A467" s="109"/>
      <c r="B467" s="109"/>
      <c r="C467" s="109"/>
      <c r="D467" s="109"/>
      <c r="E467" s="109"/>
      <c r="F467" s="109"/>
      <c r="G467" s="120"/>
      <c r="H467" s="120"/>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row>
    <row r="468">
      <c r="A468" s="109"/>
      <c r="B468" s="109"/>
      <c r="C468" s="109"/>
      <c r="D468" s="109"/>
      <c r="E468" s="109"/>
      <c r="F468" s="109"/>
      <c r="G468" s="120"/>
      <c r="H468" s="120"/>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row>
    <row r="469">
      <c r="A469" s="109"/>
      <c r="B469" s="109"/>
      <c r="C469" s="109"/>
      <c r="D469" s="109"/>
      <c r="E469" s="109"/>
      <c r="F469" s="109"/>
      <c r="G469" s="120"/>
      <c r="H469" s="120"/>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row>
    <row r="470">
      <c r="A470" s="109"/>
      <c r="B470" s="109"/>
      <c r="C470" s="109"/>
      <c r="D470" s="109"/>
      <c r="E470" s="109"/>
      <c r="F470" s="109"/>
      <c r="G470" s="120"/>
      <c r="H470" s="120"/>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row>
    <row r="471">
      <c r="A471" s="109"/>
      <c r="B471" s="109"/>
      <c r="C471" s="109"/>
      <c r="D471" s="109"/>
      <c r="E471" s="109"/>
      <c r="F471" s="109"/>
      <c r="G471" s="120"/>
      <c r="H471" s="120"/>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row>
    <row r="472">
      <c r="A472" s="109"/>
      <c r="B472" s="109"/>
      <c r="C472" s="109"/>
      <c r="D472" s="109"/>
      <c r="E472" s="109"/>
      <c r="F472" s="109"/>
      <c r="G472" s="120"/>
      <c r="H472" s="120"/>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row>
    <row r="473">
      <c r="A473" s="109"/>
      <c r="B473" s="109"/>
      <c r="C473" s="109"/>
      <c r="D473" s="109"/>
      <c r="E473" s="109"/>
      <c r="F473" s="109"/>
      <c r="G473" s="120"/>
      <c r="H473" s="120"/>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row>
    <row r="474">
      <c r="A474" s="109"/>
      <c r="B474" s="109"/>
      <c r="C474" s="109"/>
      <c r="D474" s="109"/>
      <c r="E474" s="109"/>
      <c r="F474" s="109"/>
      <c r="G474" s="120"/>
      <c r="H474" s="120"/>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row>
    <row r="475">
      <c r="A475" s="109"/>
      <c r="B475" s="109"/>
      <c r="C475" s="109"/>
      <c r="D475" s="109"/>
      <c r="E475" s="109"/>
      <c r="F475" s="109"/>
      <c r="G475" s="120"/>
      <c r="H475" s="120"/>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row>
    <row r="476">
      <c r="A476" s="109"/>
      <c r="B476" s="109"/>
      <c r="C476" s="109"/>
      <c r="D476" s="109"/>
      <c r="E476" s="109"/>
      <c r="F476" s="109"/>
      <c r="G476" s="120"/>
      <c r="H476" s="120"/>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row>
    <row r="477">
      <c r="A477" s="109"/>
      <c r="B477" s="109"/>
      <c r="C477" s="109"/>
      <c r="D477" s="109"/>
      <c r="E477" s="109"/>
      <c r="F477" s="109"/>
      <c r="G477" s="120"/>
      <c r="H477" s="120"/>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row>
    <row r="478">
      <c r="A478" s="109"/>
      <c r="B478" s="109"/>
      <c r="C478" s="109"/>
      <c r="D478" s="109"/>
      <c r="E478" s="109"/>
      <c r="F478" s="109"/>
      <c r="G478" s="120"/>
      <c r="H478" s="120"/>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row>
    <row r="479">
      <c r="A479" s="109"/>
      <c r="B479" s="109"/>
      <c r="C479" s="109"/>
      <c r="D479" s="109"/>
      <c r="E479" s="109"/>
      <c r="F479" s="109"/>
      <c r="G479" s="120"/>
      <c r="H479" s="120"/>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row>
    <row r="480">
      <c r="A480" s="109"/>
      <c r="B480" s="109"/>
      <c r="C480" s="109"/>
      <c r="D480" s="109"/>
      <c r="E480" s="109"/>
      <c r="F480" s="109"/>
      <c r="G480" s="120"/>
      <c r="H480" s="120"/>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row>
    <row r="481">
      <c r="A481" s="109"/>
      <c r="B481" s="109"/>
      <c r="C481" s="109"/>
      <c r="D481" s="109"/>
      <c r="E481" s="109"/>
      <c r="F481" s="109"/>
      <c r="G481" s="120"/>
      <c r="H481" s="120"/>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row>
    <row r="482">
      <c r="A482" s="109"/>
      <c r="B482" s="109"/>
      <c r="C482" s="109"/>
      <c r="D482" s="109"/>
      <c r="E482" s="109"/>
      <c r="F482" s="109"/>
      <c r="G482" s="120"/>
      <c r="H482" s="120"/>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row>
    <row r="483">
      <c r="A483" s="109"/>
      <c r="B483" s="109"/>
      <c r="C483" s="109"/>
      <c r="D483" s="109"/>
      <c r="E483" s="109"/>
      <c r="F483" s="109"/>
      <c r="G483" s="120"/>
      <c r="H483" s="120"/>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row>
    <row r="484">
      <c r="A484" s="109"/>
      <c r="B484" s="109"/>
      <c r="C484" s="109"/>
      <c r="D484" s="109"/>
      <c r="E484" s="109"/>
      <c r="F484" s="109"/>
      <c r="G484" s="120"/>
      <c r="H484" s="120"/>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row>
    <row r="485">
      <c r="A485" s="109"/>
      <c r="B485" s="109"/>
      <c r="C485" s="109"/>
      <c r="D485" s="109"/>
      <c r="E485" s="109"/>
      <c r="F485" s="109"/>
      <c r="G485" s="120"/>
      <c r="H485" s="120"/>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row>
    <row r="486">
      <c r="A486" s="109"/>
      <c r="B486" s="109"/>
      <c r="C486" s="109"/>
      <c r="D486" s="109"/>
      <c r="E486" s="109"/>
      <c r="F486" s="109"/>
      <c r="G486" s="120"/>
      <c r="H486" s="120"/>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row>
    <row r="487">
      <c r="A487" s="109"/>
      <c r="B487" s="109"/>
      <c r="C487" s="109"/>
      <c r="D487" s="109"/>
      <c r="E487" s="109"/>
      <c r="F487" s="109"/>
      <c r="G487" s="120"/>
      <c r="H487" s="120"/>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row>
    <row r="488">
      <c r="A488" s="109"/>
      <c r="B488" s="109"/>
      <c r="C488" s="109"/>
      <c r="D488" s="109"/>
      <c r="E488" s="109"/>
      <c r="F488" s="109"/>
      <c r="G488" s="120"/>
      <c r="H488" s="120"/>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row>
    <row r="489">
      <c r="A489" s="109"/>
      <c r="B489" s="109"/>
      <c r="C489" s="109"/>
      <c r="D489" s="109"/>
      <c r="E489" s="109"/>
      <c r="F489" s="109"/>
      <c r="G489" s="120"/>
      <c r="H489" s="120"/>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row>
    <row r="490">
      <c r="A490" s="109"/>
      <c r="B490" s="109"/>
      <c r="C490" s="109"/>
      <c r="D490" s="109"/>
      <c r="E490" s="109"/>
      <c r="F490" s="109"/>
      <c r="G490" s="120"/>
      <c r="H490" s="120"/>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row>
    <row r="491">
      <c r="A491" s="109"/>
      <c r="B491" s="109"/>
      <c r="C491" s="109"/>
      <c r="D491" s="109"/>
      <c r="E491" s="109"/>
      <c r="F491" s="109"/>
      <c r="G491" s="120"/>
      <c r="H491" s="120"/>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row>
    <row r="492">
      <c r="A492" s="109"/>
      <c r="B492" s="109"/>
      <c r="C492" s="109"/>
      <c r="D492" s="109"/>
      <c r="E492" s="109"/>
      <c r="F492" s="109"/>
      <c r="G492" s="120"/>
      <c r="H492" s="120"/>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row>
    <row r="493">
      <c r="A493" s="109"/>
      <c r="B493" s="109"/>
      <c r="C493" s="109"/>
      <c r="D493" s="109"/>
      <c r="E493" s="109"/>
      <c r="F493" s="109"/>
      <c r="G493" s="120"/>
      <c r="H493" s="120"/>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row>
    <row r="494">
      <c r="A494" s="109"/>
      <c r="B494" s="109"/>
      <c r="C494" s="109"/>
      <c r="D494" s="109"/>
      <c r="E494" s="109"/>
      <c r="F494" s="109"/>
      <c r="G494" s="120"/>
      <c r="H494" s="120"/>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row>
    <row r="495">
      <c r="A495" s="109"/>
      <c r="B495" s="109"/>
      <c r="C495" s="109"/>
      <c r="D495" s="109"/>
      <c r="E495" s="109"/>
      <c r="F495" s="109"/>
      <c r="G495" s="120"/>
      <c r="H495" s="120"/>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row>
    <row r="496">
      <c r="A496" s="109"/>
      <c r="B496" s="109"/>
      <c r="C496" s="109"/>
      <c r="D496" s="109"/>
      <c r="E496" s="109"/>
      <c r="F496" s="109"/>
      <c r="G496" s="120"/>
      <c r="H496" s="120"/>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row>
    <row r="497">
      <c r="A497" s="109"/>
      <c r="B497" s="109"/>
      <c r="C497" s="109"/>
      <c r="D497" s="109"/>
      <c r="E497" s="109"/>
      <c r="F497" s="109"/>
      <c r="G497" s="120"/>
      <c r="H497" s="120"/>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row>
    <row r="498">
      <c r="A498" s="109"/>
      <c r="B498" s="109"/>
      <c r="C498" s="109"/>
      <c r="D498" s="109"/>
      <c r="E498" s="109"/>
      <c r="F498" s="109"/>
      <c r="G498" s="120"/>
      <c r="H498" s="120"/>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row>
    <row r="499">
      <c r="A499" s="109"/>
      <c r="B499" s="109"/>
      <c r="C499" s="109"/>
      <c r="D499" s="109"/>
      <c r="E499" s="109"/>
      <c r="F499" s="109"/>
      <c r="G499" s="120"/>
      <c r="H499" s="120"/>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row>
    <row r="500">
      <c r="A500" s="109"/>
      <c r="B500" s="109"/>
      <c r="C500" s="109"/>
      <c r="D500" s="109"/>
      <c r="E500" s="109"/>
      <c r="F500" s="109"/>
      <c r="G500" s="120"/>
      <c r="H500" s="120"/>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row>
    <row r="501">
      <c r="A501" s="109"/>
      <c r="B501" s="109"/>
      <c r="C501" s="109"/>
      <c r="D501" s="109"/>
      <c r="E501" s="109"/>
      <c r="F501" s="109"/>
      <c r="G501" s="120"/>
      <c r="H501" s="120"/>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row>
    <row r="502">
      <c r="A502" s="109"/>
      <c r="B502" s="109"/>
      <c r="C502" s="109"/>
      <c r="D502" s="109"/>
      <c r="E502" s="109"/>
      <c r="F502" s="109"/>
      <c r="G502" s="120"/>
      <c r="H502" s="120"/>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row>
    <row r="503">
      <c r="A503" s="109"/>
      <c r="B503" s="109"/>
      <c r="C503" s="109"/>
      <c r="D503" s="109"/>
      <c r="E503" s="109"/>
      <c r="F503" s="109"/>
      <c r="G503" s="120"/>
      <c r="H503" s="120"/>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row>
    <row r="504">
      <c r="A504" s="109"/>
      <c r="B504" s="109"/>
      <c r="C504" s="109"/>
      <c r="D504" s="109"/>
      <c r="E504" s="109"/>
      <c r="F504" s="109"/>
      <c r="G504" s="120"/>
      <c r="H504" s="120"/>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row>
    <row r="505">
      <c r="A505" s="109"/>
      <c r="B505" s="109"/>
      <c r="C505" s="109"/>
      <c r="D505" s="109"/>
      <c r="E505" s="109"/>
      <c r="F505" s="109"/>
      <c r="G505" s="120"/>
      <c r="H505" s="120"/>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row>
    <row r="506">
      <c r="A506" s="109"/>
      <c r="B506" s="109"/>
      <c r="C506" s="109"/>
      <c r="D506" s="109"/>
      <c r="E506" s="109"/>
      <c r="F506" s="109"/>
      <c r="G506" s="120"/>
      <c r="H506" s="120"/>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row>
    <row r="507">
      <c r="A507" s="109"/>
      <c r="B507" s="109"/>
      <c r="C507" s="109"/>
      <c r="D507" s="109"/>
      <c r="E507" s="109"/>
      <c r="F507" s="109"/>
      <c r="G507" s="120"/>
      <c r="H507" s="120"/>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row>
    <row r="508">
      <c r="A508" s="109"/>
      <c r="B508" s="109"/>
      <c r="C508" s="109"/>
      <c r="D508" s="109"/>
      <c r="E508" s="109"/>
      <c r="F508" s="109"/>
      <c r="G508" s="120"/>
      <c r="H508" s="120"/>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row>
    <row r="509">
      <c r="A509" s="109"/>
      <c r="B509" s="109"/>
      <c r="C509" s="109"/>
      <c r="D509" s="109"/>
      <c r="E509" s="109"/>
      <c r="F509" s="109"/>
      <c r="G509" s="120"/>
      <c r="H509" s="120"/>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row>
    <row r="510">
      <c r="A510" s="109"/>
      <c r="B510" s="109"/>
      <c r="C510" s="109"/>
      <c r="D510" s="109"/>
      <c r="E510" s="109"/>
      <c r="F510" s="109"/>
      <c r="G510" s="120"/>
      <c r="H510" s="120"/>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row>
    <row r="511">
      <c r="A511" s="109"/>
      <c r="B511" s="109"/>
      <c r="C511" s="109"/>
      <c r="D511" s="109"/>
      <c r="E511" s="109"/>
      <c r="F511" s="109"/>
      <c r="G511" s="120"/>
      <c r="H511" s="120"/>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row>
    <row r="512">
      <c r="A512" s="109"/>
      <c r="B512" s="109"/>
      <c r="C512" s="109"/>
      <c r="D512" s="109"/>
      <c r="E512" s="109"/>
      <c r="F512" s="109"/>
      <c r="G512" s="120"/>
      <c r="H512" s="120"/>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row>
    <row r="513">
      <c r="A513" s="109"/>
      <c r="B513" s="109"/>
      <c r="C513" s="109"/>
      <c r="D513" s="109"/>
      <c r="E513" s="109"/>
      <c r="F513" s="109"/>
      <c r="G513" s="120"/>
      <c r="H513" s="120"/>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row>
    <row r="514">
      <c r="A514" s="109"/>
      <c r="B514" s="109"/>
      <c r="C514" s="109"/>
      <c r="D514" s="109"/>
      <c r="E514" s="109"/>
      <c r="F514" s="109"/>
      <c r="G514" s="120"/>
      <c r="H514" s="120"/>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row>
    <row r="515">
      <c r="A515" s="109"/>
      <c r="B515" s="109"/>
      <c r="C515" s="109"/>
      <c r="D515" s="109"/>
      <c r="E515" s="109"/>
      <c r="F515" s="109"/>
      <c r="G515" s="120"/>
      <c r="H515" s="120"/>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row>
    <row r="516">
      <c r="A516" s="109"/>
      <c r="B516" s="109"/>
      <c r="C516" s="109"/>
      <c r="D516" s="109"/>
      <c r="E516" s="109"/>
      <c r="F516" s="109"/>
      <c r="G516" s="120"/>
      <c r="H516" s="120"/>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row>
    <row r="517">
      <c r="A517" s="109"/>
      <c r="B517" s="109"/>
      <c r="C517" s="109"/>
      <c r="D517" s="109"/>
      <c r="E517" s="109"/>
      <c r="F517" s="109"/>
      <c r="G517" s="120"/>
      <c r="H517" s="120"/>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row>
    <row r="518">
      <c r="A518" s="109"/>
      <c r="B518" s="109"/>
      <c r="C518" s="109"/>
      <c r="D518" s="109"/>
      <c r="E518" s="109"/>
      <c r="F518" s="109"/>
      <c r="G518" s="120"/>
      <c r="H518" s="120"/>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row>
    <row r="519">
      <c r="A519" s="109"/>
      <c r="B519" s="109"/>
      <c r="C519" s="109"/>
      <c r="D519" s="109"/>
      <c r="E519" s="109"/>
      <c r="F519" s="109"/>
      <c r="G519" s="120"/>
      <c r="H519" s="120"/>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row>
    <row r="520">
      <c r="A520" s="109"/>
      <c r="B520" s="109"/>
      <c r="C520" s="109"/>
      <c r="D520" s="109"/>
      <c r="E520" s="109"/>
      <c r="F520" s="109"/>
      <c r="G520" s="120"/>
      <c r="H520" s="120"/>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row>
    <row r="521">
      <c r="A521" s="109"/>
      <c r="B521" s="109"/>
      <c r="C521" s="109"/>
      <c r="D521" s="109"/>
      <c r="E521" s="109"/>
      <c r="F521" s="109"/>
      <c r="G521" s="120"/>
      <c r="H521" s="120"/>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row>
    <row r="522">
      <c r="A522" s="109"/>
      <c r="B522" s="109"/>
      <c r="C522" s="109"/>
      <c r="D522" s="109"/>
      <c r="E522" s="109"/>
      <c r="F522" s="109"/>
      <c r="G522" s="120"/>
      <c r="H522" s="120"/>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row>
    <row r="523">
      <c r="A523" s="109"/>
      <c r="B523" s="109"/>
      <c r="C523" s="109"/>
      <c r="D523" s="109"/>
      <c r="E523" s="109"/>
      <c r="F523" s="109"/>
      <c r="G523" s="120"/>
      <c r="H523" s="120"/>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row>
    <row r="524">
      <c r="A524" s="109"/>
      <c r="B524" s="109"/>
      <c r="C524" s="109"/>
      <c r="D524" s="109"/>
      <c r="E524" s="109"/>
      <c r="F524" s="109"/>
      <c r="G524" s="120"/>
      <c r="H524" s="120"/>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row>
    <row r="525">
      <c r="A525" s="109"/>
      <c r="B525" s="109"/>
      <c r="C525" s="109"/>
      <c r="D525" s="109"/>
      <c r="E525" s="109"/>
      <c r="F525" s="109"/>
      <c r="G525" s="120"/>
      <c r="H525" s="120"/>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row>
    <row r="526">
      <c r="A526" s="109"/>
      <c r="B526" s="109"/>
      <c r="C526" s="109"/>
      <c r="D526" s="109"/>
      <c r="E526" s="109"/>
      <c r="F526" s="109"/>
      <c r="G526" s="120"/>
      <c r="H526" s="120"/>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row>
    <row r="527">
      <c r="A527" s="109"/>
      <c r="B527" s="109"/>
      <c r="C527" s="109"/>
      <c r="D527" s="109"/>
      <c r="E527" s="109"/>
      <c r="F527" s="109"/>
      <c r="G527" s="120"/>
      <c r="H527" s="120"/>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row>
    <row r="528">
      <c r="A528" s="109"/>
      <c r="B528" s="109"/>
      <c r="C528" s="109"/>
      <c r="D528" s="109"/>
      <c r="E528" s="109"/>
      <c r="F528" s="109"/>
      <c r="G528" s="120"/>
      <c r="H528" s="120"/>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row>
    <row r="529">
      <c r="A529" s="109"/>
      <c r="B529" s="109"/>
      <c r="C529" s="109"/>
      <c r="D529" s="109"/>
      <c r="E529" s="109"/>
      <c r="F529" s="109"/>
      <c r="G529" s="120"/>
      <c r="H529" s="120"/>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row>
    <row r="530">
      <c r="A530" s="109"/>
      <c r="B530" s="109"/>
      <c r="C530" s="109"/>
      <c r="D530" s="109"/>
      <c r="E530" s="109"/>
      <c r="F530" s="109"/>
      <c r="G530" s="120"/>
      <c r="H530" s="120"/>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row>
    <row r="531">
      <c r="A531" s="109"/>
      <c r="B531" s="109"/>
      <c r="C531" s="109"/>
      <c r="D531" s="109"/>
      <c r="E531" s="109"/>
      <c r="F531" s="109"/>
      <c r="G531" s="120"/>
      <c r="H531" s="120"/>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row>
    <row r="532">
      <c r="A532" s="109"/>
      <c r="B532" s="109"/>
      <c r="C532" s="109"/>
      <c r="D532" s="109"/>
      <c r="E532" s="109"/>
      <c r="F532" s="109"/>
      <c r="G532" s="120"/>
      <c r="H532" s="120"/>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row>
    <row r="533">
      <c r="A533" s="109"/>
      <c r="B533" s="109"/>
      <c r="C533" s="109"/>
      <c r="D533" s="109"/>
      <c r="E533" s="109"/>
      <c r="F533" s="109"/>
      <c r="G533" s="120"/>
      <c r="H533" s="120"/>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row>
    <row r="534">
      <c r="A534" s="109"/>
      <c r="B534" s="109"/>
      <c r="C534" s="109"/>
      <c r="D534" s="109"/>
      <c r="E534" s="109"/>
      <c r="F534" s="109"/>
      <c r="G534" s="120"/>
      <c r="H534" s="120"/>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row>
    <row r="535">
      <c r="A535" s="109"/>
      <c r="B535" s="109"/>
      <c r="C535" s="109"/>
      <c r="D535" s="109"/>
      <c r="E535" s="109"/>
      <c r="F535" s="109"/>
      <c r="G535" s="120"/>
      <c r="H535" s="120"/>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row>
    <row r="536">
      <c r="A536" s="109"/>
      <c r="B536" s="109"/>
      <c r="C536" s="109"/>
      <c r="D536" s="109"/>
      <c r="E536" s="109"/>
      <c r="F536" s="109"/>
      <c r="G536" s="120"/>
      <c r="H536" s="120"/>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row>
    <row r="537">
      <c r="A537" s="109"/>
      <c r="B537" s="109"/>
      <c r="C537" s="109"/>
      <c r="D537" s="109"/>
      <c r="E537" s="109"/>
      <c r="F537" s="109"/>
      <c r="G537" s="120"/>
      <c r="H537" s="120"/>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row>
    <row r="538">
      <c r="A538" s="109"/>
      <c r="B538" s="109"/>
      <c r="C538" s="109"/>
      <c r="D538" s="109"/>
      <c r="E538" s="109"/>
      <c r="F538" s="109"/>
      <c r="G538" s="120"/>
      <c r="H538" s="120"/>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row>
    <row r="539">
      <c r="A539" s="109"/>
      <c r="B539" s="109"/>
      <c r="C539" s="109"/>
      <c r="D539" s="109"/>
      <c r="E539" s="109"/>
      <c r="F539" s="109"/>
      <c r="G539" s="120"/>
      <c r="H539" s="120"/>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row>
    <row r="540">
      <c r="A540" s="109"/>
      <c r="B540" s="109"/>
      <c r="C540" s="109"/>
      <c r="D540" s="109"/>
      <c r="E540" s="109"/>
      <c r="F540" s="109"/>
      <c r="G540" s="120"/>
      <c r="H540" s="120"/>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row>
    <row r="541">
      <c r="A541" s="109"/>
      <c r="B541" s="109"/>
      <c r="C541" s="109"/>
      <c r="D541" s="109"/>
      <c r="E541" s="109"/>
      <c r="F541" s="109"/>
      <c r="G541" s="120"/>
      <c r="H541" s="120"/>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row>
    <row r="542">
      <c r="A542" s="109"/>
      <c r="B542" s="109"/>
      <c r="C542" s="109"/>
      <c r="D542" s="109"/>
      <c r="E542" s="109"/>
      <c r="F542" s="109"/>
      <c r="G542" s="120"/>
      <c r="H542" s="120"/>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row>
    <row r="543">
      <c r="A543" s="109"/>
      <c r="B543" s="109"/>
      <c r="C543" s="109"/>
      <c r="D543" s="109"/>
      <c r="E543" s="109"/>
      <c r="F543" s="109"/>
      <c r="G543" s="120"/>
      <c r="H543" s="120"/>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row>
    <row r="544">
      <c r="A544" s="109"/>
      <c r="B544" s="109"/>
      <c r="C544" s="109"/>
      <c r="D544" s="109"/>
      <c r="E544" s="109"/>
      <c r="F544" s="109"/>
      <c r="G544" s="120"/>
      <c r="H544" s="120"/>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row>
    <row r="545">
      <c r="A545" s="109"/>
      <c r="B545" s="109"/>
      <c r="C545" s="109"/>
      <c r="D545" s="109"/>
      <c r="E545" s="109"/>
      <c r="F545" s="109"/>
      <c r="G545" s="120"/>
      <c r="H545" s="120"/>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row>
    <row r="546">
      <c r="A546" s="109"/>
      <c r="B546" s="109"/>
      <c r="C546" s="109"/>
      <c r="D546" s="109"/>
      <c r="E546" s="109"/>
      <c r="F546" s="109"/>
      <c r="G546" s="120"/>
      <c r="H546" s="120"/>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row>
    <row r="547">
      <c r="A547" s="109"/>
      <c r="B547" s="109"/>
      <c r="C547" s="109"/>
      <c r="D547" s="109"/>
      <c r="E547" s="109"/>
      <c r="F547" s="109"/>
      <c r="G547" s="120"/>
      <c r="H547" s="120"/>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row>
    <row r="548">
      <c r="A548" s="109"/>
      <c r="B548" s="109"/>
      <c r="C548" s="109"/>
      <c r="D548" s="109"/>
      <c r="E548" s="109"/>
      <c r="F548" s="109"/>
      <c r="G548" s="120"/>
      <c r="H548" s="120"/>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row>
    <row r="549">
      <c r="A549" s="109"/>
      <c r="B549" s="109"/>
      <c r="C549" s="109"/>
      <c r="D549" s="109"/>
      <c r="E549" s="109"/>
      <c r="F549" s="109"/>
      <c r="G549" s="120"/>
      <c r="H549" s="120"/>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row>
    <row r="550">
      <c r="A550" s="109"/>
      <c r="B550" s="109"/>
      <c r="C550" s="109"/>
      <c r="D550" s="109"/>
      <c r="E550" s="109"/>
      <c r="F550" s="109"/>
      <c r="G550" s="120"/>
      <c r="H550" s="120"/>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row>
    <row r="551">
      <c r="A551" s="109"/>
      <c r="B551" s="109"/>
      <c r="C551" s="109"/>
      <c r="D551" s="109"/>
      <c r="E551" s="109"/>
      <c r="F551" s="109"/>
      <c r="G551" s="120"/>
      <c r="H551" s="120"/>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row>
    <row r="552">
      <c r="A552" s="109"/>
      <c r="B552" s="109"/>
      <c r="C552" s="109"/>
      <c r="D552" s="109"/>
      <c r="E552" s="109"/>
      <c r="F552" s="109"/>
      <c r="G552" s="120"/>
      <c r="H552" s="120"/>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row>
    <row r="553">
      <c r="A553" s="109"/>
      <c r="B553" s="109"/>
      <c r="C553" s="109"/>
      <c r="D553" s="109"/>
      <c r="E553" s="109"/>
      <c r="F553" s="109"/>
      <c r="G553" s="120"/>
      <c r="H553" s="120"/>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row>
    <row r="554">
      <c r="A554" s="109"/>
      <c r="B554" s="109"/>
      <c r="C554" s="109"/>
      <c r="D554" s="109"/>
      <c r="E554" s="109"/>
      <c r="F554" s="109"/>
      <c r="G554" s="120"/>
      <c r="H554" s="120"/>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row>
    <row r="555">
      <c r="A555" s="109"/>
      <c r="B555" s="109"/>
      <c r="C555" s="109"/>
      <c r="D555" s="109"/>
      <c r="E555" s="109"/>
      <c r="F555" s="109"/>
      <c r="G555" s="120"/>
      <c r="H555" s="120"/>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row>
    <row r="556">
      <c r="A556" s="109"/>
      <c r="B556" s="109"/>
      <c r="C556" s="109"/>
      <c r="D556" s="109"/>
      <c r="E556" s="109"/>
      <c r="F556" s="109"/>
      <c r="G556" s="120"/>
      <c r="H556" s="120"/>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row>
    <row r="557">
      <c r="A557" s="109"/>
      <c r="B557" s="109"/>
      <c r="C557" s="109"/>
      <c r="D557" s="109"/>
      <c r="E557" s="109"/>
      <c r="F557" s="109"/>
      <c r="G557" s="120"/>
      <c r="H557" s="120"/>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row>
    <row r="558">
      <c r="A558" s="109"/>
      <c r="B558" s="109"/>
      <c r="C558" s="109"/>
      <c r="D558" s="109"/>
      <c r="E558" s="109"/>
      <c r="F558" s="109"/>
      <c r="G558" s="120"/>
      <c r="H558" s="120"/>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row>
    <row r="559">
      <c r="A559" s="109"/>
      <c r="B559" s="109"/>
      <c r="C559" s="109"/>
      <c r="D559" s="109"/>
      <c r="E559" s="109"/>
      <c r="F559" s="109"/>
      <c r="G559" s="120"/>
      <c r="H559" s="120"/>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row>
    <row r="560">
      <c r="A560" s="109"/>
      <c r="B560" s="109"/>
      <c r="C560" s="109"/>
      <c r="D560" s="109"/>
      <c r="E560" s="109"/>
      <c r="F560" s="109"/>
      <c r="G560" s="120"/>
      <c r="H560" s="120"/>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row>
    <row r="561">
      <c r="A561" s="109"/>
      <c r="B561" s="109"/>
      <c r="C561" s="109"/>
      <c r="D561" s="109"/>
      <c r="E561" s="109"/>
      <c r="F561" s="109"/>
      <c r="G561" s="120"/>
      <c r="H561" s="120"/>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row>
    <row r="562">
      <c r="A562" s="109"/>
      <c r="B562" s="109"/>
      <c r="C562" s="109"/>
      <c r="D562" s="109"/>
      <c r="E562" s="109"/>
      <c r="F562" s="109"/>
      <c r="G562" s="120"/>
      <c r="H562" s="120"/>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row>
    <row r="563">
      <c r="A563" s="109"/>
      <c r="B563" s="109"/>
      <c r="C563" s="109"/>
      <c r="D563" s="109"/>
      <c r="E563" s="109"/>
      <c r="F563" s="109"/>
      <c r="G563" s="120"/>
      <c r="H563" s="120"/>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row>
    <row r="564">
      <c r="A564" s="109"/>
      <c r="B564" s="109"/>
      <c r="C564" s="109"/>
      <c r="D564" s="109"/>
      <c r="E564" s="109"/>
      <c r="F564" s="109"/>
      <c r="G564" s="120"/>
      <c r="H564" s="120"/>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row>
    <row r="565">
      <c r="A565" s="109"/>
      <c r="B565" s="109"/>
      <c r="C565" s="109"/>
      <c r="D565" s="109"/>
      <c r="E565" s="109"/>
      <c r="F565" s="109"/>
      <c r="G565" s="120"/>
      <c r="H565" s="120"/>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row>
    <row r="566">
      <c r="A566" s="109"/>
      <c r="B566" s="109"/>
      <c r="C566" s="109"/>
      <c r="D566" s="109"/>
      <c r="E566" s="109"/>
      <c r="F566" s="109"/>
      <c r="G566" s="120"/>
      <c r="H566" s="120"/>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row>
    <row r="567">
      <c r="A567" s="109"/>
      <c r="B567" s="109"/>
      <c r="C567" s="109"/>
      <c r="D567" s="109"/>
      <c r="E567" s="109"/>
      <c r="F567" s="109"/>
      <c r="G567" s="120"/>
      <c r="H567" s="120"/>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row>
    <row r="568">
      <c r="A568" s="109"/>
      <c r="B568" s="109"/>
      <c r="C568" s="109"/>
      <c r="D568" s="109"/>
      <c r="E568" s="109"/>
      <c r="F568" s="109"/>
      <c r="G568" s="120"/>
      <c r="H568" s="120"/>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row>
    <row r="569">
      <c r="A569" s="109"/>
      <c r="B569" s="109"/>
      <c r="C569" s="109"/>
      <c r="D569" s="109"/>
      <c r="E569" s="109"/>
      <c r="F569" s="109"/>
      <c r="G569" s="120"/>
      <c r="H569" s="120"/>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row>
    <row r="570">
      <c r="A570" s="109"/>
      <c r="B570" s="109"/>
      <c r="C570" s="109"/>
      <c r="D570" s="109"/>
      <c r="E570" s="109"/>
      <c r="F570" s="109"/>
      <c r="G570" s="120"/>
      <c r="H570" s="120"/>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row>
    <row r="571">
      <c r="A571" s="109"/>
      <c r="B571" s="109"/>
      <c r="C571" s="109"/>
      <c r="D571" s="109"/>
      <c r="E571" s="109"/>
      <c r="F571" s="109"/>
      <c r="G571" s="120"/>
      <c r="H571" s="120"/>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row>
    <row r="572">
      <c r="A572" s="109"/>
      <c r="B572" s="109"/>
      <c r="C572" s="109"/>
      <c r="D572" s="109"/>
      <c r="E572" s="109"/>
      <c r="F572" s="109"/>
      <c r="G572" s="120"/>
      <c r="H572" s="120"/>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row>
    <row r="573">
      <c r="A573" s="109"/>
      <c r="B573" s="109"/>
      <c r="C573" s="109"/>
      <c r="D573" s="109"/>
      <c r="E573" s="109"/>
      <c r="F573" s="109"/>
      <c r="G573" s="120"/>
      <c r="H573" s="120"/>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row>
    <row r="574">
      <c r="A574" s="109"/>
      <c r="B574" s="109"/>
      <c r="C574" s="109"/>
      <c r="D574" s="109"/>
      <c r="E574" s="109"/>
      <c r="F574" s="109"/>
      <c r="G574" s="120"/>
      <c r="H574" s="120"/>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row>
    <row r="575">
      <c r="A575" s="109"/>
      <c r="B575" s="109"/>
      <c r="C575" s="109"/>
      <c r="D575" s="109"/>
      <c r="E575" s="109"/>
      <c r="F575" s="109"/>
      <c r="G575" s="120"/>
      <c r="H575" s="120"/>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row>
    <row r="576">
      <c r="A576" s="109"/>
      <c r="B576" s="109"/>
      <c r="C576" s="109"/>
      <c r="D576" s="109"/>
      <c r="E576" s="109"/>
      <c r="F576" s="109"/>
      <c r="G576" s="120"/>
      <c r="H576" s="120"/>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row>
    <row r="577">
      <c r="A577" s="109"/>
      <c r="B577" s="109"/>
      <c r="C577" s="109"/>
      <c r="D577" s="109"/>
      <c r="E577" s="109"/>
      <c r="F577" s="109"/>
      <c r="G577" s="120"/>
      <c r="H577" s="120"/>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row>
    <row r="578">
      <c r="A578" s="109"/>
      <c r="B578" s="109"/>
      <c r="C578" s="109"/>
      <c r="D578" s="109"/>
      <c r="E578" s="109"/>
      <c r="F578" s="109"/>
      <c r="G578" s="120"/>
      <c r="H578" s="120"/>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row>
    <row r="579">
      <c r="A579" s="109"/>
      <c r="B579" s="109"/>
      <c r="C579" s="109"/>
      <c r="D579" s="109"/>
      <c r="E579" s="109"/>
      <c r="F579" s="109"/>
      <c r="G579" s="120"/>
      <c r="H579" s="120"/>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row>
    <row r="580">
      <c r="A580" s="109"/>
      <c r="B580" s="109"/>
      <c r="C580" s="109"/>
      <c r="D580" s="109"/>
      <c r="E580" s="109"/>
      <c r="F580" s="109"/>
      <c r="G580" s="120"/>
      <c r="H580" s="120"/>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row>
    <row r="581">
      <c r="A581" s="109"/>
      <c r="B581" s="109"/>
      <c r="C581" s="109"/>
      <c r="D581" s="109"/>
      <c r="E581" s="109"/>
      <c r="F581" s="109"/>
      <c r="G581" s="120"/>
      <c r="H581" s="120"/>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row>
    <row r="582">
      <c r="A582" s="109"/>
      <c r="B582" s="109"/>
      <c r="C582" s="109"/>
      <c r="D582" s="109"/>
      <c r="E582" s="109"/>
      <c r="F582" s="109"/>
      <c r="G582" s="120"/>
      <c r="H582" s="120"/>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row>
    <row r="583">
      <c r="A583" s="109"/>
      <c r="B583" s="109"/>
      <c r="C583" s="109"/>
      <c r="D583" s="109"/>
      <c r="E583" s="109"/>
      <c r="F583" s="109"/>
      <c r="G583" s="120"/>
      <c r="H583" s="120"/>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row>
    <row r="584">
      <c r="A584" s="109"/>
      <c r="B584" s="109"/>
      <c r="C584" s="109"/>
      <c r="D584" s="109"/>
      <c r="E584" s="109"/>
      <c r="F584" s="109"/>
      <c r="G584" s="120"/>
      <c r="H584" s="120"/>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row>
    <row r="585">
      <c r="A585" s="109"/>
      <c r="B585" s="109"/>
      <c r="C585" s="109"/>
      <c r="D585" s="109"/>
      <c r="E585" s="109"/>
      <c r="F585" s="109"/>
      <c r="G585" s="120"/>
      <c r="H585" s="120"/>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row>
    <row r="586">
      <c r="A586" s="109"/>
      <c r="B586" s="109"/>
      <c r="C586" s="109"/>
      <c r="D586" s="109"/>
      <c r="E586" s="109"/>
      <c r="F586" s="109"/>
      <c r="G586" s="120"/>
      <c r="H586" s="120"/>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row>
    <row r="587">
      <c r="A587" s="109"/>
      <c r="B587" s="109"/>
      <c r="C587" s="109"/>
      <c r="D587" s="109"/>
      <c r="E587" s="109"/>
      <c r="F587" s="109"/>
      <c r="G587" s="120"/>
      <c r="H587" s="120"/>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row>
    <row r="588">
      <c r="A588" s="109"/>
      <c r="B588" s="109"/>
      <c r="C588" s="109"/>
      <c r="D588" s="109"/>
      <c r="E588" s="109"/>
      <c r="F588" s="109"/>
      <c r="G588" s="120"/>
      <c r="H588" s="120"/>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row>
    <row r="589">
      <c r="A589" s="109"/>
      <c r="B589" s="109"/>
      <c r="C589" s="109"/>
      <c r="D589" s="109"/>
      <c r="E589" s="109"/>
      <c r="F589" s="109"/>
      <c r="G589" s="120"/>
      <c r="H589" s="120"/>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row>
    <row r="590">
      <c r="A590" s="109"/>
      <c r="B590" s="109"/>
      <c r="C590" s="109"/>
      <c r="D590" s="109"/>
      <c r="E590" s="109"/>
      <c r="F590" s="109"/>
      <c r="G590" s="120"/>
      <c r="H590" s="120"/>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row>
    <row r="591">
      <c r="A591" s="109"/>
      <c r="B591" s="109"/>
      <c r="C591" s="109"/>
      <c r="D591" s="109"/>
      <c r="E591" s="109"/>
      <c r="F591" s="109"/>
      <c r="G591" s="120"/>
      <c r="H591" s="120"/>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row>
    <row r="592">
      <c r="A592" s="109"/>
      <c r="B592" s="109"/>
      <c r="C592" s="109"/>
      <c r="D592" s="109"/>
      <c r="E592" s="109"/>
      <c r="F592" s="109"/>
      <c r="G592" s="120"/>
      <c r="H592" s="120"/>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row>
    <row r="593">
      <c r="A593" s="109"/>
      <c r="B593" s="109"/>
      <c r="C593" s="109"/>
      <c r="D593" s="109"/>
      <c r="E593" s="109"/>
      <c r="F593" s="109"/>
      <c r="G593" s="120"/>
      <c r="H593" s="120"/>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row>
    <row r="594">
      <c r="A594" s="109"/>
      <c r="B594" s="109"/>
      <c r="C594" s="109"/>
      <c r="D594" s="109"/>
      <c r="E594" s="109"/>
      <c r="F594" s="109"/>
      <c r="G594" s="120"/>
      <c r="H594" s="120"/>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row>
    <row r="595">
      <c r="A595" s="109"/>
      <c r="B595" s="109"/>
      <c r="C595" s="109"/>
      <c r="D595" s="109"/>
      <c r="E595" s="109"/>
      <c r="F595" s="109"/>
      <c r="G595" s="120"/>
      <c r="H595" s="120"/>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row>
    <row r="596">
      <c r="A596" s="109"/>
      <c r="B596" s="109"/>
      <c r="C596" s="109"/>
      <c r="D596" s="109"/>
      <c r="E596" s="109"/>
      <c r="F596" s="109"/>
      <c r="G596" s="120"/>
      <c r="H596" s="120"/>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row>
    <row r="597">
      <c r="A597" s="109"/>
      <c r="B597" s="109"/>
      <c r="C597" s="109"/>
      <c r="D597" s="109"/>
      <c r="E597" s="109"/>
      <c r="F597" s="109"/>
      <c r="G597" s="120"/>
      <c r="H597" s="120"/>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row>
    <row r="598">
      <c r="A598" s="109"/>
      <c r="B598" s="109"/>
      <c r="C598" s="109"/>
      <c r="D598" s="109"/>
      <c r="E598" s="109"/>
      <c r="F598" s="109"/>
      <c r="G598" s="120"/>
      <c r="H598" s="120"/>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row>
    <row r="599">
      <c r="A599" s="109"/>
      <c r="B599" s="109"/>
      <c r="C599" s="109"/>
      <c r="D599" s="109"/>
      <c r="E599" s="109"/>
      <c r="F599" s="109"/>
      <c r="G599" s="120"/>
      <c r="H599" s="120"/>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row>
    <row r="600">
      <c r="A600" s="109"/>
      <c r="B600" s="109"/>
      <c r="C600" s="109"/>
      <c r="D600" s="109"/>
      <c r="E600" s="109"/>
      <c r="F600" s="109"/>
      <c r="G600" s="120"/>
      <c r="H600" s="120"/>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row>
    <row r="601">
      <c r="A601" s="109"/>
      <c r="B601" s="109"/>
      <c r="C601" s="109"/>
      <c r="D601" s="109"/>
      <c r="E601" s="109"/>
      <c r="F601" s="109"/>
      <c r="G601" s="120"/>
      <c r="H601" s="120"/>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row>
    <row r="602">
      <c r="A602" s="109"/>
      <c r="B602" s="109"/>
      <c r="C602" s="109"/>
      <c r="D602" s="109"/>
      <c r="E602" s="109"/>
      <c r="F602" s="109"/>
      <c r="G602" s="120"/>
      <c r="H602" s="120"/>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row>
    <row r="603">
      <c r="A603" s="109"/>
      <c r="B603" s="109"/>
      <c r="C603" s="109"/>
      <c r="D603" s="109"/>
      <c r="E603" s="109"/>
      <c r="F603" s="109"/>
      <c r="G603" s="120"/>
      <c r="H603" s="120"/>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row>
    <row r="604">
      <c r="A604" s="109"/>
      <c r="B604" s="109"/>
      <c r="C604" s="109"/>
      <c r="D604" s="109"/>
      <c r="E604" s="109"/>
      <c r="F604" s="109"/>
      <c r="G604" s="120"/>
      <c r="H604" s="120"/>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row>
    <row r="605">
      <c r="A605" s="109"/>
      <c r="B605" s="109"/>
      <c r="C605" s="109"/>
      <c r="D605" s="109"/>
      <c r="E605" s="109"/>
      <c r="F605" s="109"/>
      <c r="G605" s="120"/>
      <c r="H605" s="120"/>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row>
    <row r="606">
      <c r="A606" s="109"/>
      <c r="B606" s="109"/>
      <c r="C606" s="109"/>
      <c r="D606" s="109"/>
      <c r="E606" s="109"/>
      <c r="F606" s="109"/>
      <c r="G606" s="120"/>
      <c r="H606" s="120"/>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row>
    <row r="607">
      <c r="A607" s="109"/>
      <c r="B607" s="109"/>
      <c r="C607" s="109"/>
      <c r="D607" s="109"/>
      <c r="E607" s="109"/>
      <c r="F607" s="109"/>
      <c r="G607" s="120"/>
      <c r="H607" s="120"/>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row>
    <row r="608">
      <c r="A608" s="109"/>
      <c r="B608" s="109"/>
      <c r="C608" s="109"/>
      <c r="D608" s="109"/>
      <c r="E608" s="109"/>
      <c r="F608" s="109"/>
      <c r="G608" s="120"/>
      <c r="H608" s="120"/>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row>
    <row r="609">
      <c r="A609" s="109"/>
      <c r="B609" s="109"/>
      <c r="C609" s="109"/>
      <c r="D609" s="109"/>
      <c r="E609" s="109"/>
      <c r="F609" s="109"/>
      <c r="G609" s="120"/>
      <c r="H609" s="120"/>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row>
    <row r="610">
      <c r="A610" s="109"/>
      <c r="B610" s="109"/>
      <c r="C610" s="109"/>
      <c r="D610" s="109"/>
      <c r="E610" s="109"/>
      <c r="F610" s="109"/>
      <c r="G610" s="120"/>
      <c r="H610" s="120"/>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row>
    <row r="611">
      <c r="A611" s="109"/>
      <c r="B611" s="109"/>
      <c r="C611" s="109"/>
      <c r="D611" s="109"/>
      <c r="E611" s="109"/>
      <c r="F611" s="109"/>
      <c r="G611" s="120"/>
      <c r="H611" s="120"/>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row>
    <row r="612">
      <c r="A612" s="109"/>
      <c r="B612" s="109"/>
      <c r="C612" s="109"/>
      <c r="D612" s="109"/>
      <c r="E612" s="109"/>
      <c r="F612" s="109"/>
      <c r="G612" s="120"/>
      <c r="H612" s="120"/>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row>
    <row r="613">
      <c r="A613" s="109"/>
      <c r="B613" s="109"/>
      <c r="C613" s="109"/>
      <c r="D613" s="109"/>
      <c r="E613" s="109"/>
      <c r="F613" s="109"/>
      <c r="G613" s="120"/>
      <c r="H613" s="120"/>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row>
    <row r="614">
      <c r="A614" s="109"/>
      <c r="B614" s="109"/>
      <c r="C614" s="109"/>
      <c r="D614" s="109"/>
      <c r="E614" s="109"/>
      <c r="F614" s="109"/>
      <c r="G614" s="120"/>
      <c r="H614" s="120"/>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row>
    <row r="615">
      <c r="A615" s="109"/>
      <c r="B615" s="109"/>
      <c r="C615" s="109"/>
      <c r="D615" s="109"/>
      <c r="E615" s="109"/>
      <c r="F615" s="109"/>
      <c r="G615" s="120"/>
      <c r="H615" s="120"/>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row>
    <row r="616">
      <c r="A616" s="109"/>
      <c r="B616" s="109"/>
      <c r="C616" s="109"/>
      <c r="D616" s="109"/>
      <c r="E616" s="109"/>
      <c r="F616" s="109"/>
      <c r="G616" s="120"/>
      <c r="H616" s="120"/>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row>
    <row r="617">
      <c r="A617" s="109"/>
      <c r="B617" s="109"/>
      <c r="C617" s="109"/>
      <c r="D617" s="109"/>
      <c r="E617" s="109"/>
      <c r="F617" s="109"/>
      <c r="G617" s="120"/>
      <c r="H617" s="120"/>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row>
    <row r="618">
      <c r="A618" s="109"/>
      <c r="B618" s="109"/>
      <c r="C618" s="109"/>
      <c r="D618" s="109"/>
      <c r="E618" s="109"/>
      <c r="F618" s="109"/>
      <c r="G618" s="120"/>
      <c r="H618" s="120"/>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row>
    <row r="619">
      <c r="A619" s="109"/>
      <c r="B619" s="109"/>
      <c r="C619" s="109"/>
      <c r="D619" s="109"/>
      <c r="E619" s="109"/>
      <c r="F619" s="109"/>
      <c r="G619" s="120"/>
      <c r="H619" s="120"/>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row>
    <row r="620">
      <c r="A620" s="109"/>
      <c r="B620" s="109"/>
      <c r="C620" s="109"/>
      <c r="D620" s="109"/>
      <c r="E620" s="109"/>
      <c r="F620" s="109"/>
      <c r="G620" s="120"/>
      <c r="H620" s="120"/>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row>
    <row r="621">
      <c r="A621" s="109"/>
      <c r="B621" s="109"/>
      <c r="C621" s="109"/>
      <c r="D621" s="109"/>
      <c r="E621" s="109"/>
      <c r="F621" s="109"/>
      <c r="G621" s="120"/>
      <c r="H621" s="120"/>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row>
    <row r="622">
      <c r="A622" s="109"/>
      <c r="B622" s="109"/>
      <c r="C622" s="109"/>
      <c r="D622" s="109"/>
      <c r="E622" s="109"/>
      <c r="F622" s="109"/>
      <c r="G622" s="120"/>
      <c r="H622" s="120"/>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row>
    <row r="623">
      <c r="A623" s="109"/>
      <c r="B623" s="109"/>
      <c r="C623" s="109"/>
      <c r="D623" s="109"/>
      <c r="E623" s="109"/>
      <c r="F623" s="109"/>
      <c r="G623" s="120"/>
      <c r="H623" s="120"/>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row>
    <row r="624">
      <c r="A624" s="109"/>
      <c r="B624" s="109"/>
      <c r="C624" s="109"/>
      <c r="D624" s="109"/>
      <c r="E624" s="109"/>
      <c r="F624" s="109"/>
      <c r="G624" s="120"/>
      <c r="H624" s="120"/>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row>
    <row r="625">
      <c r="A625" s="109"/>
      <c r="B625" s="109"/>
      <c r="C625" s="109"/>
      <c r="D625" s="109"/>
      <c r="E625" s="109"/>
      <c r="F625" s="109"/>
      <c r="G625" s="120"/>
      <c r="H625" s="120"/>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row>
    <row r="626">
      <c r="A626" s="109"/>
      <c r="B626" s="109"/>
      <c r="C626" s="109"/>
      <c r="D626" s="109"/>
      <c r="E626" s="109"/>
      <c r="F626" s="109"/>
      <c r="G626" s="120"/>
      <c r="H626" s="120"/>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row>
    <row r="627">
      <c r="A627" s="109"/>
      <c r="B627" s="109"/>
      <c r="C627" s="109"/>
      <c r="D627" s="109"/>
      <c r="E627" s="109"/>
      <c r="F627" s="109"/>
      <c r="G627" s="120"/>
      <c r="H627" s="120"/>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row>
    <row r="628">
      <c r="A628" s="109"/>
      <c r="B628" s="109"/>
      <c r="C628" s="109"/>
      <c r="D628" s="109"/>
      <c r="E628" s="109"/>
      <c r="F628" s="109"/>
      <c r="G628" s="120"/>
      <c r="H628" s="120"/>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row>
    <row r="629">
      <c r="A629" s="109"/>
      <c r="B629" s="109"/>
      <c r="C629" s="109"/>
      <c r="D629" s="109"/>
      <c r="E629" s="109"/>
      <c r="F629" s="109"/>
      <c r="G629" s="120"/>
      <c r="H629" s="120"/>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row>
    <row r="630">
      <c r="A630" s="109"/>
      <c r="B630" s="109"/>
      <c r="C630" s="109"/>
      <c r="D630" s="109"/>
      <c r="E630" s="109"/>
      <c r="F630" s="109"/>
      <c r="G630" s="120"/>
      <c r="H630" s="120"/>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row>
    <row r="631">
      <c r="A631" s="109"/>
      <c r="B631" s="109"/>
      <c r="C631" s="109"/>
      <c r="D631" s="109"/>
      <c r="E631" s="109"/>
      <c r="F631" s="109"/>
      <c r="G631" s="120"/>
      <c r="H631" s="120"/>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row>
    <row r="632">
      <c r="A632" s="109"/>
      <c r="B632" s="109"/>
      <c r="C632" s="109"/>
      <c r="D632" s="109"/>
      <c r="E632" s="109"/>
      <c r="F632" s="109"/>
      <c r="G632" s="120"/>
      <c r="H632" s="120"/>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row>
    <row r="633">
      <c r="A633" s="109"/>
      <c r="B633" s="109"/>
      <c r="C633" s="109"/>
      <c r="D633" s="109"/>
      <c r="E633" s="109"/>
      <c r="F633" s="109"/>
      <c r="G633" s="120"/>
      <c r="H633" s="120"/>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row>
    <row r="634">
      <c r="A634" s="109"/>
      <c r="B634" s="109"/>
      <c r="C634" s="109"/>
      <c r="D634" s="109"/>
      <c r="E634" s="109"/>
      <c r="F634" s="109"/>
      <c r="G634" s="120"/>
      <c r="H634" s="120"/>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row>
    <row r="635">
      <c r="A635" s="109"/>
      <c r="B635" s="109"/>
      <c r="C635" s="109"/>
      <c r="D635" s="109"/>
      <c r="E635" s="109"/>
      <c r="F635" s="109"/>
      <c r="G635" s="120"/>
      <c r="H635" s="120"/>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row>
    <row r="636">
      <c r="A636" s="109"/>
      <c r="B636" s="109"/>
      <c r="C636" s="109"/>
      <c r="D636" s="109"/>
      <c r="E636" s="109"/>
      <c r="F636" s="109"/>
      <c r="G636" s="120"/>
      <c r="H636" s="120"/>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row>
    <row r="637">
      <c r="A637" s="109"/>
      <c r="B637" s="109"/>
      <c r="C637" s="109"/>
      <c r="D637" s="109"/>
      <c r="E637" s="109"/>
      <c r="F637" s="109"/>
      <c r="G637" s="120"/>
      <c r="H637" s="120"/>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row>
    <row r="638">
      <c r="A638" s="109"/>
      <c r="B638" s="109"/>
      <c r="C638" s="109"/>
      <c r="D638" s="109"/>
      <c r="E638" s="109"/>
      <c r="F638" s="109"/>
      <c r="G638" s="120"/>
      <c r="H638" s="120"/>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row>
    <row r="639">
      <c r="A639" s="109"/>
      <c r="B639" s="109"/>
      <c r="C639" s="109"/>
      <c r="D639" s="109"/>
      <c r="E639" s="109"/>
      <c r="F639" s="109"/>
      <c r="G639" s="120"/>
      <c r="H639" s="120"/>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row>
    <row r="640">
      <c r="A640" s="109"/>
      <c r="B640" s="109"/>
      <c r="C640" s="109"/>
      <c r="D640" s="109"/>
      <c r="E640" s="109"/>
      <c r="F640" s="109"/>
      <c r="G640" s="120"/>
      <c r="H640" s="120"/>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row>
    <row r="641">
      <c r="A641" s="109"/>
      <c r="B641" s="109"/>
      <c r="C641" s="109"/>
      <c r="D641" s="109"/>
      <c r="E641" s="109"/>
      <c r="F641" s="109"/>
      <c r="G641" s="120"/>
      <c r="H641" s="120"/>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row>
    <row r="642">
      <c r="A642" s="109"/>
      <c r="B642" s="109"/>
      <c r="C642" s="109"/>
      <c r="D642" s="109"/>
      <c r="E642" s="109"/>
      <c r="F642" s="109"/>
      <c r="G642" s="120"/>
      <c r="H642" s="120"/>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row>
    <row r="643">
      <c r="A643" s="109"/>
      <c r="B643" s="109"/>
      <c r="C643" s="109"/>
      <c r="D643" s="109"/>
      <c r="E643" s="109"/>
      <c r="F643" s="109"/>
      <c r="G643" s="120"/>
      <c r="H643" s="120"/>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row>
    <row r="644">
      <c r="A644" s="109"/>
      <c r="B644" s="109"/>
      <c r="C644" s="109"/>
      <c r="D644" s="109"/>
      <c r="E644" s="109"/>
      <c r="F644" s="109"/>
      <c r="G644" s="120"/>
      <c r="H644" s="120"/>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row>
    <row r="645">
      <c r="A645" s="109"/>
      <c r="B645" s="109"/>
      <c r="C645" s="109"/>
      <c r="D645" s="109"/>
      <c r="E645" s="109"/>
      <c r="F645" s="109"/>
      <c r="G645" s="120"/>
      <c r="H645" s="120"/>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row>
    <row r="646">
      <c r="A646" s="109"/>
      <c r="B646" s="109"/>
      <c r="C646" s="109"/>
      <c r="D646" s="109"/>
      <c r="E646" s="109"/>
      <c r="F646" s="109"/>
      <c r="G646" s="120"/>
      <c r="H646" s="120"/>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row>
    <row r="647">
      <c r="A647" s="109"/>
      <c r="B647" s="109"/>
      <c r="C647" s="109"/>
      <c r="D647" s="109"/>
      <c r="E647" s="109"/>
      <c r="F647" s="109"/>
      <c r="G647" s="120"/>
      <c r="H647" s="120"/>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row>
    <row r="648">
      <c r="A648" s="109"/>
      <c r="B648" s="109"/>
      <c r="C648" s="109"/>
      <c r="D648" s="109"/>
      <c r="E648" s="109"/>
      <c r="F648" s="109"/>
      <c r="G648" s="120"/>
      <c r="H648" s="120"/>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row>
    <row r="649">
      <c r="A649" s="109"/>
      <c r="B649" s="109"/>
      <c r="C649" s="109"/>
      <c r="D649" s="109"/>
      <c r="E649" s="109"/>
      <c r="F649" s="109"/>
      <c r="G649" s="120"/>
      <c r="H649" s="120"/>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row>
    <row r="650">
      <c r="A650" s="109"/>
      <c r="B650" s="109"/>
      <c r="C650" s="109"/>
      <c r="D650" s="109"/>
      <c r="E650" s="109"/>
      <c r="F650" s="109"/>
      <c r="G650" s="120"/>
      <c r="H650" s="120"/>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row>
    <row r="651">
      <c r="A651" s="109"/>
      <c r="B651" s="109"/>
      <c r="C651" s="109"/>
      <c r="D651" s="109"/>
      <c r="E651" s="109"/>
      <c r="F651" s="109"/>
      <c r="G651" s="120"/>
      <c r="H651" s="120"/>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row>
    <row r="652">
      <c r="A652" s="109"/>
      <c r="B652" s="109"/>
      <c r="C652" s="109"/>
      <c r="D652" s="109"/>
      <c r="E652" s="109"/>
      <c r="F652" s="109"/>
      <c r="G652" s="120"/>
      <c r="H652" s="120"/>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row>
    <row r="653">
      <c r="A653" s="109"/>
      <c r="B653" s="109"/>
      <c r="C653" s="109"/>
      <c r="D653" s="109"/>
      <c r="E653" s="109"/>
      <c r="F653" s="109"/>
      <c r="G653" s="120"/>
      <c r="H653" s="120"/>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row>
    <row r="654">
      <c r="A654" s="109"/>
      <c r="B654" s="109"/>
      <c r="C654" s="109"/>
      <c r="D654" s="109"/>
      <c r="E654" s="109"/>
      <c r="F654" s="109"/>
      <c r="G654" s="120"/>
      <c r="H654" s="120"/>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row>
    <row r="655">
      <c r="A655" s="109"/>
      <c r="B655" s="109"/>
      <c r="C655" s="109"/>
      <c r="D655" s="109"/>
      <c r="E655" s="109"/>
      <c r="F655" s="109"/>
      <c r="G655" s="120"/>
      <c r="H655" s="120"/>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row>
    <row r="656">
      <c r="A656" s="109"/>
      <c r="B656" s="109"/>
      <c r="C656" s="109"/>
      <c r="D656" s="109"/>
      <c r="E656" s="109"/>
      <c r="F656" s="109"/>
      <c r="G656" s="120"/>
      <c r="H656" s="120"/>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row>
    <row r="657">
      <c r="A657" s="109"/>
      <c r="B657" s="109"/>
      <c r="C657" s="109"/>
      <c r="D657" s="109"/>
      <c r="E657" s="109"/>
      <c r="F657" s="109"/>
      <c r="G657" s="120"/>
      <c r="H657" s="120"/>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row>
    <row r="658">
      <c r="A658" s="109"/>
      <c r="B658" s="109"/>
      <c r="C658" s="109"/>
      <c r="D658" s="109"/>
      <c r="E658" s="109"/>
      <c r="F658" s="109"/>
      <c r="G658" s="120"/>
      <c r="H658" s="120"/>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row>
    <row r="659">
      <c r="A659" s="109"/>
      <c r="B659" s="109"/>
      <c r="C659" s="109"/>
      <c r="D659" s="109"/>
      <c r="E659" s="109"/>
      <c r="F659" s="109"/>
      <c r="G659" s="120"/>
      <c r="H659" s="120"/>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row>
    <row r="660">
      <c r="A660" s="109"/>
      <c r="B660" s="109"/>
      <c r="C660" s="109"/>
      <c r="D660" s="109"/>
      <c r="E660" s="109"/>
      <c r="F660" s="109"/>
      <c r="G660" s="120"/>
      <c r="H660" s="120"/>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row>
    <row r="661">
      <c r="A661" s="109"/>
      <c r="B661" s="109"/>
      <c r="C661" s="109"/>
      <c r="D661" s="109"/>
      <c r="E661" s="109"/>
      <c r="F661" s="109"/>
      <c r="G661" s="120"/>
      <c r="H661" s="120"/>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row>
    <row r="662">
      <c r="A662" s="109"/>
      <c r="B662" s="109"/>
      <c r="C662" s="109"/>
      <c r="D662" s="109"/>
      <c r="E662" s="109"/>
      <c r="F662" s="109"/>
      <c r="G662" s="120"/>
      <c r="H662" s="120"/>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row>
    <row r="663">
      <c r="A663" s="109"/>
      <c r="B663" s="109"/>
      <c r="C663" s="109"/>
      <c r="D663" s="109"/>
      <c r="E663" s="109"/>
      <c r="F663" s="109"/>
      <c r="G663" s="120"/>
      <c r="H663" s="120"/>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row>
    <row r="664">
      <c r="A664" s="109"/>
      <c r="B664" s="109"/>
      <c r="C664" s="109"/>
      <c r="D664" s="109"/>
      <c r="E664" s="109"/>
      <c r="F664" s="109"/>
      <c r="G664" s="120"/>
      <c r="H664" s="120"/>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row>
    <row r="665">
      <c r="A665" s="109"/>
      <c r="B665" s="109"/>
      <c r="C665" s="109"/>
      <c r="D665" s="109"/>
      <c r="E665" s="109"/>
      <c r="F665" s="109"/>
      <c r="G665" s="120"/>
      <c r="H665" s="120"/>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row>
    <row r="666">
      <c r="A666" s="109"/>
      <c r="B666" s="109"/>
      <c r="C666" s="109"/>
      <c r="D666" s="109"/>
      <c r="E666" s="109"/>
      <c r="F666" s="109"/>
      <c r="G666" s="120"/>
      <c r="H666" s="120"/>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row>
    <row r="667">
      <c r="A667" s="109"/>
      <c r="B667" s="109"/>
      <c r="C667" s="109"/>
      <c r="D667" s="109"/>
      <c r="E667" s="109"/>
      <c r="F667" s="109"/>
      <c r="G667" s="120"/>
      <c r="H667" s="120"/>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row>
    <row r="668">
      <c r="A668" s="109"/>
      <c r="B668" s="109"/>
      <c r="C668" s="109"/>
      <c r="D668" s="109"/>
      <c r="E668" s="109"/>
      <c r="F668" s="109"/>
      <c r="G668" s="120"/>
      <c r="H668" s="120"/>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row>
    <row r="669">
      <c r="A669" s="109"/>
      <c r="B669" s="109"/>
      <c r="C669" s="109"/>
      <c r="D669" s="109"/>
      <c r="E669" s="109"/>
      <c r="F669" s="109"/>
      <c r="G669" s="120"/>
      <c r="H669" s="120"/>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row>
    <row r="670">
      <c r="A670" s="109"/>
      <c r="B670" s="109"/>
      <c r="C670" s="109"/>
      <c r="D670" s="109"/>
      <c r="E670" s="109"/>
      <c r="F670" s="109"/>
      <c r="G670" s="120"/>
      <c r="H670" s="120"/>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row>
    <row r="671">
      <c r="A671" s="109"/>
      <c r="B671" s="109"/>
      <c r="C671" s="109"/>
      <c r="D671" s="109"/>
      <c r="E671" s="109"/>
      <c r="F671" s="109"/>
      <c r="G671" s="120"/>
      <c r="H671" s="120"/>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row>
    <row r="672">
      <c r="A672" s="109"/>
      <c r="B672" s="109"/>
      <c r="C672" s="109"/>
      <c r="D672" s="109"/>
      <c r="E672" s="109"/>
      <c r="F672" s="109"/>
      <c r="G672" s="120"/>
      <c r="H672" s="120"/>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row>
    <row r="673">
      <c r="A673" s="109"/>
      <c r="B673" s="109"/>
      <c r="C673" s="109"/>
      <c r="D673" s="109"/>
      <c r="E673" s="109"/>
      <c r="F673" s="109"/>
      <c r="G673" s="120"/>
      <c r="H673" s="120"/>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row>
    <row r="674">
      <c r="A674" s="109"/>
      <c r="B674" s="109"/>
      <c r="C674" s="109"/>
      <c r="D674" s="109"/>
      <c r="E674" s="109"/>
      <c r="F674" s="109"/>
      <c r="G674" s="120"/>
      <c r="H674" s="120"/>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row>
    <row r="675">
      <c r="A675" s="109"/>
      <c r="B675" s="109"/>
      <c r="C675" s="109"/>
      <c r="D675" s="109"/>
      <c r="E675" s="109"/>
      <c r="F675" s="109"/>
      <c r="G675" s="120"/>
      <c r="H675" s="120"/>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row>
    <row r="676">
      <c r="A676" s="109"/>
      <c r="B676" s="109"/>
      <c r="C676" s="109"/>
      <c r="D676" s="109"/>
      <c r="E676" s="109"/>
      <c r="F676" s="109"/>
      <c r="G676" s="120"/>
      <c r="H676" s="120"/>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row>
    <row r="677">
      <c r="A677" s="109"/>
      <c r="B677" s="109"/>
      <c r="C677" s="109"/>
      <c r="D677" s="109"/>
      <c r="E677" s="109"/>
      <c r="F677" s="109"/>
      <c r="G677" s="120"/>
      <c r="H677" s="120"/>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row>
    <row r="678">
      <c r="A678" s="109"/>
      <c r="B678" s="109"/>
      <c r="C678" s="109"/>
      <c r="D678" s="109"/>
      <c r="E678" s="109"/>
      <c r="F678" s="109"/>
      <c r="G678" s="120"/>
      <c r="H678" s="120"/>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row>
    <row r="679">
      <c r="A679" s="109"/>
      <c r="B679" s="109"/>
      <c r="C679" s="109"/>
      <c r="D679" s="109"/>
      <c r="E679" s="109"/>
      <c r="F679" s="109"/>
      <c r="G679" s="120"/>
      <c r="H679" s="120"/>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row>
    <row r="680">
      <c r="A680" s="109"/>
      <c r="B680" s="109"/>
      <c r="C680" s="109"/>
      <c r="D680" s="109"/>
      <c r="E680" s="109"/>
      <c r="F680" s="109"/>
      <c r="G680" s="120"/>
      <c r="H680" s="120"/>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row>
    <row r="681">
      <c r="A681" s="109"/>
      <c r="B681" s="109"/>
      <c r="C681" s="109"/>
      <c r="D681" s="109"/>
      <c r="E681" s="109"/>
      <c r="F681" s="109"/>
      <c r="G681" s="120"/>
      <c r="H681" s="120"/>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row>
    <row r="682">
      <c r="A682" s="109"/>
      <c r="B682" s="109"/>
      <c r="C682" s="109"/>
      <c r="D682" s="109"/>
      <c r="E682" s="109"/>
      <c r="F682" s="109"/>
      <c r="G682" s="120"/>
      <c r="H682" s="120"/>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row>
    <row r="683">
      <c r="A683" s="109"/>
      <c r="B683" s="109"/>
      <c r="C683" s="109"/>
      <c r="D683" s="109"/>
      <c r="E683" s="109"/>
      <c r="F683" s="109"/>
      <c r="G683" s="120"/>
      <c r="H683" s="120"/>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row>
    <row r="684">
      <c r="A684" s="109"/>
      <c r="B684" s="109"/>
      <c r="C684" s="109"/>
      <c r="D684" s="109"/>
      <c r="E684" s="109"/>
      <c r="F684" s="109"/>
      <c r="G684" s="120"/>
      <c r="H684" s="120"/>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row>
    <row r="685">
      <c r="A685" s="109"/>
      <c r="B685" s="109"/>
      <c r="C685" s="109"/>
      <c r="D685" s="109"/>
      <c r="E685" s="109"/>
      <c r="F685" s="109"/>
      <c r="G685" s="120"/>
      <c r="H685" s="120"/>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row>
    <row r="686">
      <c r="A686" s="109"/>
      <c r="B686" s="109"/>
      <c r="C686" s="109"/>
      <c r="D686" s="109"/>
      <c r="E686" s="109"/>
      <c r="F686" s="109"/>
      <c r="G686" s="120"/>
      <c r="H686" s="120"/>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row>
    <row r="687">
      <c r="A687" s="109"/>
      <c r="B687" s="109"/>
      <c r="C687" s="109"/>
      <c r="D687" s="109"/>
      <c r="E687" s="109"/>
      <c r="F687" s="109"/>
      <c r="G687" s="120"/>
      <c r="H687" s="120"/>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row>
    <row r="688">
      <c r="A688" s="109"/>
      <c r="B688" s="109"/>
      <c r="C688" s="109"/>
      <c r="D688" s="109"/>
      <c r="E688" s="109"/>
      <c r="F688" s="109"/>
      <c r="G688" s="120"/>
      <c r="H688" s="120"/>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row>
    <row r="689">
      <c r="A689" s="109"/>
      <c r="B689" s="109"/>
      <c r="C689" s="109"/>
      <c r="D689" s="109"/>
      <c r="E689" s="109"/>
      <c r="F689" s="109"/>
      <c r="G689" s="120"/>
      <c r="H689" s="120"/>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row>
    <row r="690">
      <c r="A690" s="109"/>
      <c r="B690" s="109"/>
      <c r="C690" s="109"/>
      <c r="D690" s="109"/>
      <c r="E690" s="109"/>
      <c r="F690" s="109"/>
      <c r="G690" s="120"/>
      <c r="H690" s="120"/>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row>
    <row r="691">
      <c r="A691" s="109"/>
      <c r="B691" s="109"/>
      <c r="C691" s="109"/>
      <c r="D691" s="109"/>
      <c r="E691" s="109"/>
      <c r="F691" s="109"/>
      <c r="G691" s="120"/>
      <c r="H691" s="120"/>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row>
    <row r="692">
      <c r="A692" s="109"/>
      <c r="B692" s="109"/>
      <c r="C692" s="109"/>
      <c r="D692" s="109"/>
      <c r="E692" s="109"/>
      <c r="F692" s="109"/>
      <c r="G692" s="120"/>
      <c r="H692" s="120"/>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row>
    <row r="693">
      <c r="A693" s="109"/>
      <c r="B693" s="109"/>
      <c r="C693" s="109"/>
      <c r="D693" s="109"/>
      <c r="E693" s="109"/>
      <c r="F693" s="109"/>
      <c r="G693" s="120"/>
      <c r="H693" s="120"/>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row>
    <row r="694">
      <c r="A694" s="109"/>
      <c r="B694" s="109"/>
      <c r="C694" s="109"/>
      <c r="D694" s="109"/>
      <c r="E694" s="109"/>
      <c r="F694" s="109"/>
      <c r="G694" s="120"/>
      <c r="H694" s="120"/>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row>
    <row r="695">
      <c r="A695" s="109"/>
      <c r="B695" s="109"/>
      <c r="C695" s="109"/>
      <c r="D695" s="109"/>
      <c r="E695" s="109"/>
      <c r="F695" s="109"/>
      <c r="G695" s="120"/>
      <c r="H695" s="120"/>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row>
    <row r="696">
      <c r="A696" s="109"/>
      <c r="B696" s="109"/>
      <c r="C696" s="109"/>
      <c r="D696" s="109"/>
      <c r="E696" s="109"/>
      <c r="F696" s="109"/>
      <c r="G696" s="120"/>
      <c r="H696" s="120"/>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row>
    <row r="697">
      <c r="A697" s="109"/>
      <c r="B697" s="109"/>
      <c r="C697" s="109"/>
      <c r="D697" s="109"/>
      <c r="E697" s="109"/>
      <c r="F697" s="109"/>
      <c r="G697" s="120"/>
      <c r="H697" s="120"/>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row>
    <row r="698">
      <c r="A698" s="109"/>
      <c r="B698" s="109"/>
      <c r="C698" s="109"/>
      <c r="D698" s="109"/>
      <c r="E698" s="109"/>
      <c r="F698" s="109"/>
      <c r="G698" s="120"/>
      <c r="H698" s="120"/>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row>
    <row r="699">
      <c r="A699" s="109"/>
      <c r="B699" s="109"/>
      <c r="C699" s="109"/>
      <c r="D699" s="109"/>
      <c r="E699" s="109"/>
      <c r="F699" s="109"/>
      <c r="G699" s="120"/>
      <c r="H699" s="120"/>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row>
    <row r="700">
      <c r="A700" s="109"/>
      <c r="B700" s="109"/>
      <c r="C700" s="109"/>
      <c r="D700" s="109"/>
      <c r="E700" s="109"/>
      <c r="F700" s="109"/>
      <c r="G700" s="120"/>
      <c r="H700" s="120"/>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row>
    <row r="701">
      <c r="A701" s="109"/>
      <c r="B701" s="109"/>
      <c r="C701" s="109"/>
      <c r="D701" s="109"/>
      <c r="E701" s="109"/>
      <c r="F701" s="109"/>
      <c r="G701" s="120"/>
      <c r="H701" s="120"/>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row>
    <row r="702">
      <c r="A702" s="109"/>
      <c r="B702" s="109"/>
      <c r="C702" s="109"/>
      <c r="D702" s="109"/>
      <c r="E702" s="109"/>
      <c r="F702" s="109"/>
      <c r="G702" s="120"/>
      <c r="H702" s="120"/>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row>
    <row r="703">
      <c r="A703" s="109"/>
      <c r="B703" s="109"/>
      <c r="C703" s="109"/>
      <c r="D703" s="109"/>
      <c r="E703" s="109"/>
      <c r="F703" s="109"/>
      <c r="G703" s="120"/>
      <c r="H703" s="120"/>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row>
    <row r="704">
      <c r="A704" s="109"/>
      <c r="B704" s="109"/>
      <c r="C704" s="109"/>
      <c r="D704" s="109"/>
      <c r="E704" s="109"/>
      <c r="F704" s="109"/>
      <c r="G704" s="120"/>
      <c r="H704" s="120"/>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row>
    <row r="705">
      <c r="A705" s="109"/>
      <c r="B705" s="109"/>
      <c r="C705" s="109"/>
      <c r="D705" s="109"/>
      <c r="E705" s="109"/>
      <c r="F705" s="109"/>
      <c r="G705" s="120"/>
      <c r="H705" s="120"/>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row>
    <row r="706">
      <c r="A706" s="109"/>
      <c r="B706" s="109"/>
      <c r="C706" s="109"/>
      <c r="D706" s="109"/>
      <c r="E706" s="109"/>
      <c r="F706" s="109"/>
      <c r="G706" s="120"/>
      <c r="H706" s="120"/>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row>
    <row r="707">
      <c r="A707" s="109"/>
      <c r="B707" s="109"/>
      <c r="C707" s="109"/>
      <c r="D707" s="109"/>
      <c r="E707" s="109"/>
      <c r="F707" s="109"/>
      <c r="G707" s="120"/>
      <c r="H707" s="120"/>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row>
    <row r="708">
      <c r="A708" s="109"/>
      <c r="B708" s="109"/>
      <c r="C708" s="109"/>
      <c r="D708" s="109"/>
      <c r="E708" s="109"/>
      <c r="F708" s="109"/>
      <c r="G708" s="120"/>
      <c r="H708" s="120"/>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row>
    <row r="709">
      <c r="A709" s="109"/>
      <c r="B709" s="109"/>
      <c r="C709" s="109"/>
      <c r="D709" s="109"/>
      <c r="E709" s="109"/>
      <c r="F709" s="109"/>
      <c r="G709" s="120"/>
      <c r="H709" s="120"/>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row>
    <row r="710">
      <c r="A710" s="109"/>
      <c r="B710" s="109"/>
      <c r="C710" s="109"/>
      <c r="D710" s="109"/>
      <c r="E710" s="109"/>
      <c r="F710" s="109"/>
      <c r="G710" s="120"/>
      <c r="H710" s="120"/>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row>
    <row r="711">
      <c r="A711" s="109"/>
      <c r="B711" s="109"/>
      <c r="C711" s="109"/>
      <c r="D711" s="109"/>
      <c r="E711" s="109"/>
      <c r="F711" s="109"/>
      <c r="G711" s="120"/>
      <c r="H711" s="120"/>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row>
    <row r="712">
      <c r="A712" s="109"/>
      <c r="B712" s="109"/>
      <c r="C712" s="109"/>
      <c r="D712" s="109"/>
      <c r="E712" s="109"/>
      <c r="F712" s="109"/>
      <c r="G712" s="120"/>
      <c r="H712" s="120"/>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row>
    <row r="713">
      <c r="A713" s="109"/>
      <c r="B713" s="109"/>
      <c r="C713" s="109"/>
      <c r="D713" s="109"/>
      <c r="E713" s="109"/>
      <c r="F713" s="109"/>
      <c r="G713" s="120"/>
      <c r="H713" s="120"/>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row>
    <row r="714">
      <c r="A714" s="109"/>
      <c r="B714" s="109"/>
      <c r="C714" s="109"/>
      <c r="D714" s="109"/>
      <c r="E714" s="109"/>
      <c r="F714" s="109"/>
      <c r="G714" s="120"/>
      <c r="H714" s="120"/>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row>
    <row r="715">
      <c r="A715" s="109"/>
      <c r="B715" s="109"/>
      <c r="C715" s="109"/>
      <c r="D715" s="109"/>
      <c r="E715" s="109"/>
      <c r="F715" s="109"/>
      <c r="G715" s="120"/>
      <c r="H715" s="120"/>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row>
    <row r="716">
      <c r="A716" s="109"/>
      <c r="B716" s="109"/>
      <c r="C716" s="109"/>
      <c r="D716" s="109"/>
      <c r="E716" s="109"/>
      <c r="F716" s="109"/>
      <c r="G716" s="120"/>
      <c r="H716" s="120"/>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row>
    <row r="717">
      <c r="A717" s="109"/>
      <c r="B717" s="109"/>
      <c r="C717" s="109"/>
      <c r="D717" s="109"/>
      <c r="E717" s="109"/>
      <c r="F717" s="109"/>
      <c r="G717" s="120"/>
      <c r="H717" s="120"/>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row>
    <row r="718">
      <c r="A718" s="109"/>
      <c r="B718" s="109"/>
      <c r="C718" s="109"/>
      <c r="D718" s="109"/>
      <c r="E718" s="109"/>
      <c r="F718" s="109"/>
      <c r="G718" s="120"/>
      <c r="H718" s="120"/>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row>
    <row r="719">
      <c r="A719" s="109"/>
      <c r="B719" s="109"/>
      <c r="C719" s="109"/>
      <c r="D719" s="109"/>
      <c r="E719" s="109"/>
      <c r="F719" s="109"/>
      <c r="G719" s="120"/>
      <c r="H719" s="120"/>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row>
    <row r="720">
      <c r="A720" s="109"/>
      <c r="B720" s="109"/>
      <c r="C720" s="109"/>
      <c r="D720" s="109"/>
      <c r="E720" s="109"/>
      <c r="F720" s="109"/>
      <c r="G720" s="120"/>
      <c r="H720" s="120"/>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row>
    <row r="721">
      <c r="A721" s="109"/>
      <c r="B721" s="109"/>
      <c r="C721" s="109"/>
      <c r="D721" s="109"/>
      <c r="E721" s="109"/>
      <c r="F721" s="109"/>
      <c r="G721" s="120"/>
      <c r="H721" s="120"/>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row>
    <row r="722">
      <c r="A722" s="109"/>
      <c r="B722" s="109"/>
      <c r="C722" s="109"/>
      <c r="D722" s="109"/>
      <c r="E722" s="109"/>
      <c r="F722" s="109"/>
      <c r="G722" s="120"/>
      <c r="H722" s="120"/>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row>
    <row r="723">
      <c r="A723" s="109"/>
      <c r="B723" s="109"/>
      <c r="C723" s="109"/>
      <c r="D723" s="109"/>
      <c r="E723" s="109"/>
      <c r="F723" s="109"/>
      <c r="G723" s="120"/>
      <c r="H723" s="120"/>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row>
    <row r="724">
      <c r="A724" s="109"/>
      <c r="B724" s="109"/>
      <c r="C724" s="109"/>
      <c r="D724" s="109"/>
      <c r="E724" s="109"/>
      <c r="F724" s="109"/>
      <c r="G724" s="120"/>
      <c r="H724" s="120"/>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row>
    <row r="725">
      <c r="A725" s="109"/>
      <c r="B725" s="109"/>
      <c r="C725" s="109"/>
      <c r="D725" s="109"/>
      <c r="E725" s="109"/>
      <c r="F725" s="109"/>
      <c r="G725" s="120"/>
      <c r="H725" s="120"/>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row>
    <row r="726">
      <c r="A726" s="109"/>
      <c r="B726" s="109"/>
      <c r="C726" s="109"/>
      <c r="D726" s="109"/>
      <c r="E726" s="109"/>
      <c r="F726" s="109"/>
      <c r="G726" s="120"/>
      <c r="H726" s="120"/>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row>
    <row r="727">
      <c r="A727" s="109"/>
      <c r="B727" s="109"/>
      <c r="C727" s="109"/>
      <c r="D727" s="109"/>
      <c r="E727" s="109"/>
      <c r="F727" s="109"/>
      <c r="G727" s="120"/>
      <c r="H727" s="120"/>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row>
    <row r="728">
      <c r="A728" s="109"/>
      <c r="B728" s="109"/>
      <c r="C728" s="109"/>
      <c r="D728" s="109"/>
      <c r="E728" s="109"/>
      <c r="F728" s="109"/>
      <c r="G728" s="120"/>
      <c r="H728" s="120"/>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row>
    <row r="729">
      <c r="A729" s="109"/>
      <c r="B729" s="109"/>
      <c r="C729" s="109"/>
      <c r="D729" s="109"/>
      <c r="E729" s="109"/>
      <c r="F729" s="109"/>
      <c r="G729" s="120"/>
      <c r="H729" s="120"/>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row>
    <row r="730">
      <c r="A730" s="109"/>
      <c r="B730" s="109"/>
      <c r="C730" s="109"/>
      <c r="D730" s="109"/>
      <c r="E730" s="109"/>
      <c r="F730" s="109"/>
      <c r="G730" s="120"/>
      <c r="H730" s="120"/>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row>
    <row r="731">
      <c r="A731" s="109"/>
      <c r="B731" s="109"/>
      <c r="C731" s="109"/>
      <c r="D731" s="109"/>
      <c r="E731" s="109"/>
      <c r="F731" s="109"/>
      <c r="G731" s="120"/>
      <c r="H731" s="120"/>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row>
    <row r="732">
      <c r="A732" s="109"/>
      <c r="B732" s="109"/>
      <c r="C732" s="109"/>
      <c r="D732" s="109"/>
      <c r="E732" s="109"/>
      <c r="F732" s="109"/>
      <c r="G732" s="120"/>
      <c r="H732" s="120"/>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row>
    <row r="733">
      <c r="A733" s="109"/>
      <c r="B733" s="109"/>
      <c r="C733" s="109"/>
      <c r="D733" s="109"/>
      <c r="E733" s="109"/>
      <c r="F733" s="109"/>
      <c r="G733" s="120"/>
      <c r="H733" s="120"/>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row>
    <row r="734">
      <c r="A734" s="109"/>
      <c r="B734" s="109"/>
      <c r="C734" s="109"/>
      <c r="D734" s="109"/>
      <c r="E734" s="109"/>
      <c r="F734" s="109"/>
      <c r="G734" s="120"/>
      <c r="H734" s="120"/>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row>
    <row r="735">
      <c r="A735" s="109"/>
      <c r="B735" s="109"/>
      <c r="C735" s="109"/>
      <c r="D735" s="109"/>
      <c r="E735" s="109"/>
      <c r="F735" s="109"/>
      <c r="G735" s="120"/>
      <c r="H735" s="120"/>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row>
    <row r="736">
      <c r="A736" s="109"/>
      <c r="B736" s="109"/>
      <c r="C736" s="109"/>
      <c r="D736" s="109"/>
      <c r="E736" s="109"/>
      <c r="F736" s="109"/>
      <c r="G736" s="120"/>
      <c r="H736" s="120"/>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row>
    <row r="737">
      <c r="A737" s="109"/>
      <c r="B737" s="109"/>
      <c r="C737" s="109"/>
      <c r="D737" s="109"/>
      <c r="E737" s="109"/>
      <c r="F737" s="109"/>
      <c r="G737" s="120"/>
      <c r="H737" s="120"/>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row>
    <row r="738">
      <c r="A738" s="109"/>
      <c r="B738" s="109"/>
      <c r="C738" s="109"/>
      <c r="D738" s="109"/>
      <c r="E738" s="109"/>
      <c r="F738" s="109"/>
      <c r="G738" s="120"/>
      <c r="H738" s="120"/>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row>
    <row r="739">
      <c r="A739" s="109"/>
      <c r="B739" s="109"/>
      <c r="C739" s="109"/>
      <c r="D739" s="109"/>
      <c r="E739" s="109"/>
      <c r="F739" s="109"/>
      <c r="G739" s="120"/>
      <c r="H739" s="120"/>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row>
    <row r="740">
      <c r="A740" s="109"/>
      <c r="B740" s="109"/>
      <c r="C740" s="109"/>
      <c r="D740" s="109"/>
      <c r="E740" s="109"/>
      <c r="F740" s="109"/>
      <c r="G740" s="120"/>
      <c r="H740" s="120"/>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row>
    <row r="741">
      <c r="A741" s="109"/>
      <c r="B741" s="109"/>
      <c r="C741" s="109"/>
      <c r="D741" s="109"/>
      <c r="E741" s="109"/>
      <c r="F741" s="109"/>
      <c r="G741" s="120"/>
      <c r="H741" s="120"/>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row>
    <row r="742">
      <c r="A742" s="109"/>
      <c r="B742" s="109"/>
      <c r="C742" s="109"/>
      <c r="D742" s="109"/>
      <c r="E742" s="109"/>
      <c r="F742" s="109"/>
      <c r="G742" s="120"/>
      <c r="H742" s="120"/>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row>
    <row r="743">
      <c r="A743" s="109"/>
      <c r="B743" s="109"/>
      <c r="C743" s="109"/>
      <c r="D743" s="109"/>
      <c r="E743" s="109"/>
      <c r="F743" s="109"/>
      <c r="G743" s="120"/>
      <c r="H743" s="120"/>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row>
    <row r="744">
      <c r="A744" s="109"/>
      <c r="B744" s="109"/>
      <c r="C744" s="109"/>
      <c r="D744" s="109"/>
      <c r="E744" s="109"/>
      <c r="F744" s="109"/>
      <c r="G744" s="120"/>
      <c r="H744" s="120"/>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row>
    <row r="745">
      <c r="A745" s="109"/>
      <c r="B745" s="109"/>
      <c r="C745" s="109"/>
      <c r="D745" s="109"/>
      <c r="E745" s="109"/>
      <c r="F745" s="109"/>
      <c r="G745" s="120"/>
      <c r="H745" s="120"/>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row>
    <row r="746">
      <c r="A746" s="109"/>
      <c r="B746" s="109"/>
      <c r="C746" s="109"/>
      <c r="D746" s="109"/>
      <c r="E746" s="109"/>
      <c r="F746" s="109"/>
      <c r="G746" s="120"/>
      <c r="H746" s="120"/>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row>
    <row r="747">
      <c r="A747" s="109"/>
      <c r="B747" s="109"/>
      <c r="C747" s="109"/>
      <c r="D747" s="109"/>
      <c r="E747" s="109"/>
      <c r="F747" s="109"/>
      <c r="G747" s="120"/>
      <c r="H747" s="120"/>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row>
    <row r="748">
      <c r="A748" s="109"/>
      <c r="B748" s="109"/>
      <c r="C748" s="109"/>
      <c r="D748" s="109"/>
      <c r="E748" s="109"/>
      <c r="F748" s="109"/>
      <c r="G748" s="120"/>
      <c r="H748" s="120"/>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row>
    <row r="749">
      <c r="A749" s="109"/>
      <c r="B749" s="109"/>
      <c r="C749" s="109"/>
      <c r="D749" s="109"/>
      <c r="E749" s="109"/>
      <c r="F749" s="109"/>
      <c r="G749" s="120"/>
      <c r="H749" s="120"/>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row>
    <row r="750">
      <c r="A750" s="109"/>
      <c r="B750" s="109"/>
      <c r="C750" s="109"/>
      <c r="D750" s="109"/>
      <c r="E750" s="109"/>
      <c r="F750" s="109"/>
      <c r="G750" s="120"/>
      <c r="H750" s="120"/>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row>
    <row r="751">
      <c r="A751" s="109"/>
      <c r="B751" s="109"/>
      <c r="C751" s="109"/>
      <c r="D751" s="109"/>
      <c r="E751" s="109"/>
      <c r="F751" s="109"/>
      <c r="G751" s="120"/>
      <c r="H751" s="120"/>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row>
    <row r="752">
      <c r="A752" s="109"/>
      <c r="B752" s="109"/>
      <c r="C752" s="109"/>
      <c r="D752" s="109"/>
      <c r="E752" s="109"/>
      <c r="F752" s="109"/>
      <c r="G752" s="120"/>
      <c r="H752" s="120"/>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row>
    <row r="753">
      <c r="A753" s="109"/>
      <c r="B753" s="109"/>
      <c r="C753" s="109"/>
      <c r="D753" s="109"/>
      <c r="E753" s="109"/>
      <c r="F753" s="109"/>
      <c r="G753" s="120"/>
      <c r="H753" s="120"/>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row>
    <row r="754">
      <c r="A754" s="109"/>
      <c r="B754" s="109"/>
      <c r="C754" s="109"/>
      <c r="D754" s="109"/>
      <c r="E754" s="109"/>
      <c r="F754" s="109"/>
      <c r="G754" s="120"/>
      <c r="H754" s="120"/>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row>
    <row r="755">
      <c r="A755" s="109"/>
      <c r="B755" s="109"/>
      <c r="C755" s="109"/>
      <c r="D755" s="109"/>
      <c r="E755" s="109"/>
      <c r="F755" s="109"/>
      <c r="G755" s="120"/>
      <c r="H755" s="120"/>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row>
    <row r="756">
      <c r="A756" s="109"/>
      <c r="B756" s="109"/>
      <c r="C756" s="109"/>
      <c r="D756" s="109"/>
      <c r="E756" s="109"/>
      <c r="F756" s="109"/>
      <c r="G756" s="120"/>
      <c r="H756" s="120"/>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row>
    <row r="757">
      <c r="A757" s="109"/>
      <c r="B757" s="109"/>
      <c r="C757" s="109"/>
      <c r="D757" s="109"/>
      <c r="E757" s="109"/>
      <c r="F757" s="109"/>
      <c r="G757" s="120"/>
      <c r="H757" s="120"/>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row>
    <row r="758">
      <c r="A758" s="109"/>
      <c r="B758" s="109"/>
      <c r="C758" s="109"/>
      <c r="D758" s="109"/>
      <c r="E758" s="109"/>
      <c r="F758" s="109"/>
      <c r="G758" s="120"/>
      <c r="H758" s="120"/>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row>
    <row r="759">
      <c r="A759" s="109"/>
      <c r="B759" s="109"/>
      <c r="C759" s="109"/>
      <c r="D759" s="109"/>
      <c r="E759" s="109"/>
      <c r="F759" s="109"/>
      <c r="G759" s="120"/>
      <c r="H759" s="120"/>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row>
    <row r="760">
      <c r="A760" s="109"/>
      <c r="B760" s="109"/>
      <c r="C760" s="109"/>
      <c r="D760" s="109"/>
      <c r="E760" s="109"/>
      <c r="F760" s="109"/>
      <c r="G760" s="120"/>
      <c r="H760" s="120"/>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row>
    <row r="761">
      <c r="A761" s="109"/>
      <c r="B761" s="109"/>
      <c r="C761" s="109"/>
      <c r="D761" s="109"/>
      <c r="E761" s="109"/>
      <c r="F761" s="109"/>
      <c r="G761" s="120"/>
      <c r="H761" s="120"/>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row>
    <row r="762">
      <c r="A762" s="109"/>
      <c r="B762" s="109"/>
      <c r="C762" s="109"/>
      <c r="D762" s="109"/>
      <c r="E762" s="109"/>
      <c r="F762" s="109"/>
      <c r="G762" s="120"/>
      <c r="H762" s="120"/>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row>
    <row r="763">
      <c r="A763" s="109"/>
      <c r="B763" s="109"/>
      <c r="C763" s="109"/>
      <c r="D763" s="109"/>
      <c r="E763" s="109"/>
      <c r="F763" s="109"/>
      <c r="G763" s="120"/>
      <c r="H763" s="120"/>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row>
    <row r="764">
      <c r="A764" s="109"/>
      <c r="B764" s="109"/>
      <c r="C764" s="109"/>
      <c r="D764" s="109"/>
      <c r="E764" s="109"/>
      <c r="F764" s="109"/>
      <c r="G764" s="120"/>
      <c r="H764" s="120"/>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row>
    <row r="765">
      <c r="A765" s="109"/>
      <c r="B765" s="109"/>
      <c r="C765" s="109"/>
      <c r="D765" s="109"/>
      <c r="E765" s="109"/>
      <c r="F765" s="109"/>
      <c r="G765" s="120"/>
      <c r="H765" s="120"/>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row>
    <row r="766">
      <c r="A766" s="109"/>
      <c r="B766" s="109"/>
      <c r="C766" s="109"/>
      <c r="D766" s="109"/>
      <c r="E766" s="109"/>
      <c r="F766" s="109"/>
      <c r="G766" s="120"/>
      <c r="H766" s="120"/>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row>
    <row r="767">
      <c r="A767" s="109"/>
      <c r="B767" s="109"/>
      <c r="C767" s="109"/>
      <c r="D767" s="109"/>
      <c r="E767" s="109"/>
      <c r="F767" s="109"/>
      <c r="G767" s="120"/>
      <c r="H767" s="120"/>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row>
    <row r="768">
      <c r="A768" s="109"/>
      <c r="B768" s="109"/>
      <c r="C768" s="109"/>
      <c r="D768" s="109"/>
      <c r="E768" s="109"/>
      <c r="F768" s="109"/>
      <c r="G768" s="120"/>
      <c r="H768" s="120"/>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row>
    <row r="769">
      <c r="A769" s="109"/>
      <c r="B769" s="109"/>
      <c r="C769" s="109"/>
      <c r="D769" s="109"/>
      <c r="E769" s="109"/>
      <c r="F769" s="109"/>
      <c r="G769" s="120"/>
      <c r="H769" s="120"/>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row>
    <row r="770">
      <c r="A770" s="109"/>
      <c r="B770" s="109"/>
      <c r="C770" s="109"/>
      <c r="D770" s="109"/>
      <c r="E770" s="109"/>
      <c r="F770" s="109"/>
      <c r="G770" s="120"/>
      <c r="H770" s="120"/>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row>
    <row r="771">
      <c r="A771" s="109"/>
      <c r="B771" s="109"/>
      <c r="C771" s="109"/>
      <c r="D771" s="109"/>
      <c r="E771" s="109"/>
      <c r="F771" s="109"/>
      <c r="G771" s="120"/>
      <c r="H771" s="120"/>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row>
    <row r="772">
      <c r="A772" s="109"/>
      <c r="B772" s="109"/>
      <c r="C772" s="109"/>
      <c r="D772" s="109"/>
      <c r="E772" s="109"/>
      <c r="F772" s="109"/>
      <c r="G772" s="120"/>
      <c r="H772" s="120"/>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row>
    <row r="773">
      <c r="A773" s="109"/>
      <c r="B773" s="109"/>
      <c r="C773" s="109"/>
      <c r="D773" s="109"/>
      <c r="E773" s="109"/>
      <c r="F773" s="109"/>
      <c r="G773" s="120"/>
      <c r="H773" s="120"/>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row>
    <row r="774">
      <c r="A774" s="109"/>
      <c r="B774" s="109"/>
      <c r="C774" s="109"/>
      <c r="D774" s="109"/>
      <c r="E774" s="109"/>
      <c r="F774" s="109"/>
      <c r="G774" s="120"/>
      <c r="H774" s="120"/>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row>
    <row r="775">
      <c r="A775" s="109"/>
      <c r="B775" s="109"/>
      <c r="C775" s="109"/>
      <c r="D775" s="109"/>
      <c r="E775" s="109"/>
      <c r="F775" s="109"/>
      <c r="G775" s="120"/>
      <c r="H775" s="120"/>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row>
    <row r="776">
      <c r="A776" s="109"/>
      <c r="B776" s="109"/>
      <c r="C776" s="109"/>
      <c r="D776" s="109"/>
      <c r="E776" s="109"/>
      <c r="F776" s="109"/>
      <c r="G776" s="120"/>
      <c r="H776" s="120"/>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row>
    <row r="777">
      <c r="A777" s="109"/>
      <c r="B777" s="109"/>
      <c r="C777" s="109"/>
      <c r="D777" s="109"/>
      <c r="E777" s="109"/>
      <c r="F777" s="109"/>
      <c r="G777" s="120"/>
      <c r="H777" s="120"/>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row>
    <row r="778">
      <c r="A778" s="109"/>
      <c r="B778" s="109"/>
      <c r="C778" s="109"/>
      <c r="D778" s="109"/>
      <c r="E778" s="109"/>
      <c r="F778" s="109"/>
      <c r="G778" s="120"/>
      <c r="H778" s="120"/>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row>
    <row r="779">
      <c r="A779" s="109"/>
      <c r="B779" s="109"/>
      <c r="C779" s="109"/>
      <c r="D779" s="109"/>
      <c r="E779" s="109"/>
      <c r="F779" s="109"/>
      <c r="G779" s="120"/>
      <c r="H779" s="120"/>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row>
    <row r="780">
      <c r="A780" s="109"/>
      <c r="B780" s="109"/>
      <c r="C780" s="109"/>
      <c r="D780" s="109"/>
      <c r="E780" s="109"/>
      <c r="F780" s="109"/>
      <c r="G780" s="120"/>
      <c r="H780" s="120"/>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row>
    <row r="781">
      <c r="A781" s="109"/>
      <c r="B781" s="109"/>
      <c r="C781" s="109"/>
      <c r="D781" s="109"/>
      <c r="E781" s="109"/>
      <c r="F781" s="109"/>
      <c r="G781" s="120"/>
      <c r="H781" s="120"/>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row>
    <row r="782">
      <c r="A782" s="109"/>
      <c r="B782" s="109"/>
      <c r="C782" s="109"/>
      <c r="D782" s="109"/>
      <c r="E782" s="109"/>
      <c r="F782" s="109"/>
      <c r="G782" s="120"/>
      <c r="H782" s="120"/>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row>
    <row r="783">
      <c r="A783" s="109"/>
      <c r="B783" s="109"/>
      <c r="C783" s="109"/>
      <c r="D783" s="109"/>
      <c r="E783" s="109"/>
      <c r="F783" s="109"/>
      <c r="G783" s="120"/>
      <c r="H783" s="120"/>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row>
    <row r="784">
      <c r="A784" s="109"/>
      <c r="B784" s="109"/>
      <c r="C784" s="109"/>
      <c r="D784" s="109"/>
      <c r="E784" s="109"/>
      <c r="F784" s="109"/>
      <c r="G784" s="120"/>
      <c r="H784" s="120"/>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row>
    <row r="785">
      <c r="A785" s="109"/>
      <c r="B785" s="109"/>
      <c r="C785" s="109"/>
      <c r="D785" s="109"/>
      <c r="E785" s="109"/>
      <c r="F785" s="109"/>
      <c r="G785" s="120"/>
      <c r="H785" s="120"/>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row>
    <row r="786">
      <c r="A786" s="109"/>
      <c r="B786" s="109"/>
      <c r="C786" s="109"/>
      <c r="D786" s="109"/>
      <c r="E786" s="109"/>
      <c r="F786" s="109"/>
      <c r="G786" s="120"/>
      <c r="H786" s="120"/>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row>
    <row r="787">
      <c r="A787" s="109"/>
      <c r="B787" s="109"/>
      <c r="C787" s="109"/>
      <c r="D787" s="109"/>
      <c r="E787" s="109"/>
      <c r="F787" s="109"/>
      <c r="G787" s="120"/>
      <c r="H787" s="120"/>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row>
    <row r="788">
      <c r="A788" s="109"/>
      <c r="B788" s="109"/>
      <c r="C788" s="109"/>
      <c r="D788" s="109"/>
      <c r="E788" s="109"/>
      <c r="F788" s="109"/>
      <c r="G788" s="120"/>
      <c r="H788" s="120"/>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row>
    <row r="789">
      <c r="A789" s="109"/>
      <c r="B789" s="109"/>
      <c r="C789" s="109"/>
      <c r="D789" s="109"/>
      <c r="E789" s="109"/>
      <c r="F789" s="109"/>
      <c r="G789" s="120"/>
      <c r="H789" s="120"/>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row>
    <row r="790">
      <c r="A790" s="109"/>
      <c r="B790" s="109"/>
      <c r="C790" s="109"/>
      <c r="D790" s="109"/>
      <c r="E790" s="109"/>
      <c r="F790" s="109"/>
      <c r="G790" s="120"/>
      <c r="H790" s="120"/>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row>
    <row r="791">
      <c r="A791" s="109"/>
      <c r="B791" s="109"/>
      <c r="C791" s="109"/>
      <c r="D791" s="109"/>
      <c r="E791" s="109"/>
      <c r="F791" s="109"/>
      <c r="G791" s="120"/>
      <c r="H791" s="120"/>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row>
    <row r="792">
      <c r="A792" s="109"/>
      <c r="B792" s="109"/>
      <c r="C792" s="109"/>
      <c r="D792" s="109"/>
      <c r="E792" s="109"/>
      <c r="F792" s="109"/>
      <c r="G792" s="120"/>
      <c r="H792" s="120"/>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row>
    <row r="793">
      <c r="A793" s="109"/>
      <c r="B793" s="109"/>
      <c r="C793" s="109"/>
      <c r="D793" s="109"/>
      <c r="E793" s="109"/>
      <c r="F793" s="109"/>
      <c r="G793" s="120"/>
      <c r="H793" s="120"/>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row>
    <row r="794">
      <c r="A794" s="109"/>
      <c r="B794" s="109"/>
      <c r="C794" s="109"/>
      <c r="D794" s="109"/>
      <c r="E794" s="109"/>
      <c r="F794" s="109"/>
      <c r="G794" s="120"/>
      <c r="H794" s="120"/>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row>
    <row r="795">
      <c r="A795" s="109"/>
      <c r="B795" s="109"/>
      <c r="C795" s="109"/>
      <c r="D795" s="109"/>
      <c r="E795" s="109"/>
      <c r="F795" s="109"/>
      <c r="G795" s="120"/>
      <c r="H795" s="120"/>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row>
    <row r="796">
      <c r="A796" s="109"/>
      <c r="B796" s="109"/>
      <c r="C796" s="109"/>
      <c r="D796" s="109"/>
      <c r="E796" s="109"/>
      <c r="F796" s="109"/>
      <c r="G796" s="120"/>
      <c r="H796" s="120"/>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row>
    <row r="797">
      <c r="A797" s="109"/>
      <c r="B797" s="109"/>
      <c r="C797" s="109"/>
      <c r="D797" s="109"/>
      <c r="E797" s="109"/>
      <c r="F797" s="109"/>
      <c r="G797" s="120"/>
      <c r="H797" s="120"/>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row>
    <row r="798">
      <c r="A798" s="109"/>
      <c r="B798" s="109"/>
      <c r="C798" s="109"/>
      <c r="D798" s="109"/>
      <c r="E798" s="109"/>
      <c r="F798" s="109"/>
      <c r="G798" s="120"/>
      <c r="H798" s="120"/>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row>
    <row r="799">
      <c r="A799" s="109"/>
      <c r="B799" s="109"/>
      <c r="C799" s="109"/>
      <c r="D799" s="109"/>
      <c r="E799" s="109"/>
      <c r="F799" s="109"/>
      <c r="G799" s="120"/>
      <c r="H799" s="120"/>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row>
    <row r="800">
      <c r="A800" s="109"/>
      <c r="B800" s="109"/>
      <c r="C800" s="109"/>
      <c r="D800" s="109"/>
      <c r="E800" s="109"/>
      <c r="F800" s="109"/>
      <c r="G800" s="120"/>
      <c r="H800" s="120"/>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row>
    <row r="801">
      <c r="A801" s="109"/>
      <c r="B801" s="109"/>
      <c r="C801" s="109"/>
      <c r="D801" s="109"/>
      <c r="E801" s="109"/>
      <c r="F801" s="109"/>
      <c r="G801" s="120"/>
      <c r="H801" s="120"/>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row>
    <row r="802">
      <c r="A802" s="109"/>
      <c r="B802" s="109"/>
      <c r="C802" s="109"/>
      <c r="D802" s="109"/>
      <c r="E802" s="109"/>
      <c r="F802" s="109"/>
      <c r="G802" s="120"/>
      <c r="H802" s="120"/>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row>
    <row r="803">
      <c r="A803" s="109"/>
      <c r="B803" s="109"/>
      <c r="C803" s="109"/>
      <c r="D803" s="109"/>
      <c r="E803" s="109"/>
      <c r="F803" s="109"/>
      <c r="G803" s="120"/>
      <c r="H803" s="120"/>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row>
    <row r="804">
      <c r="A804" s="109"/>
      <c r="B804" s="109"/>
      <c r="C804" s="109"/>
      <c r="D804" s="109"/>
      <c r="E804" s="109"/>
      <c r="F804" s="109"/>
      <c r="G804" s="120"/>
      <c r="H804" s="120"/>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row>
    <row r="805">
      <c r="A805" s="109"/>
      <c r="B805" s="109"/>
      <c r="C805" s="109"/>
      <c r="D805" s="109"/>
      <c r="E805" s="109"/>
      <c r="F805" s="109"/>
      <c r="G805" s="120"/>
      <c r="H805" s="120"/>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row>
    <row r="806">
      <c r="A806" s="109"/>
      <c r="B806" s="109"/>
      <c r="C806" s="109"/>
      <c r="D806" s="109"/>
      <c r="E806" s="109"/>
      <c r="F806" s="109"/>
      <c r="G806" s="120"/>
      <c r="H806" s="120"/>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row>
    <row r="807">
      <c r="A807" s="109"/>
      <c r="B807" s="109"/>
      <c r="C807" s="109"/>
      <c r="D807" s="109"/>
      <c r="E807" s="109"/>
      <c r="F807" s="109"/>
      <c r="G807" s="120"/>
      <c r="H807" s="120"/>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row>
    <row r="808">
      <c r="A808" s="109"/>
      <c r="B808" s="109"/>
      <c r="C808" s="109"/>
      <c r="D808" s="109"/>
      <c r="E808" s="109"/>
      <c r="F808" s="109"/>
      <c r="G808" s="120"/>
      <c r="H808" s="120"/>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row>
    <row r="809">
      <c r="A809" s="109"/>
      <c r="B809" s="109"/>
      <c r="C809" s="109"/>
      <c r="D809" s="109"/>
      <c r="E809" s="109"/>
      <c r="F809" s="109"/>
      <c r="G809" s="120"/>
      <c r="H809" s="120"/>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row>
    <row r="810">
      <c r="A810" s="109"/>
      <c r="B810" s="109"/>
      <c r="C810" s="109"/>
      <c r="D810" s="109"/>
      <c r="E810" s="109"/>
      <c r="F810" s="109"/>
      <c r="G810" s="120"/>
      <c r="H810" s="120"/>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row>
    <row r="811">
      <c r="A811" s="109"/>
      <c r="B811" s="109"/>
      <c r="C811" s="109"/>
      <c r="D811" s="109"/>
      <c r="E811" s="109"/>
      <c r="F811" s="109"/>
      <c r="G811" s="120"/>
      <c r="H811" s="120"/>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row>
    <row r="812">
      <c r="A812" s="109"/>
      <c r="B812" s="109"/>
      <c r="C812" s="109"/>
      <c r="D812" s="109"/>
      <c r="E812" s="109"/>
      <c r="F812" s="109"/>
      <c r="G812" s="120"/>
      <c r="H812" s="120"/>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row>
    <row r="813">
      <c r="A813" s="109"/>
      <c r="B813" s="109"/>
      <c r="C813" s="109"/>
      <c r="D813" s="109"/>
      <c r="E813" s="109"/>
      <c r="F813" s="109"/>
      <c r="G813" s="120"/>
      <c r="H813" s="120"/>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row>
    <row r="814">
      <c r="A814" s="109"/>
      <c r="B814" s="109"/>
      <c r="C814" s="109"/>
      <c r="D814" s="109"/>
      <c r="E814" s="109"/>
      <c r="F814" s="109"/>
      <c r="G814" s="120"/>
      <c r="H814" s="120"/>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row>
    <row r="815">
      <c r="A815" s="109"/>
      <c r="B815" s="109"/>
      <c r="C815" s="109"/>
      <c r="D815" s="109"/>
      <c r="E815" s="109"/>
      <c r="F815" s="109"/>
      <c r="G815" s="120"/>
      <c r="H815" s="120"/>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row>
    <row r="816">
      <c r="A816" s="109"/>
      <c r="B816" s="109"/>
      <c r="C816" s="109"/>
      <c r="D816" s="109"/>
      <c r="E816" s="109"/>
      <c r="F816" s="109"/>
      <c r="G816" s="120"/>
      <c r="H816" s="120"/>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row>
    <row r="817">
      <c r="A817" s="109"/>
      <c r="B817" s="109"/>
      <c r="C817" s="109"/>
      <c r="D817" s="109"/>
      <c r="E817" s="109"/>
      <c r="F817" s="109"/>
      <c r="G817" s="120"/>
      <c r="H817" s="120"/>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row>
    <row r="818">
      <c r="A818" s="109"/>
      <c r="B818" s="109"/>
      <c r="C818" s="109"/>
      <c r="D818" s="109"/>
      <c r="E818" s="109"/>
      <c r="F818" s="109"/>
      <c r="G818" s="120"/>
      <c r="H818" s="120"/>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row>
    <row r="819">
      <c r="A819" s="109"/>
      <c r="B819" s="109"/>
      <c r="C819" s="109"/>
      <c r="D819" s="109"/>
      <c r="E819" s="109"/>
      <c r="F819" s="109"/>
      <c r="G819" s="120"/>
      <c r="H819" s="120"/>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row>
    <row r="820">
      <c r="A820" s="109"/>
      <c r="B820" s="109"/>
      <c r="C820" s="109"/>
      <c r="D820" s="109"/>
      <c r="E820" s="109"/>
      <c r="F820" s="109"/>
      <c r="G820" s="120"/>
      <c r="H820" s="120"/>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row>
    <row r="821">
      <c r="A821" s="109"/>
      <c r="B821" s="109"/>
      <c r="C821" s="109"/>
      <c r="D821" s="109"/>
      <c r="E821" s="109"/>
      <c r="F821" s="109"/>
      <c r="G821" s="120"/>
      <c r="H821" s="120"/>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row>
    <row r="822">
      <c r="A822" s="109"/>
      <c r="B822" s="109"/>
      <c r="C822" s="109"/>
      <c r="D822" s="109"/>
      <c r="E822" s="109"/>
      <c r="F822" s="109"/>
      <c r="G822" s="120"/>
      <c r="H822" s="120"/>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row>
    <row r="823">
      <c r="A823" s="109"/>
      <c r="B823" s="109"/>
      <c r="C823" s="109"/>
      <c r="D823" s="109"/>
      <c r="E823" s="109"/>
      <c r="F823" s="109"/>
      <c r="G823" s="120"/>
      <c r="H823" s="120"/>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row>
    <row r="824">
      <c r="A824" s="109"/>
      <c r="B824" s="109"/>
      <c r="C824" s="109"/>
      <c r="D824" s="109"/>
      <c r="E824" s="109"/>
      <c r="F824" s="109"/>
      <c r="G824" s="120"/>
      <c r="H824" s="120"/>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row>
    <row r="825">
      <c r="A825" s="109"/>
      <c r="B825" s="109"/>
      <c r="C825" s="109"/>
      <c r="D825" s="109"/>
      <c r="E825" s="109"/>
      <c r="F825" s="109"/>
      <c r="G825" s="120"/>
      <c r="H825" s="120"/>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row>
    <row r="826">
      <c r="A826" s="109"/>
      <c r="B826" s="109"/>
      <c r="C826" s="109"/>
      <c r="D826" s="109"/>
      <c r="E826" s="109"/>
      <c r="F826" s="109"/>
      <c r="G826" s="120"/>
      <c r="H826" s="120"/>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row>
    <row r="827">
      <c r="A827" s="109"/>
      <c r="B827" s="109"/>
      <c r="C827" s="109"/>
      <c r="D827" s="109"/>
      <c r="E827" s="109"/>
      <c r="F827" s="109"/>
      <c r="G827" s="120"/>
      <c r="H827" s="120"/>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row>
    <row r="828">
      <c r="A828" s="109"/>
      <c r="B828" s="109"/>
      <c r="C828" s="109"/>
      <c r="D828" s="109"/>
      <c r="E828" s="109"/>
      <c r="F828" s="109"/>
      <c r="G828" s="120"/>
      <c r="H828" s="120"/>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row>
    <row r="829">
      <c r="A829" s="109"/>
      <c r="B829" s="109"/>
      <c r="C829" s="109"/>
      <c r="D829" s="109"/>
      <c r="E829" s="109"/>
      <c r="F829" s="109"/>
      <c r="G829" s="120"/>
      <c r="H829" s="120"/>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row>
    <row r="830">
      <c r="A830" s="109"/>
      <c r="B830" s="109"/>
      <c r="C830" s="109"/>
      <c r="D830" s="109"/>
      <c r="E830" s="109"/>
      <c r="F830" s="109"/>
      <c r="G830" s="120"/>
      <c r="H830" s="120"/>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row>
    <row r="831">
      <c r="A831" s="109"/>
      <c r="B831" s="109"/>
      <c r="C831" s="109"/>
      <c r="D831" s="109"/>
      <c r="E831" s="109"/>
      <c r="F831" s="109"/>
      <c r="G831" s="120"/>
      <c r="H831" s="120"/>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row>
    <row r="832">
      <c r="A832" s="109"/>
      <c r="B832" s="109"/>
      <c r="C832" s="109"/>
      <c r="D832" s="109"/>
      <c r="E832" s="109"/>
      <c r="F832" s="109"/>
      <c r="G832" s="120"/>
      <c r="H832" s="120"/>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row>
    <row r="833">
      <c r="A833" s="109"/>
      <c r="B833" s="109"/>
      <c r="C833" s="109"/>
      <c r="D833" s="109"/>
      <c r="E833" s="109"/>
      <c r="F833" s="109"/>
      <c r="G833" s="120"/>
      <c r="H833" s="120"/>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row>
    <row r="834">
      <c r="A834" s="109"/>
      <c r="B834" s="109"/>
      <c r="C834" s="109"/>
      <c r="D834" s="109"/>
      <c r="E834" s="109"/>
      <c r="F834" s="109"/>
      <c r="G834" s="120"/>
      <c r="H834" s="120"/>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row>
    <row r="835">
      <c r="A835" s="109"/>
      <c r="B835" s="109"/>
      <c r="C835" s="109"/>
      <c r="D835" s="109"/>
      <c r="E835" s="109"/>
      <c r="F835" s="109"/>
      <c r="G835" s="120"/>
      <c r="H835" s="120"/>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row>
    <row r="836">
      <c r="A836" s="109"/>
      <c r="B836" s="109"/>
      <c r="C836" s="109"/>
      <c r="D836" s="109"/>
      <c r="E836" s="109"/>
      <c r="F836" s="109"/>
      <c r="G836" s="120"/>
      <c r="H836" s="120"/>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row>
    <row r="837">
      <c r="A837" s="109"/>
      <c r="B837" s="109"/>
      <c r="C837" s="109"/>
      <c r="D837" s="109"/>
      <c r="E837" s="109"/>
      <c r="F837" s="109"/>
      <c r="G837" s="120"/>
      <c r="H837" s="120"/>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row>
    <row r="838">
      <c r="A838" s="109"/>
      <c r="B838" s="109"/>
      <c r="C838" s="109"/>
      <c r="D838" s="109"/>
      <c r="E838" s="109"/>
      <c r="F838" s="109"/>
      <c r="G838" s="120"/>
      <c r="H838" s="120"/>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row>
    <row r="839">
      <c r="A839" s="109"/>
      <c r="B839" s="109"/>
      <c r="C839" s="109"/>
      <c r="D839" s="109"/>
      <c r="E839" s="109"/>
      <c r="F839" s="109"/>
      <c r="G839" s="120"/>
      <c r="H839" s="120"/>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row>
    <row r="840">
      <c r="A840" s="109"/>
      <c r="B840" s="109"/>
      <c r="C840" s="109"/>
      <c r="D840" s="109"/>
      <c r="E840" s="109"/>
      <c r="F840" s="109"/>
      <c r="G840" s="120"/>
      <c r="H840" s="120"/>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row>
    <row r="841">
      <c r="A841" s="109"/>
      <c r="B841" s="109"/>
      <c r="C841" s="109"/>
      <c r="D841" s="109"/>
      <c r="E841" s="109"/>
      <c r="F841" s="109"/>
      <c r="G841" s="120"/>
      <c r="H841" s="120"/>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row>
    <row r="842">
      <c r="A842" s="109"/>
      <c r="B842" s="109"/>
      <c r="C842" s="109"/>
      <c r="D842" s="109"/>
      <c r="E842" s="109"/>
      <c r="F842" s="109"/>
      <c r="G842" s="120"/>
      <c r="H842" s="120"/>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row>
    <row r="843">
      <c r="A843" s="109"/>
      <c r="B843" s="109"/>
      <c r="C843" s="109"/>
      <c r="D843" s="109"/>
      <c r="E843" s="109"/>
      <c r="F843" s="109"/>
      <c r="G843" s="120"/>
      <c r="H843" s="120"/>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row>
    <row r="844">
      <c r="A844" s="109"/>
      <c r="B844" s="109"/>
      <c r="C844" s="109"/>
      <c r="D844" s="109"/>
      <c r="E844" s="109"/>
      <c r="F844" s="109"/>
      <c r="G844" s="120"/>
      <c r="H844" s="120"/>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row>
    <row r="845">
      <c r="A845" s="109"/>
      <c r="B845" s="109"/>
      <c r="C845" s="109"/>
      <c r="D845" s="109"/>
      <c r="E845" s="109"/>
      <c r="F845" s="109"/>
      <c r="G845" s="120"/>
      <c r="H845" s="120"/>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row>
    <row r="846">
      <c r="A846" s="109"/>
      <c r="B846" s="109"/>
      <c r="C846" s="109"/>
      <c r="D846" s="109"/>
      <c r="E846" s="109"/>
      <c r="F846" s="109"/>
      <c r="G846" s="120"/>
      <c r="H846" s="120"/>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row>
    <row r="847">
      <c r="A847" s="109"/>
      <c r="B847" s="109"/>
      <c r="C847" s="109"/>
      <c r="D847" s="109"/>
      <c r="E847" s="109"/>
      <c r="F847" s="109"/>
      <c r="G847" s="120"/>
      <c r="H847" s="120"/>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row>
    <row r="848">
      <c r="A848" s="109"/>
      <c r="B848" s="109"/>
      <c r="C848" s="109"/>
      <c r="D848" s="109"/>
      <c r="E848" s="109"/>
      <c r="F848" s="109"/>
      <c r="G848" s="120"/>
      <c r="H848" s="120"/>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row>
    <row r="849">
      <c r="A849" s="109"/>
      <c r="B849" s="109"/>
      <c r="C849" s="109"/>
      <c r="D849" s="109"/>
      <c r="E849" s="109"/>
      <c r="F849" s="109"/>
      <c r="G849" s="120"/>
      <c r="H849" s="120"/>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row>
    <row r="850">
      <c r="A850" s="109"/>
      <c r="B850" s="109"/>
      <c r="C850" s="109"/>
      <c r="D850" s="109"/>
      <c r="E850" s="109"/>
      <c r="F850" s="109"/>
      <c r="G850" s="120"/>
      <c r="H850" s="120"/>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row>
    <row r="851">
      <c r="A851" s="109"/>
      <c r="B851" s="109"/>
      <c r="C851" s="109"/>
      <c r="D851" s="109"/>
      <c r="E851" s="109"/>
      <c r="F851" s="109"/>
      <c r="G851" s="120"/>
      <c r="H851" s="120"/>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row>
    <row r="852">
      <c r="A852" s="109"/>
      <c r="B852" s="109"/>
      <c r="C852" s="109"/>
      <c r="D852" s="109"/>
      <c r="E852" s="109"/>
      <c r="F852" s="109"/>
      <c r="G852" s="120"/>
      <c r="H852" s="120"/>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row>
    <row r="853">
      <c r="A853" s="109"/>
      <c r="B853" s="109"/>
      <c r="C853" s="109"/>
      <c r="D853" s="109"/>
      <c r="E853" s="109"/>
      <c r="F853" s="109"/>
      <c r="G853" s="120"/>
      <c r="H853" s="120"/>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row>
    <row r="854">
      <c r="A854" s="109"/>
      <c r="B854" s="109"/>
      <c r="C854" s="109"/>
      <c r="D854" s="109"/>
      <c r="E854" s="109"/>
      <c r="F854" s="109"/>
      <c r="G854" s="120"/>
      <c r="H854" s="120"/>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row>
    <row r="855">
      <c r="A855" s="109"/>
      <c r="B855" s="109"/>
      <c r="C855" s="109"/>
      <c r="D855" s="109"/>
      <c r="E855" s="109"/>
      <c r="F855" s="109"/>
      <c r="G855" s="120"/>
      <c r="H855" s="120"/>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row>
    <row r="856">
      <c r="A856" s="109"/>
      <c r="B856" s="109"/>
      <c r="C856" s="109"/>
      <c r="D856" s="109"/>
      <c r="E856" s="109"/>
      <c r="F856" s="109"/>
      <c r="G856" s="120"/>
      <c r="H856" s="120"/>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row>
    <row r="857">
      <c r="A857" s="109"/>
      <c r="B857" s="109"/>
      <c r="C857" s="109"/>
      <c r="D857" s="109"/>
      <c r="E857" s="109"/>
      <c r="F857" s="109"/>
      <c r="G857" s="120"/>
      <c r="H857" s="120"/>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row>
    <row r="858">
      <c r="A858" s="109"/>
      <c r="B858" s="109"/>
      <c r="C858" s="109"/>
      <c r="D858" s="109"/>
      <c r="E858" s="109"/>
      <c r="F858" s="109"/>
      <c r="G858" s="120"/>
      <c r="H858" s="120"/>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row>
    <row r="859">
      <c r="A859" s="109"/>
      <c r="B859" s="109"/>
      <c r="C859" s="109"/>
      <c r="D859" s="109"/>
      <c r="E859" s="109"/>
      <c r="F859" s="109"/>
      <c r="G859" s="120"/>
      <c r="H859" s="120"/>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row>
    <row r="860">
      <c r="A860" s="109"/>
      <c r="B860" s="109"/>
      <c r="C860" s="109"/>
      <c r="D860" s="109"/>
      <c r="E860" s="109"/>
      <c r="F860" s="109"/>
      <c r="G860" s="120"/>
      <c r="H860" s="120"/>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row>
    <row r="861">
      <c r="A861" s="109"/>
      <c r="B861" s="109"/>
      <c r="C861" s="109"/>
      <c r="D861" s="109"/>
      <c r="E861" s="109"/>
      <c r="F861" s="109"/>
      <c r="G861" s="120"/>
      <c r="H861" s="120"/>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row>
    <row r="862">
      <c r="A862" s="109"/>
      <c r="B862" s="109"/>
      <c r="C862" s="109"/>
      <c r="D862" s="109"/>
      <c r="E862" s="109"/>
      <c r="F862" s="109"/>
      <c r="G862" s="120"/>
      <c r="H862" s="120"/>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row>
    <row r="863">
      <c r="A863" s="109"/>
      <c r="B863" s="109"/>
      <c r="C863" s="109"/>
      <c r="D863" s="109"/>
      <c r="E863" s="109"/>
      <c r="F863" s="109"/>
      <c r="G863" s="120"/>
      <c r="H863" s="120"/>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row>
    <row r="864">
      <c r="A864" s="109"/>
      <c r="B864" s="109"/>
      <c r="C864" s="109"/>
      <c r="D864" s="109"/>
      <c r="E864" s="109"/>
      <c r="F864" s="109"/>
      <c r="G864" s="120"/>
      <c r="H864" s="120"/>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row>
    <row r="865">
      <c r="A865" s="109"/>
      <c r="B865" s="109"/>
      <c r="C865" s="109"/>
      <c r="D865" s="109"/>
      <c r="E865" s="109"/>
      <c r="F865" s="109"/>
      <c r="G865" s="120"/>
      <c r="H865" s="120"/>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row>
    <row r="866">
      <c r="A866" s="109"/>
      <c r="B866" s="109"/>
      <c r="C866" s="109"/>
      <c r="D866" s="109"/>
      <c r="E866" s="109"/>
      <c r="F866" s="109"/>
      <c r="G866" s="120"/>
      <c r="H866" s="120"/>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row>
    <row r="867">
      <c r="A867" s="109"/>
      <c r="B867" s="109"/>
      <c r="C867" s="109"/>
      <c r="D867" s="109"/>
      <c r="E867" s="109"/>
      <c r="F867" s="109"/>
      <c r="G867" s="120"/>
      <c r="H867" s="120"/>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row>
    <row r="868">
      <c r="A868" s="109"/>
      <c r="B868" s="109"/>
      <c r="C868" s="109"/>
      <c r="D868" s="109"/>
      <c r="E868" s="109"/>
      <c r="F868" s="109"/>
      <c r="G868" s="120"/>
      <c r="H868" s="120"/>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row>
    <row r="869">
      <c r="A869" s="109"/>
      <c r="B869" s="109"/>
      <c r="C869" s="109"/>
      <c r="D869" s="109"/>
      <c r="E869" s="109"/>
      <c r="F869" s="109"/>
      <c r="G869" s="120"/>
      <c r="H869" s="120"/>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row>
    <row r="870">
      <c r="A870" s="109"/>
      <c r="B870" s="109"/>
      <c r="C870" s="109"/>
      <c r="D870" s="109"/>
      <c r="E870" s="109"/>
      <c r="F870" s="109"/>
      <c r="G870" s="120"/>
      <c r="H870" s="120"/>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row>
    <row r="871">
      <c r="A871" s="109"/>
      <c r="B871" s="109"/>
      <c r="C871" s="109"/>
      <c r="D871" s="109"/>
      <c r="E871" s="109"/>
      <c r="F871" s="109"/>
      <c r="G871" s="120"/>
      <c r="H871" s="120"/>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row>
    <row r="872">
      <c r="A872" s="109"/>
      <c r="B872" s="109"/>
      <c r="C872" s="109"/>
      <c r="D872" s="109"/>
      <c r="E872" s="109"/>
      <c r="F872" s="109"/>
      <c r="G872" s="120"/>
      <c r="H872" s="120"/>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row>
    <row r="873">
      <c r="A873" s="109"/>
      <c r="B873" s="109"/>
      <c r="C873" s="109"/>
      <c r="D873" s="109"/>
      <c r="E873" s="109"/>
      <c r="F873" s="109"/>
      <c r="G873" s="120"/>
      <c r="H873" s="120"/>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row>
    <row r="874">
      <c r="A874" s="109"/>
      <c r="B874" s="109"/>
      <c r="C874" s="109"/>
      <c r="D874" s="109"/>
      <c r="E874" s="109"/>
      <c r="F874" s="109"/>
      <c r="G874" s="120"/>
      <c r="H874" s="120"/>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row>
    <row r="875">
      <c r="A875" s="109"/>
      <c r="B875" s="109"/>
      <c r="C875" s="109"/>
      <c r="D875" s="109"/>
      <c r="E875" s="109"/>
      <c r="F875" s="109"/>
      <c r="G875" s="120"/>
      <c r="H875" s="120"/>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row>
    <row r="876">
      <c r="A876" s="109"/>
      <c r="B876" s="109"/>
      <c r="C876" s="109"/>
      <c r="D876" s="109"/>
      <c r="E876" s="109"/>
      <c r="F876" s="109"/>
      <c r="G876" s="120"/>
      <c r="H876" s="120"/>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row>
    <row r="877">
      <c r="A877" s="109"/>
      <c r="B877" s="109"/>
      <c r="C877" s="109"/>
      <c r="D877" s="109"/>
      <c r="E877" s="109"/>
      <c r="F877" s="109"/>
      <c r="G877" s="120"/>
      <c r="H877" s="120"/>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row>
    <row r="878">
      <c r="A878" s="109"/>
      <c r="B878" s="109"/>
      <c r="C878" s="109"/>
      <c r="D878" s="109"/>
      <c r="E878" s="109"/>
      <c r="F878" s="109"/>
      <c r="G878" s="120"/>
      <c r="H878" s="120"/>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row>
    <row r="879">
      <c r="A879" s="109"/>
      <c r="B879" s="109"/>
      <c r="C879" s="109"/>
      <c r="D879" s="109"/>
      <c r="E879" s="109"/>
      <c r="F879" s="109"/>
      <c r="G879" s="120"/>
      <c r="H879" s="120"/>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row>
    <row r="880">
      <c r="A880" s="109"/>
      <c r="B880" s="109"/>
      <c r="C880" s="109"/>
      <c r="D880" s="109"/>
      <c r="E880" s="109"/>
      <c r="F880" s="109"/>
      <c r="G880" s="120"/>
      <c r="H880" s="120"/>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row>
    <row r="881">
      <c r="A881" s="109"/>
      <c r="B881" s="109"/>
      <c r="C881" s="109"/>
      <c r="D881" s="109"/>
      <c r="E881" s="109"/>
      <c r="F881" s="109"/>
      <c r="G881" s="120"/>
      <c r="H881" s="120"/>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row>
    <row r="882">
      <c r="A882" s="109"/>
      <c r="B882" s="109"/>
      <c r="C882" s="109"/>
      <c r="D882" s="109"/>
      <c r="E882" s="109"/>
      <c r="F882" s="109"/>
      <c r="G882" s="120"/>
      <c r="H882" s="120"/>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row>
    <row r="883">
      <c r="A883" s="109"/>
      <c r="B883" s="109"/>
      <c r="C883" s="109"/>
      <c r="D883" s="109"/>
      <c r="E883" s="109"/>
      <c r="F883" s="109"/>
      <c r="G883" s="120"/>
      <c r="H883" s="120"/>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row>
    <row r="884">
      <c r="A884" s="109"/>
      <c r="B884" s="109"/>
      <c r="C884" s="109"/>
      <c r="D884" s="109"/>
      <c r="E884" s="109"/>
      <c r="F884" s="109"/>
      <c r="G884" s="120"/>
      <c r="H884" s="120"/>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row>
    <row r="885">
      <c r="A885" s="109"/>
      <c r="B885" s="109"/>
      <c r="C885" s="109"/>
      <c r="D885" s="109"/>
      <c r="E885" s="109"/>
      <c r="F885" s="109"/>
      <c r="G885" s="120"/>
      <c r="H885" s="120"/>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row>
    <row r="886">
      <c r="A886" s="109"/>
      <c r="B886" s="109"/>
      <c r="C886" s="109"/>
      <c r="D886" s="109"/>
      <c r="E886" s="109"/>
      <c r="F886" s="109"/>
      <c r="G886" s="120"/>
      <c r="H886" s="120"/>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row>
    <row r="887">
      <c r="A887" s="109"/>
      <c r="B887" s="109"/>
      <c r="C887" s="109"/>
      <c r="D887" s="109"/>
      <c r="E887" s="109"/>
      <c r="F887" s="109"/>
      <c r="G887" s="120"/>
      <c r="H887" s="120"/>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row>
    <row r="888">
      <c r="A888" s="109"/>
      <c r="B888" s="109"/>
      <c r="C888" s="109"/>
      <c r="D888" s="109"/>
      <c r="E888" s="109"/>
      <c r="F888" s="109"/>
      <c r="G888" s="120"/>
      <c r="H888" s="120"/>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row>
    <row r="889">
      <c r="A889" s="109"/>
      <c r="B889" s="109"/>
      <c r="C889" s="109"/>
      <c r="D889" s="109"/>
      <c r="E889" s="109"/>
      <c r="F889" s="109"/>
      <c r="G889" s="120"/>
      <c r="H889" s="120"/>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row>
    <row r="890">
      <c r="A890" s="109"/>
      <c r="B890" s="109"/>
      <c r="C890" s="109"/>
      <c r="D890" s="109"/>
      <c r="E890" s="109"/>
      <c r="F890" s="109"/>
      <c r="G890" s="120"/>
      <c r="H890" s="120"/>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row>
    <row r="891">
      <c r="A891" s="109"/>
      <c r="B891" s="109"/>
      <c r="C891" s="109"/>
      <c r="D891" s="109"/>
      <c r="E891" s="109"/>
      <c r="F891" s="109"/>
      <c r="G891" s="120"/>
      <c r="H891" s="120"/>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row>
    <row r="892">
      <c r="A892" s="109"/>
      <c r="B892" s="109"/>
      <c r="C892" s="109"/>
      <c r="D892" s="109"/>
      <c r="E892" s="109"/>
      <c r="F892" s="109"/>
      <c r="G892" s="120"/>
      <c r="H892" s="120"/>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row>
    <row r="893">
      <c r="A893" s="109"/>
      <c r="B893" s="109"/>
      <c r="C893" s="109"/>
      <c r="D893" s="109"/>
      <c r="E893" s="109"/>
      <c r="F893" s="109"/>
      <c r="G893" s="120"/>
      <c r="H893" s="120"/>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row>
    <row r="894">
      <c r="A894" s="109"/>
      <c r="B894" s="109"/>
      <c r="C894" s="109"/>
      <c r="D894" s="109"/>
      <c r="E894" s="109"/>
      <c r="F894" s="109"/>
      <c r="G894" s="120"/>
      <c r="H894" s="120"/>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row>
    <row r="895">
      <c r="A895" s="109"/>
      <c r="B895" s="109"/>
      <c r="C895" s="109"/>
      <c r="D895" s="109"/>
      <c r="E895" s="109"/>
      <c r="F895" s="109"/>
      <c r="G895" s="120"/>
      <c r="H895" s="120"/>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row>
    <row r="896">
      <c r="A896" s="109"/>
      <c r="B896" s="109"/>
      <c r="C896" s="109"/>
      <c r="D896" s="109"/>
      <c r="E896" s="109"/>
      <c r="F896" s="109"/>
      <c r="G896" s="120"/>
      <c r="H896" s="120"/>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row>
    <row r="897">
      <c r="A897" s="109"/>
      <c r="B897" s="109"/>
      <c r="C897" s="109"/>
      <c r="D897" s="109"/>
      <c r="E897" s="109"/>
      <c r="F897" s="109"/>
      <c r="G897" s="120"/>
      <c r="H897" s="120"/>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row>
    <row r="898">
      <c r="A898" s="109"/>
      <c r="B898" s="109"/>
      <c r="C898" s="109"/>
      <c r="D898" s="109"/>
      <c r="E898" s="109"/>
      <c r="F898" s="109"/>
      <c r="G898" s="120"/>
      <c r="H898" s="120"/>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row>
    <row r="899">
      <c r="A899" s="109"/>
      <c r="B899" s="109"/>
      <c r="C899" s="109"/>
      <c r="D899" s="109"/>
      <c r="E899" s="109"/>
      <c r="F899" s="109"/>
      <c r="G899" s="120"/>
      <c r="H899" s="120"/>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row>
    <row r="900">
      <c r="A900" s="109"/>
      <c r="B900" s="109"/>
      <c r="C900" s="109"/>
      <c r="D900" s="109"/>
      <c r="E900" s="109"/>
      <c r="F900" s="109"/>
      <c r="G900" s="120"/>
      <c r="H900" s="120"/>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row>
    <row r="901">
      <c r="A901" s="109"/>
      <c r="B901" s="109"/>
      <c r="C901" s="109"/>
      <c r="D901" s="109"/>
      <c r="E901" s="109"/>
      <c r="F901" s="109"/>
      <c r="G901" s="120"/>
      <c r="H901" s="120"/>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row>
    <row r="902">
      <c r="A902" s="109"/>
      <c r="B902" s="109"/>
      <c r="C902" s="109"/>
      <c r="D902" s="109"/>
      <c r="E902" s="109"/>
      <c r="F902" s="109"/>
      <c r="G902" s="120"/>
      <c r="H902" s="120"/>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row>
    <row r="903">
      <c r="A903" s="109"/>
      <c r="B903" s="109"/>
      <c r="C903" s="109"/>
      <c r="D903" s="109"/>
      <c r="E903" s="109"/>
      <c r="F903" s="109"/>
      <c r="G903" s="120"/>
      <c r="H903" s="120"/>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row>
    <row r="904">
      <c r="A904" s="109"/>
      <c r="B904" s="109"/>
      <c r="C904" s="109"/>
      <c r="D904" s="109"/>
      <c r="E904" s="109"/>
      <c r="F904" s="109"/>
      <c r="G904" s="120"/>
      <c r="H904" s="120"/>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row>
    <row r="905">
      <c r="A905" s="109"/>
      <c r="B905" s="109"/>
      <c r="C905" s="109"/>
      <c r="D905" s="109"/>
      <c r="E905" s="109"/>
      <c r="F905" s="109"/>
      <c r="G905" s="120"/>
      <c r="H905" s="120"/>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row>
    <row r="906">
      <c r="A906" s="109"/>
      <c r="B906" s="109"/>
      <c r="C906" s="109"/>
      <c r="D906" s="109"/>
      <c r="E906" s="109"/>
      <c r="F906" s="109"/>
      <c r="G906" s="120"/>
      <c r="H906" s="120"/>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row>
    <row r="907">
      <c r="A907" s="109"/>
      <c r="B907" s="109"/>
      <c r="C907" s="109"/>
      <c r="D907" s="109"/>
      <c r="E907" s="109"/>
      <c r="F907" s="109"/>
      <c r="G907" s="120"/>
      <c r="H907" s="120"/>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row>
    <row r="908">
      <c r="A908" s="109"/>
      <c r="B908" s="109"/>
      <c r="C908" s="109"/>
      <c r="D908" s="109"/>
      <c r="E908" s="109"/>
      <c r="F908" s="109"/>
      <c r="G908" s="120"/>
      <c r="H908" s="120"/>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row>
    <row r="909">
      <c r="A909" s="109"/>
      <c r="B909" s="109"/>
      <c r="C909" s="109"/>
      <c r="D909" s="109"/>
      <c r="E909" s="109"/>
      <c r="F909" s="109"/>
      <c r="G909" s="120"/>
      <c r="H909" s="120"/>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row>
    <row r="910">
      <c r="A910" s="109"/>
      <c r="B910" s="109"/>
      <c r="C910" s="109"/>
      <c r="D910" s="109"/>
      <c r="E910" s="109"/>
      <c r="F910" s="109"/>
      <c r="G910" s="120"/>
      <c r="H910" s="120"/>
      <c r="I910" s="109"/>
      <c r="J910" s="109"/>
      <c r="K910" s="109"/>
      <c r="L910" s="109"/>
      <c r="M910" s="109"/>
      <c r="N910" s="109"/>
      <c r="O910" s="109"/>
      <c r="P910" s="109"/>
      <c r="Q910" s="109"/>
      <c r="R910" s="109"/>
      <c r="S910" s="109"/>
      <c r="T910" s="109"/>
      <c r="U910" s="109"/>
      <c r="V910" s="109"/>
      <c r="W910" s="109"/>
      <c r="X910" s="109"/>
      <c r="Y910" s="109"/>
      <c r="Z910" s="109"/>
      <c r="AA910" s="109"/>
      <c r="AB910" s="109"/>
      <c r="AC910" s="109"/>
      <c r="AD910" s="109"/>
    </row>
    <row r="911">
      <c r="A911" s="109"/>
      <c r="B911" s="109"/>
      <c r="C911" s="109"/>
      <c r="D911" s="109"/>
      <c r="E911" s="109"/>
      <c r="F911" s="109"/>
      <c r="G911" s="120"/>
      <c r="H911" s="120"/>
      <c r="I911" s="109"/>
      <c r="J911" s="109"/>
      <c r="K911" s="109"/>
      <c r="L911" s="109"/>
      <c r="M911" s="109"/>
      <c r="N911" s="109"/>
      <c r="O911" s="109"/>
      <c r="P911" s="109"/>
      <c r="Q911" s="109"/>
      <c r="R911" s="109"/>
      <c r="S911" s="109"/>
      <c r="T911" s="109"/>
      <c r="U911" s="109"/>
      <c r="V911" s="109"/>
      <c r="W911" s="109"/>
      <c r="X911" s="109"/>
      <c r="Y911" s="109"/>
      <c r="Z911" s="109"/>
      <c r="AA911" s="109"/>
      <c r="AB911" s="109"/>
      <c r="AC911" s="109"/>
      <c r="AD911" s="109"/>
    </row>
    <row r="912">
      <c r="A912" s="109"/>
      <c r="B912" s="109"/>
      <c r="C912" s="109"/>
      <c r="D912" s="109"/>
      <c r="E912" s="109"/>
      <c r="F912" s="109"/>
      <c r="G912" s="120"/>
      <c r="H912" s="120"/>
      <c r="I912" s="109"/>
      <c r="J912" s="109"/>
      <c r="K912" s="109"/>
      <c r="L912" s="109"/>
      <c r="M912" s="109"/>
      <c r="N912" s="109"/>
      <c r="O912" s="109"/>
      <c r="P912" s="109"/>
      <c r="Q912" s="109"/>
      <c r="R912" s="109"/>
      <c r="S912" s="109"/>
      <c r="T912" s="109"/>
      <c r="U912" s="109"/>
      <c r="V912" s="109"/>
      <c r="W912" s="109"/>
      <c r="X912" s="109"/>
      <c r="Y912" s="109"/>
      <c r="Z912" s="109"/>
      <c r="AA912" s="109"/>
      <c r="AB912" s="109"/>
      <c r="AC912" s="109"/>
      <c r="AD912" s="109"/>
    </row>
    <row r="913">
      <c r="A913" s="109"/>
      <c r="B913" s="109"/>
      <c r="C913" s="109"/>
      <c r="D913" s="109"/>
      <c r="E913" s="109"/>
      <c r="F913" s="109"/>
      <c r="G913" s="120"/>
      <c r="H913" s="120"/>
      <c r="I913" s="109"/>
      <c r="J913" s="109"/>
      <c r="K913" s="109"/>
      <c r="L913" s="109"/>
      <c r="M913" s="109"/>
      <c r="N913" s="109"/>
      <c r="O913" s="109"/>
      <c r="P913" s="109"/>
      <c r="Q913" s="109"/>
      <c r="R913" s="109"/>
      <c r="S913" s="109"/>
      <c r="T913" s="109"/>
      <c r="U913" s="109"/>
      <c r="V913" s="109"/>
      <c r="W913" s="109"/>
      <c r="X913" s="109"/>
      <c r="Y913" s="109"/>
      <c r="Z913" s="109"/>
      <c r="AA913" s="109"/>
      <c r="AB913" s="109"/>
      <c r="AC913" s="109"/>
      <c r="AD913" s="109"/>
    </row>
    <row r="914">
      <c r="A914" s="109"/>
      <c r="B914" s="109"/>
      <c r="C914" s="109"/>
      <c r="D914" s="109"/>
      <c r="E914" s="109"/>
      <c r="F914" s="109"/>
      <c r="G914" s="120"/>
      <c r="H914" s="120"/>
      <c r="I914" s="109"/>
      <c r="J914" s="109"/>
      <c r="K914" s="109"/>
      <c r="L914" s="109"/>
      <c r="M914" s="109"/>
      <c r="N914" s="109"/>
      <c r="O914" s="109"/>
      <c r="P914" s="109"/>
      <c r="Q914" s="109"/>
      <c r="R914" s="109"/>
      <c r="S914" s="109"/>
      <c r="T914" s="109"/>
      <c r="U914" s="109"/>
      <c r="V914" s="109"/>
      <c r="W914" s="109"/>
      <c r="X914" s="109"/>
      <c r="Y914" s="109"/>
      <c r="Z914" s="109"/>
      <c r="AA914" s="109"/>
      <c r="AB914" s="109"/>
      <c r="AC914" s="109"/>
      <c r="AD914" s="109"/>
    </row>
    <row r="915">
      <c r="A915" s="109"/>
      <c r="B915" s="109"/>
      <c r="C915" s="109"/>
      <c r="D915" s="109"/>
      <c r="E915" s="109"/>
      <c r="F915" s="109"/>
      <c r="G915" s="120"/>
      <c r="H915" s="120"/>
      <c r="I915" s="109"/>
      <c r="J915" s="109"/>
      <c r="K915" s="109"/>
      <c r="L915" s="109"/>
      <c r="M915" s="109"/>
      <c r="N915" s="109"/>
      <c r="O915" s="109"/>
      <c r="P915" s="109"/>
      <c r="Q915" s="109"/>
      <c r="R915" s="109"/>
      <c r="S915" s="109"/>
      <c r="T915" s="109"/>
      <c r="U915" s="109"/>
      <c r="V915" s="109"/>
      <c r="W915" s="109"/>
      <c r="X915" s="109"/>
      <c r="Y915" s="109"/>
      <c r="Z915" s="109"/>
      <c r="AA915" s="109"/>
      <c r="AB915" s="109"/>
      <c r="AC915" s="109"/>
      <c r="AD915" s="109"/>
    </row>
    <row r="916">
      <c r="A916" s="109"/>
      <c r="B916" s="109"/>
      <c r="C916" s="109"/>
      <c r="D916" s="109"/>
      <c r="E916" s="109"/>
      <c r="F916" s="109"/>
      <c r="G916" s="120"/>
      <c r="H916" s="120"/>
      <c r="I916" s="109"/>
      <c r="J916" s="109"/>
      <c r="K916" s="109"/>
      <c r="L916" s="109"/>
      <c r="M916" s="109"/>
      <c r="N916" s="109"/>
      <c r="O916" s="109"/>
      <c r="P916" s="109"/>
      <c r="Q916" s="109"/>
      <c r="R916" s="109"/>
      <c r="S916" s="109"/>
      <c r="T916" s="109"/>
      <c r="U916" s="109"/>
      <c r="V916" s="109"/>
      <c r="W916" s="109"/>
      <c r="X916" s="109"/>
      <c r="Y916" s="109"/>
      <c r="Z916" s="109"/>
      <c r="AA916" s="109"/>
      <c r="AB916" s="109"/>
      <c r="AC916" s="109"/>
      <c r="AD916" s="109"/>
    </row>
    <row r="917">
      <c r="A917" s="109"/>
      <c r="B917" s="109"/>
      <c r="C917" s="109"/>
      <c r="D917" s="109"/>
      <c r="E917" s="109"/>
      <c r="F917" s="109"/>
      <c r="G917" s="120"/>
      <c r="H917" s="120"/>
      <c r="I917" s="109"/>
      <c r="J917" s="109"/>
      <c r="K917" s="109"/>
      <c r="L917" s="109"/>
      <c r="M917" s="109"/>
      <c r="N917" s="109"/>
      <c r="O917" s="109"/>
      <c r="P917" s="109"/>
      <c r="Q917" s="109"/>
      <c r="R917" s="109"/>
      <c r="S917" s="109"/>
      <c r="T917" s="109"/>
      <c r="U917" s="109"/>
      <c r="V917" s="109"/>
      <c r="W917" s="109"/>
      <c r="X917" s="109"/>
      <c r="Y917" s="109"/>
      <c r="Z917" s="109"/>
      <c r="AA917" s="109"/>
      <c r="AB917" s="109"/>
      <c r="AC917" s="109"/>
      <c r="AD917" s="109"/>
    </row>
    <row r="918">
      <c r="A918" s="109"/>
      <c r="B918" s="109"/>
      <c r="C918" s="109"/>
      <c r="D918" s="109"/>
      <c r="E918" s="109"/>
      <c r="F918" s="109"/>
      <c r="G918" s="120"/>
      <c r="H918" s="120"/>
      <c r="I918" s="109"/>
      <c r="J918" s="109"/>
      <c r="K918" s="109"/>
      <c r="L918" s="109"/>
      <c r="M918" s="109"/>
      <c r="N918" s="109"/>
      <c r="O918" s="109"/>
      <c r="P918" s="109"/>
      <c r="Q918" s="109"/>
      <c r="R918" s="109"/>
      <c r="S918" s="109"/>
      <c r="T918" s="109"/>
      <c r="U918" s="109"/>
      <c r="V918" s="109"/>
      <c r="W918" s="109"/>
      <c r="X918" s="109"/>
      <c r="Y918" s="109"/>
      <c r="Z918" s="109"/>
      <c r="AA918" s="109"/>
      <c r="AB918" s="109"/>
      <c r="AC918" s="109"/>
      <c r="AD918" s="109"/>
    </row>
    <row r="919">
      <c r="A919" s="109"/>
      <c r="B919" s="109"/>
      <c r="C919" s="109"/>
      <c r="D919" s="109"/>
      <c r="E919" s="109"/>
      <c r="F919" s="109"/>
      <c r="G919" s="120"/>
      <c r="H919" s="120"/>
      <c r="I919" s="109"/>
      <c r="J919" s="109"/>
      <c r="K919" s="109"/>
      <c r="L919" s="109"/>
      <c r="M919" s="109"/>
      <c r="N919" s="109"/>
      <c r="O919" s="109"/>
      <c r="P919" s="109"/>
      <c r="Q919" s="109"/>
      <c r="R919" s="109"/>
      <c r="S919" s="109"/>
      <c r="T919" s="109"/>
      <c r="U919" s="109"/>
      <c r="V919" s="109"/>
      <c r="W919" s="109"/>
      <c r="X919" s="109"/>
      <c r="Y919" s="109"/>
      <c r="Z919" s="109"/>
      <c r="AA919" s="109"/>
      <c r="AB919" s="109"/>
      <c r="AC919" s="109"/>
      <c r="AD919" s="109"/>
    </row>
    <row r="920">
      <c r="A920" s="109"/>
      <c r="B920" s="109"/>
      <c r="C920" s="109"/>
      <c r="D920" s="109"/>
      <c r="E920" s="109"/>
      <c r="F920" s="109"/>
      <c r="G920" s="120"/>
      <c r="H920" s="120"/>
      <c r="I920" s="109"/>
      <c r="J920" s="109"/>
      <c r="K920" s="109"/>
      <c r="L920" s="109"/>
      <c r="M920" s="109"/>
      <c r="N920" s="109"/>
      <c r="O920" s="109"/>
      <c r="P920" s="109"/>
      <c r="Q920" s="109"/>
      <c r="R920" s="109"/>
      <c r="S920" s="109"/>
      <c r="T920" s="109"/>
      <c r="U920" s="109"/>
      <c r="V920" s="109"/>
      <c r="W920" s="109"/>
      <c r="X920" s="109"/>
      <c r="Y920" s="109"/>
      <c r="Z920" s="109"/>
      <c r="AA920" s="109"/>
      <c r="AB920" s="109"/>
      <c r="AC920" s="109"/>
      <c r="AD920" s="109"/>
    </row>
    <row r="921">
      <c r="A921" s="109"/>
      <c r="B921" s="109"/>
      <c r="C921" s="109"/>
      <c r="D921" s="109"/>
      <c r="E921" s="109"/>
      <c r="F921" s="109"/>
      <c r="G921" s="120"/>
      <c r="H921" s="120"/>
      <c r="I921" s="109"/>
      <c r="J921" s="109"/>
      <c r="K921" s="109"/>
      <c r="L921" s="109"/>
      <c r="M921" s="109"/>
      <c r="N921" s="109"/>
      <c r="O921" s="109"/>
      <c r="P921" s="109"/>
      <c r="Q921" s="109"/>
      <c r="R921" s="109"/>
      <c r="S921" s="109"/>
      <c r="T921" s="109"/>
      <c r="U921" s="109"/>
      <c r="V921" s="109"/>
      <c r="W921" s="109"/>
      <c r="X921" s="109"/>
      <c r="Y921" s="109"/>
      <c r="Z921" s="109"/>
      <c r="AA921" s="109"/>
      <c r="AB921" s="109"/>
      <c r="AC921" s="109"/>
      <c r="AD921" s="109"/>
    </row>
    <row r="922">
      <c r="A922" s="109"/>
      <c r="B922" s="109"/>
      <c r="C922" s="109"/>
      <c r="D922" s="109"/>
      <c r="E922" s="109"/>
      <c r="F922" s="109"/>
      <c r="G922" s="120"/>
      <c r="H922" s="120"/>
      <c r="I922" s="109"/>
      <c r="J922" s="109"/>
      <c r="K922" s="109"/>
      <c r="L922" s="109"/>
      <c r="M922" s="109"/>
      <c r="N922" s="109"/>
      <c r="O922" s="109"/>
      <c r="P922" s="109"/>
      <c r="Q922" s="109"/>
      <c r="R922" s="109"/>
      <c r="S922" s="109"/>
      <c r="T922" s="109"/>
      <c r="U922" s="109"/>
      <c r="V922" s="109"/>
      <c r="W922" s="109"/>
      <c r="X922" s="109"/>
      <c r="Y922" s="109"/>
      <c r="Z922" s="109"/>
      <c r="AA922" s="109"/>
      <c r="AB922" s="109"/>
      <c r="AC922" s="109"/>
      <c r="AD922" s="109"/>
    </row>
    <row r="923">
      <c r="A923" s="109"/>
      <c r="B923" s="109"/>
      <c r="C923" s="109"/>
      <c r="D923" s="109"/>
      <c r="E923" s="109"/>
      <c r="F923" s="109"/>
      <c r="G923" s="120"/>
      <c r="H923" s="120"/>
      <c r="I923" s="109"/>
      <c r="J923" s="109"/>
      <c r="K923" s="109"/>
      <c r="L923" s="109"/>
      <c r="M923" s="109"/>
      <c r="N923" s="109"/>
      <c r="O923" s="109"/>
      <c r="P923" s="109"/>
      <c r="Q923" s="109"/>
      <c r="R923" s="109"/>
      <c r="S923" s="109"/>
      <c r="T923" s="109"/>
      <c r="U923" s="109"/>
      <c r="V923" s="109"/>
      <c r="W923" s="109"/>
      <c r="X923" s="109"/>
      <c r="Y923" s="109"/>
      <c r="Z923" s="109"/>
      <c r="AA923" s="109"/>
      <c r="AB923" s="109"/>
      <c r="AC923" s="109"/>
      <c r="AD923" s="109"/>
    </row>
    <row r="924">
      <c r="A924" s="109"/>
      <c r="B924" s="109"/>
      <c r="C924" s="109"/>
      <c r="D924" s="109"/>
      <c r="E924" s="109"/>
      <c r="F924" s="109"/>
      <c r="G924" s="120"/>
      <c r="H924" s="120"/>
      <c r="I924" s="109"/>
      <c r="J924" s="109"/>
      <c r="K924" s="109"/>
      <c r="L924" s="109"/>
      <c r="M924" s="109"/>
      <c r="N924" s="109"/>
      <c r="O924" s="109"/>
      <c r="P924" s="109"/>
      <c r="Q924" s="109"/>
      <c r="R924" s="109"/>
      <c r="S924" s="109"/>
      <c r="T924" s="109"/>
      <c r="U924" s="109"/>
      <c r="V924" s="109"/>
      <c r="W924" s="109"/>
      <c r="X924" s="109"/>
      <c r="Y924" s="109"/>
      <c r="Z924" s="109"/>
      <c r="AA924" s="109"/>
      <c r="AB924" s="109"/>
      <c r="AC924" s="109"/>
      <c r="AD924" s="109"/>
    </row>
    <row r="925">
      <c r="A925" s="109"/>
      <c r="B925" s="109"/>
      <c r="C925" s="109"/>
      <c r="D925" s="109"/>
      <c r="E925" s="109"/>
      <c r="F925" s="109"/>
      <c r="G925" s="120"/>
      <c r="H925" s="120"/>
      <c r="I925" s="109"/>
      <c r="J925" s="109"/>
      <c r="K925" s="109"/>
      <c r="L925" s="109"/>
      <c r="M925" s="109"/>
      <c r="N925" s="109"/>
      <c r="O925" s="109"/>
      <c r="P925" s="109"/>
      <c r="Q925" s="109"/>
      <c r="R925" s="109"/>
      <c r="S925" s="109"/>
      <c r="T925" s="109"/>
      <c r="U925" s="109"/>
      <c r="V925" s="109"/>
      <c r="W925" s="109"/>
      <c r="X925" s="109"/>
      <c r="Y925" s="109"/>
      <c r="Z925" s="109"/>
      <c r="AA925" s="109"/>
      <c r="AB925" s="109"/>
      <c r="AC925" s="109"/>
      <c r="AD925" s="109"/>
    </row>
    <row r="926">
      <c r="A926" s="109"/>
      <c r="B926" s="109"/>
      <c r="C926" s="109"/>
      <c r="D926" s="109"/>
      <c r="E926" s="109"/>
      <c r="F926" s="109"/>
      <c r="G926" s="120"/>
      <c r="H926" s="120"/>
      <c r="I926" s="109"/>
      <c r="J926" s="109"/>
      <c r="K926" s="109"/>
      <c r="L926" s="109"/>
      <c r="M926" s="109"/>
      <c r="N926" s="109"/>
      <c r="O926" s="109"/>
      <c r="P926" s="109"/>
      <c r="Q926" s="109"/>
      <c r="R926" s="109"/>
      <c r="S926" s="109"/>
      <c r="T926" s="109"/>
      <c r="U926" s="109"/>
      <c r="V926" s="109"/>
      <c r="W926" s="109"/>
      <c r="X926" s="109"/>
      <c r="Y926" s="109"/>
      <c r="Z926" s="109"/>
      <c r="AA926" s="109"/>
      <c r="AB926" s="109"/>
      <c r="AC926" s="109"/>
      <c r="AD926" s="109"/>
    </row>
    <row r="927">
      <c r="A927" s="109"/>
      <c r="B927" s="109"/>
      <c r="C927" s="109"/>
      <c r="D927" s="109"/>
      <c r="E927" s="109"/>
      <c r="F927" s="109"/>
      <c r="G927" s="120"/>
      <c r="H927" s="120"/>
      <c r="I927" s="109"/>
      <c r="J927" s="109"/>
      <c r="K927" s="109"/>
      <c r="L927" s="109"/>
      <c r="M927" s="109"/>
      <c r="N927" s="109"/>
      <c r="O927" s="109"/>
      <c r="P927" s="109"/>
      <c r="Q927" s="109"/>
      <c r="R927" s="109"/>
      <c r="S927" s="109"/>
      <c r="T927" s="109"/>
      <c r="U927" s="109"/>
      <c r="V927" s="109"/>
      <c r="W927" s="109"/>
      <c r="X927" s="109"/>
      <c r="Y927" s="109"/>
      <c r="Z927" s="109"/>
      <c r="AA927" s="109"/>
      <c r="AB927" s="109"/>
      <c r="AC927" s="109"/>
      <c r="AD927" s="109"/>
    </row>
    <row r="928">
      <c r="A928" s="109"/>
      <c r="B928" s="109"/>
      <c r="C928" s="109"/>
      <c r="D928" s="109"/>
      <c r="E928" s="109"/>
      <c r="F928" s="109"/>
      <c r="G928" s="120"/>
      <c r="H928" s="120"/>
      <c r="I928" s="109"/>
      <c r="J928" s="109"/>
      <c r="K928" s="109"/>
      <c r="L928" s="109"/>
      <c r="M928" s="109"/>
      <c r="N928" s="109"/>
      <c r="O928" s="109"/>
      <c r="P928" s="109"/>
      <c r="Q928" s="109"/>
      <c r="R928" s="109"/>
      <c r="S928" s="109"/>
      <c r="T928" s="109"/>
      <c r="U928" s="109"/>
      <c r="V928" s="109"/>
      <c r="W928" s="109"/>
      <c r="X928" s="109"/>
      <c r="Y928" s="109"/>
      <c r="Z928" s="109"/>
      <c r="AA928" s="109"/>
      <c r="AB928" s="109"/>
      <c r="AC928" s="109"/>
      <c r="AD928" s="109"/>
    </row>
    <row r="929">
      <c r="A929" s="109"/>
      <c r="B929" s="109"/>
      <c r="C929" s="109"/>
      <c r="D929" s="109"/>
      <c r="E929" s="109"/>
      <c r="F929" s="109"/>
      <c r="G929" s="120"/>
      <c r="H929" s="120"/>
      <c r="I929" s="109"/>
      <c r="J929" s="109"/>
      <c r="K929" s="109"/>
      <c r="L929" s="109"/>
      <c r="M929" s="109"/>
      <c r="N929" s="109"/>
      <c r="O929" s="109"/>
      <c r="P929" s="109"/>
      <c r="Q929" s="109"/>
      <c r="R929" s="109"/>
      <c r="S929" s="109"/>
      <c r="T929" s="109"/>
      <c r="U929" s="109"/>
      <c r="V929" s="109"/>
      <c r="W929" s="109"/>
      <c r="X929" s="109"/>
      <c r="Y929" s="109"/>
      <c r="Z929" s="109"/>
      <c r="AA929" s="109"/>
      <c r="AB929" s="109"/>
      <c r="AC929" s="109"/>
      <c r="AD929" s="109"/>
    </row>
    <row r="930">
      <c r="A930" s="109"/>
      <c r="B930" s="109"/>
      <c r="C930" s="109"/>
      <c r="D930" s="109"/>
      <c r="E930" s="109"/>
      <c r="F930" s="109"/>
      <c r="G930" s="120"/>
      <c r="H930" s="120"/>
      <c r="I930" s="109"/>
      <c r="J930" s="109"/>
      <c r="K930" s="109"/>
      <c r="L930" s="109"/>
      <c r="M930" s="109"/>
      <c r="N930" s="109"/>
      <c r="O930" s="109"/>
      <c r="P930" s="109"/>
      <c r="Q930" s="109"/>
      <c r="R930" s="109"/>
      <c r="S930" s="109"/>
      <c r="T930" s="109"/>
      <c r="U930" s="109"/>
      <c r="V930" s="109"/>
      <c r="W930" s="109"/>
      <c r="X930" s="109"/>
      <c r="Y930" s="109"/>
      <c r="Z930" s="109"/>
      <c r="AA930" s="109"/>
      <c r="AB930" s="109"/>
      <c r="AC930" s="109"/>
      <c r="AD930" s="109"/>
    </row>
    <row r="931">
      <c r="A931" s="109"/>
      <c r="B931" s="109"/>
      <c r="C931" s="109"/>
      <c r="D931" s="109"/>
      <c r="E931" s="109"/>
      <c r="F931" s="109"/>
      <c r="G931" s="120"/>
      <c r="H931" s="120"/>
      <c r="I931" s="109"/>
      <c r="J931" s="109"/>
      <c r="K931" s="109"/>
      <c r="L931" s="109"/>
      <c r="M931" s="109"/>
      <c r="N931" s="109"/>
      <c r="O931" s="109"/>
      <c r="P931" s="109"/>
      <c r="Q931" s="109"/>
      <c r="R931" s="109"/>
      <c r="S931" s="109"/>
      <c r="T931" s="109"/>
      <c r="U931" s="109"/>
      <c r="V931" s="109"/>
      <c r="W931" s="109"/>
      <c r="X931" s="109"/>
      <c r="Y931" s="109"/>
      <c r="Z931" s="109"/>
      <c r="AA931" s="109"/>
      <c r="AB931" s="109"/>
      <c r="AC931" s="109"/>
      <c r="AD931" s="109"/>
    </row>
    <row r="932">
      <c r="A932" s="109"/>
      <c r="B932" s="109"/>
      <c r="C932" s="109"/>
      <c r="D932" s="109"/>
      <c r="E932" s="109"/>
      <c r="F932" s="109"/>
      <c r="G932" s="120"/>
      <c r="H932" s="120"/>
      <c r="I932" s="109"/>
      <c r="J932" s="109"/>
      <c r="K932" s="109"/>
      <c r="L932" s="109"/>
      <c r="M932" s="109"/>
      <c r="N932" s="109"/>
      <c r="O932" s="109"/>
      <c r="P932" s="109"/>
      <c r="Q932" s="109"/>
      <c r="R932" s="109"/>
      <c r="S932" s="109"/>
      <c r="T932" s="109"/>
      <c r="U932" s="109"/>
      <c r="V932" s="109"/>
      <c r="W932" s="109"/>
      <c r="X932" s="109"/>
      <c r="Y932" s="109"/>
      <c r="Z932" s="109"/>
      <c r="AA932" s="109"/>
      <c r="AB932" s="109"/>
      <c r="AC932" s="109"/>
      <c r="AD932" s="109"/>
    </row>
    <row r="933">
      <c r="A933" s="109"/>
      <c r="B933" s="109"/>
      <c r="C933" s="109"/>
      <c r="D933" s="109"/>
      <c r="E933" s="109"/>
      <c r="F933" s="109"/>
      <c r="G933" s="120"/>
      <c r="H933" s="120"/>
      <c r="I933" s="109"/>
      <c r="J933" s="109"/>
      <c r="K933" s="109"/>
      <c r="L933" s="109"/>
      <c r="M933" s="109"/>
      <c r="N933" s="109"/>
      <c r="O933" s="109"/>
      <c r="P933" s="109"/>
      <c r="Q933" s="109"/>
      <c r="R933" s="109"/>
      <c r="S933" s="109"/>
      <c r="T933" s="109"/>
      <c r="U933" s="109"/>
      <c r="V933" s="109"/>
      <c r="W933" s="109"/>
      <c r="X933" s="109"/>
      <c r="Y933" s="109"/>
      <c r="Z933" s="109"/>
      <c r="AA933" s="109"/>
      <c r="AB933" s="109"/>
      <c r="AC933" s="109"/>
      <c r="AD933" s="109"/>
    </row>
    <row r="934">
      <c r="A934" s="109"/>
      <c r="B934" s="109"/>
      <c r="C934" s="109"/>
      <c r="D934" s="109"/>
      <c r="E934" s="109"/>
      <c r="F934" s="109"/>
      <c r="G934" s="120"/>
      <c r="H934" s="120"/>
      <c r="I934" s="109"/>
      <c r="J934" s="109"/>
      <c r="K934" s="109"/>
      <c r="L934" s="109"/>
      <c r="M934" s="109"/>
      <c r="N934" s="109"/>
      <c r="O934" s="109"/>
      <c r="P934" s="109"/>
      <c r="Q934" s="109"/>
      <c r="R934" s="109"/>
      <c r="S934" s="109"/>
      <c r="T934" s="109"/>
      <c r="U934" s="109"/>
      <c r="V934" s="109"/>
      <c r="W934" s="109"/>
      <c r="X934" s="109"/>
      <c r="Y934" s="109"/>
      <c r="Z934" s="109"/>
      <c r="AA934" s="109"/>
      <c r="AB934" s="109"/>
      <c r="AC934" s="109"/>
      <c r="AD934" s="109"/>
    </row>
    <row r="935">
      <c r="A935" s="109"/>
      <c r="B935" s="109"/>
      <c r="C935" s="109"/>
      <c r="D935" s="109"/>
      <c r="E935" s="109"/>
      <c r="F935" s="109"/>
      <c r="G935" s="120"/>
      <c r="H935" s="120"/>
      <c r="I935" s="109"/>
      <c r="J935" s="109"/>
      <c r="K935" s="109"/>
      <c r="L935" s="109"/>
      <c r="M935" s="109"/>
      <c r="N935" s="109"/>
      <c r="O935" s="109"/>
      <c r="P935" s="109"/>
      <c r="Q935" s="109"/>
      <c r="R935" s="109"/>
      <c r="S935" s="109"/>
      <c r="T935" s="109"/>
      <c r="U935" s="109"/>
      <c r="V935" s="109"/>
      <c r="W935" s="109"/>
      <c r="X935" s="109"/>
      <c r="Y935" s="109"/>
      <c r="Z935" s="109"/>
      <c r="AA935" s="109"/>
      <c r="AB935" s="109"/>
      <c r="AC935" s="109"/>
      <c r="AD935" s="109"/>
    </row>
    <row r="936">
      <c r="A936" s="109"/>
      <c r="B936" s="109"/>
      <c r="C936" s="109"/>
      <c r="D936" s="109"/>
      <c r="E936" s="109"/>
      <c r="F936" s="109"/>
      <c r="G936" s="120"/>
      <c r="H936" s="120"/>
      <c r="I936" s="109"/>
      <c r="J936" s="109"/>
      <c r="K936" s="109"/>
      <c r="L936" s="109"/>
      <c r="M936" s="109"/>
      <c r="N936" s="109"/>
      <c r="O936" s="109"/>
      <c r="P936" s="109"/>
      <c r="Q936" s="109"/>
      <c r="R936" s="109"/>
      <c r="S936" s="109"/>
      <c r="T936" s="109"/>
      <c r="U936" s="109"/>
      <c r="V936" s="109"/>
      <c r="W936" s="109"/>
      <c r="X936" s="109"/>
      <c r="Y936" s="109"/>
      <c r="Z936" s="109"/>
      <c r="AA936" s="109"/>
      <c r="AB936" s="109"/>
      <c r="AC936" s="109"/>
      <c r="AD936" s="109"/>
    </row>
    <row r="937">
      <c r="A937" s="109"/>
      <c r="B937" s="109"/>
      <c r="C937" s="109"/>
      <c r="D937" s="109"/>
      <c r="E937" s="109"/>
      <c r="F937" s="109"/>
      <c r="G937" s="120"/>
      <c r="H937" s="120"/>
      <c r="I937" s="109"/>
      <c r="J937" s="109"/>
      <c r="K937" s="109"/>
      <c r="L937" s="109"/>
      <c r="M937" s="109"/>
      <c r="N937" s="109"/>
      <c r="O937" s="109"/>
      <c r="P937" s="109"/>
      <c r="Q937" s="109"/>
      <c r="R937" s="109"/>
      <c r="S937" s="109"/>
      <c r="T937" s="109"/>
      <c r="U937" s="109"/>
      <c r="V937" s="109"/>
      <c r="W937" s="109"/>
      <c r="X937" s="109"/>
      <c r="Y937" s="109"/>
      <c r="Z937" s="109"/>
      <c r="AA937" s="109"/>
      <c r="AB937" s="109"/>
      <c r="AC937" s="109"/>
      <c r="AD937" s="109"/>
    </row>
    <row r="938">
      <c r="A938" s="109"/>
      <c r="B938" s="109"/>
      <c r="C938" s="109"/>
      <c r="D938" s="109"/>
      <c r="E938" s="109"/>
      <c r="F938" s="109"/>
      <c r="G938" s="120"/>
      <c r="H938" s="120"/>
      <c r="I938" s="109"/>
      <c r="J938" s="109"/>
      <c r="K938" s="109"/>
      <c r="L938" s="109"/>
      <c r="M938" s="109"/>
      <c r="N938" s="109"/>
      <c r="O938" s="109"/>
      <c r="P938" s="109"/>
      <c r="Q938" s="109"/>
      <c r="R938" s="109"/>
      <c r="S938" s="109"/>
      <c r="T938" s="109"/>
      <c r="U938" s="109"/>
      <c r="V938" s="109"/>
      <c r="W938" s="109"/>
      <c r="X938" s="109"/>
      <c r="Y938" s="109"/>
      <c r="Z938" s="109"/>
      <c r="AA938" s="109"/>
      <c r="AB938" s="109"/>
      <c r="AC938" s="109"/>
      <c r="AD938" s="109"/>
    </row>
    <row r="939">
      <c r="A939" s="109"/>
      <c r="B939" s="109"/>
      <c r="C939" s="109"/>
      <c r="D939" s="109"/>
      <c r="E939" s="109"/>
      <c r="F939" s="109"/>
      <c r="G939" s="120"/>
      <c r="H939" s="120"/>
      <c r="I939" s="109"/>
      <c r="J939" s="109"/>
      <c r="K939" s="109"/>
      <c r="L939" s="109"/>
      <c r="M939" s="109"/>
      <c r="N939" s="109"/>
      <c r="O939" s="109"/>
      <c r="P939" s="109"/>
      <c r="Q939" s="109"/>
      <c r="R939" s="109"/>
      <c r="S939" s="109"/>
      <c r="T939" s="109"/>
      <c r="U939" s="109"/>
      <c r="V939" s="109"/>
      <c r="W939" s="109"/>
      <c r="X939" s="109"/>
      <c r="Y939" s="109"/>
      <c r="Z939" s="109"/>
      <c r="AA939" s="109"/>
      <c r="AB939" s="109"/>
      <c r="AC939" s="109"/>
      <c r="AD939" s="109"/>
    </row>
    <row r="940">
      <c r="A940" s="109"/>
      <c r="B940" s="109"/>
      <c r="C940" s="109"/>
      <c r="D940" s="109"/>
      <c r="E940" s="109"/>
      <c r="F940" s="109"/>
      <c r="G940" s="120"/>
      <c r="H940" s="120"/>
      <c r="I940" s="109"/>
      <c r="J940" s="109"/>
      <c r="K940" s="109"/>
      <c r="L940" s="109"/>
      <c r="M940" s="109"/>
      <c r="N940" s="109"/>
      <c r="O940" s="109"/>
      <c r="P940" s="109"/>
      <c r="Q940" s="109"/>
      <c r="R940" s="109"/>
      <c r="S940" s="109"/>
      <c r="T940" s="109"/>
      <c r="U940" s="109"/>
      <c r="V940" s="109"/>
      <c r="W940" s="109"/>
      <c r="X940" s="109"/>
      <c r="Y940" s="109"/>
      <c r="Z940" s="109"/>
      <c r="AA940" s="109"/>
      <c r="AB940" s="109"/>
      <c r="AC940" s="109"/>
      <c r="AD940" s="109"/>
    </row>
    <row r="941">
      <c r="A941" s="109"/>
      <c r="B941" s="109"/>
      <c r="C941" s="109"/>
      <c r="D941" s="109"/>
      <c r="E941" s="109"/>
      <c r="F941" s="109"/>
      <c r="G941" s="120"/>
      <c r="H941" s="120"/>
      <c r="I941" s="109"/>
      <c r="J941" s="109"/>
      <c r="K941" s="109"/>
      <c r="L941" s="109"/>
      <c r="M941" s="109"/>
      <c r="N941" s="109"/>
      <c r="O941" s="109"/>
      <c r="P941" s="109"/>
      <c r="Q941" s="109"/>
      <c r="R941" s="109"/>
      <c r="S941" s="109"/>
      <c r="T941" s="109"/>
      <c r="U941" s="109"/>
      <c r="V941" s="109"/>
      <c r="W941" s="109"/>
      <c r="X941" s="109"/>
      <c r="Y941" s="109"/>
      <c r="Z941" s="109"/>
      <c r="AA941" s="109"/>
      <c r="AB941" s="109"/>
      <c r="AC941" s="109"/>
      <c r="AD941" s="109"/>
    </row>
    <row r="942">
      <c r="A942" s="109"/>
      <c r="B942" s="109"/>
      <c r="C942" s="109"/>
      <c r="D942" s="109"/>
      <c r="E942" s="109"/>
      <c r="F942" s="109"/>
      <c r="G942" s="120"/>
      <c r="H942" s="120"/>
      <c r="I942" s="109"/>
      <c r="J942" s="109"/>
      <c r="K942" s="109"/>
      <c r="L942" s="109"/>
      <c r="M942" s="109"/>
      <c r="N942" s="109"/>
      <c r="O942" s="109"/>
      <c r="P942" s="109"/>
      <c r="Q942" s="109"/>
      <c r="R942" s="109"/>
      <c r="S942" s="109"/>
      <c r="T942" s="109"/>
      <c r="U942" s="109"/>
      <c r="V942" s="109"/>
      <c r="W942" s="109"/>
      <c r="X942" s="109"/>
      <c r="Y942" s="109"/>
      <c r="Z942" s="109"/>
      <c r="AA942" s="109"/>
      <c r="AB942" s="109"/>
      <c r="AC942" s="109"/>
      <c r="AD942" s="109"/>
    </row>
    <row r="943">
      <c r="A943" s="109"/>
      <c r="B943" s="109"/>
      <c r="C943" s="109"/>
      <c r="D943" s="109"/>
      <c r="E943" s="109"/>
      <c r="F943" s="109"/>
      <c r="G943" s="120"/>
      <c r="H943" s="120"/>
      <c r="I943" s="109"/>
      <c r="J943" s="109"/>
      <c r="K943" s="109"/>
      <c r="L943" s="109"/>
      <c r="M943" s="109"/>
      <c r="N943" s="109"/>
      <c r="O943" s="109"/>
      <c r="P943" s="109"/>
      <c r="Q943" s="109"/>
      <c r="R943" s="109"/>
      <c r="S943" s="109"/>
      <c r="T943" s="109"/>
      <c r="U943" s="109"/>
      <c r="V943" s="109"/>
      <c r="W943" s="109"/>
      <c r="X943" s="109"/>
      <c r="Y943" s="109"/>
      <c r="Z943" s="109"/>
      <c r="AA943" s="109"/>
      <c r="AB943" s="109"/>
      <c r="AC943" s="109"/>
      <c r="AD943" s="109"/>
    </row>
    <row r="944">
      <c r="A944" s="109"/>
      <c r="B944" s="109"/>
      <c r="C944" s="109"/>
      <c r="D944" s="109"/>
      <c r="E944" s="109"/>
      <c r="F944" s="109"/>
      <c r="G944" s="120"/>
      <c r="H944" s="120"/>
      <c r="I944" s="109"/>
      <c r="J944" s="109"/>
      <c r="K944" s="109"/>
      <c r="L944" s="109"/>
      <c r="M944" s="109"/>
      <c r="N944" s="109"/>
      <c r="O944" s="109"/>
      <c r="P944" s="109"/>
      <c r="Q944" s="109"/>
      <c r="R944" s="109"/>
      <c r="S944" s="109"/>
      <c r="T944" s="109"/>
      <c r="U944" s="109"/>
      <c r="V944" s="109"/>
      <c r="W944" s="109"/>
      <c r="X944" s="109"/>
      <c r="Y944" s="109"/>
      <c r="Z944" s="109"/>
      <c r="AA944" s="109"/>
      <c r="AB944" s="109"/>
      <c r="AC944" s="109"/>
      <c r="AD944" s="109"/>
    </row>
    <row r="945">
      <c r="A945" s="109"/>
      <c r="B945" s="109"/>
      <c r="C945" s="109"/>
      <c r="D945" s="109"/>
      <c r="E945" s="109"/>
      <c r="F945" s="109"/>
      <c r="G945" s="120"/>
      <c r="H945" s="120"/>
      <c r="I945" s="109"/>
      <c r="J945" s="109"/>
      <c r="K945" s="109"/>
      <c r="L945" s="109"/>
      <c r="M945" s="109"/>
      <c r="N945" s="109"/>
      <c r="O945" s="109"/>
      <c r="P945" s="109"/>
      <c r="Q945" s="109"/>
      <c r="R945" s="109"/>
      <c r="S945" s="109"/>
      <c r="T945" s="109"/>
      <c r="U945" s="109"/>
      <c r="V945" s="109"/>
      <c r="W945" s="109"/>
      <c r="X945" s="109"/>
      <c r="Y945" s="109"/>
      <c r="Z945" s="109"/>
      <c r="AA945" s="109"/>
      <c r="AB945" s="109"/>
      <c r="AC945" s="109"/>
      <c r="AD945" s="109"/>
    </row>
    <row r="946">
      <c r="A946" s="109"/>
      <c r="B946" s="109"/>
      <c r="C946" s="109"/>
      <c r="D946" s="109"/>
      <c r="E946" s="109"/>
      <c r="F946" s="109"/>
      <c r="G946" s="120"/>
      <c r="H946" s="120"/>
      <c r="I946" s="109"/>
      <c r="J946" s="109"/>
      <c r="K946" s="109"/>
      <c r="L946" s="109"/>
      <c r="M946" s="109"/>
      <c r="N946" s="109"/>
      <c r="O946" s="109"/>
      <c r="P946" s="109"/>
      <c r="Q946" s="109"/>
      <c r="R946" s="109"/>
      <c r="S946" s="109"/>
      <c r="T946" s="109"/>
      <c r="U946" s="109"/>
      <c r="V946" s="109"/>
      <c r="W946" s="109"/>
      <c r="X946" s="109"/>
      <c r="Y946" s="109"/>
      <c r="Z946" s="109"/>
      <c r="AA946" s="109"/>
      <c r="AB946" s="109"/>
      <c r="AC946" s="109"/>
      <c r="AD946" s="109"/>
    </row>
    <row r="947">
      <c r="A947" s="109"/>
      <c r="B947" s="109"/>
      <c r="C947" s="109"/>
      <c r="D947" s="109"/>
      <c r="E947" s="109"/>
      <c r="F947" s="109"/>
      <c r="G947" s="120"/>
      <c r="H947" s="120"/>
      <c r="I947" s="109"/>
      <c r="J947" s="109"/>
      <c r="K947" s="109"/>
      <c r="L947" s="109"/>
      <c r="M947" s="109"/>
      <c r="N947" s="109"/>
      <c r="O947" s="109"/>
      <c r="P947" s="109"/>
      <c r="Q947" s="109"/>
      <c r="R947" s="109"/>
      <c r="S947" s="109"/>
      <c r="T947" s="109"/>
      <c r="U947" s="109"/>
      <c r="V947" s="109"/>
      <c r="W947" s="109"/>
      <c r="X947" s="109"/>
      <c r="Y947" s="109"/>
      <c r="Z947" s="109"/>
      <c r="AA947" s="109"/>
      <c r="AB947" s="109"/>
      <c r="AC947" s="109"/>
      <c r="AD947" s="109"/>
    </row>
    <row r="948">
      <c r="A948" s="109"/>
      <c r="B948" s="109"/>
      <c r="C948" s="109"/>
      <c r="D948" s="109"/>
      <c r="E948" s="109"/>
      <c r="F948" s="109"/>
      <c r="G948" s="120"/>
      <c r="H948" s="120"/>
      <c r="I948" s="109"/>
      <c r="J948" s="109"/>
      <c r="K948" s="109"/>
      <c r="L948" s="109"/>
      <c r="M948" s="109"/>
      <c r="N948" s="109"/>
      <c r="O948" s="109"/>
      <c r="P948" s="109"/>
      <c r="Q948" s="109"/>
      <c r="R948" s="109"/>
      <c r="S948" s="109"/>
      <c r="T948" s="109"/>
      <c r="U948" s="109"/>
      <c r="V948" s="109"/>
      <c r="W948" s="109"/>
      <c r="X948" s="109"/>
      <c r="Y948" s="109"/>
      <c r="Z948" s="109"/>
      <c r="AA948" s="109"/>
      <c r="AB948" s="109"/>
      <c r="AC948" s="109"/>
      <c r="AD948" s="109"/>
    </row>
    <row r="949">
      <c r="A949" s="109"/>
      <c r="B949" s="109"/>
      <c r="C949" s="109"/>
      <c r="D949" s="109"/>
      <c r="E949" s="109"/>
      <c r="F949" s="109"/>
      <c r="G949" s="120"/>
      <c r="H949" s="120"/>
      <c r="I949" s="109"/>
      <c r="J949" s="109"/>
      <c r="K949" s="109"/>
      <c r="L949" s="109"/>
      <c r="M949" s="109"/>
      <c r="N949" s="109"/>
      <c r="O949" s="109"/>
      <c r="P949" s="109"/>
      <c r="Q949" s="109"/>
      <c r="R949" s="109"/>
      <c r="S949" s="109"/>
      <c r="T949" s="109"/>
      <c r="U949" s="109"/>
      <c r="V949" s="109"/>
      <c r="W949" s="109"/>
      <c r="X949" s="109"/>
      <c r="Y949" s="109"/>
      <c r="Z949" s="109"/>
      <c r="AA949" s="109"/>
      <c r="AB949" s="109"/>
      <c r="AC949" s="109"/>
      <c r="AD949" s="109"/>
    </row>
    <row r="950">
      <c r="A950" s="109"/>
      <c r="B950" s="109"/>
      <c r="C950" s="109"/>
      <c r="D950" s="109"/>
      <c r="E950" s="109"/>
      <c r="F950" s="109"/>
      <c r="G950" s="120"/>
      <c r="H950" s="120"/>
      <c r="I950" s="109"/>
      <c r="J950" s="109"/>
      <c r="K950" s="109"/>
      <c r="L950" s="109"/>
      <c r="M950" s="109"/>
      <c r="N950" s="109"/>
      <c r="O950" s="109"/>
      <c r="P950" s="109"/>
      <c r="Q950" s="109"/>
      <c r="R950" s="109"/>
      <c r="S950" s="109"/>
      <c r="T950" s="109"/>
      <c r="U950" s="109"/>
      <c r="V950" s="109"/>
      <c r="W950" s="109"/>
      <c r="X950" s="109"/>
      <c r="Y950" s="109"/>
      <c r="Z950" s="109"/>
      <c r="AA950" s="109"/>
      <c r="AB950" s="109"/>
      <c r="AC950" s="109"/>
      <c r="AD950" s="109"/>
    </row>
    <row r="951">
      <c r="A951" s="109"/>
      <c r="B951" s="109"/>
      <c r="C951" s="109"/>
      <c r="D951" s="109"/>
      <c r="E951" s="109"/>
      <c r="F951" s="109"/>
      <c r="G951" s="120"/>
      <c r="H951" s="120"/>
      <c r="I951" s="109"/>
      <c r="J951" s="109"/>
      <c r="K951" s="109"/>
      <c r="L951" s="109"/>
      <c r="M951" s="109"/>
      <c r="N951" s="109"/>
      <c r="O951" s="109"/>
      <c r="P951" s="109"/>
      <c r="Q951" s="109"/>
      <c r="R951" s="109"/>
      <c r="S951" s="109"/>
      <c r="T951" s="109"/>
      <c r="U951" s="109"/>
      <c r="V951" s="109"/>
      <c r="W951" s="109"/>
      <c r="X951" s="109"/>
      <c r="Y951" s="109"/>
      <c r="Z951" s="109"/>
      <c r="AA951" s="109"/>
      <c r="AB951" s="109"/>
      <c r="AC951" s="109"/>
      <c r="AD951" s="109"/>
    </row>
    <row r="952">
      <c r="A952" s="109"/>
      <c r="B952" s="109"/>
      <c r="C952" s="109"/>
      <c r="D952" s="109"/>
      <c r="E952" s="109"/>
      <c r="F952" s="109"/>
      <c r="G952" s="120"/>
      <c r="H952" s="120"/>
      <c r="I952" s="109"/>
      <c r="J952" s="109"/>
      <c r="K952" s="109"/>
      <c r="L952" s="109"/>
      <c r="M952" s="109"/>
      <c r="N952" s="109"/>
      <c r="O952" s="109"/>
      <c r="P952" s="109"/>
      <c r="Q952" s="109"/>
      <c r="R952" s="109"/>
      <c r="S952" s="109"/>
      <c r="T952" s="109"/>
      <c r="U952" s="109"/>
      <c r="V952" s="109"/>
      <c r="W952" s="109"/>
      <c r="X952" s="109"/>
      <c r="Y952" s="109"/>
      <c r="Z952" s="109"/>
      <c r="AA952" s="109"/>
      <c r="AB952" s="109"/>
      <c r="AC952" s="109"/>
      <c r="AD952" s="109"/>
    </row>
    <row r="953">
      <c r="A953" s="109"/>
      <c r="B953" s="109"/>
      <c r="C953" s="109"/>
      <c r="D953" s="109"/>
      <c r="E953" s="109"/>
      <c r="F953" s="109"/>
      <c r="G953" s="120"/>
      <c r="H953" s="120"/>
      <c r="I953" s="109"/>
      <c r="J953" s="109"/>
      <c r="K953" s="109"/>
      <c r="L953" s="109"/>
      <c r="M953" s="109"/>
      <c r="N953" s="109"/>
      <c r="O953" s="109"/>
      <c r="P953" s="109"/>
      <c r="Q953" s="109"/>
      <c r="R953" s="109"/>
      <c r="S953" s="109"/>
      <c r="T953" s="109"/>
      <c r="U953" s="109"/>
      <c r="V953" s="109"/>
      <c r="W953" s="109"/>
      <c r="X953" s="109"/>
      <c r="Y953" s="109"/>
      <c r="Z953" s="109"/>
      <c r="AA953" s="109"/>
      <c r="AB953" s="109"/>
      <c r="AC953" s="109"/>
      <c r="AD953" s="109"/>
    </row>
    <row r="954">
      <c r="A954" s="109"/>
      <c r="B954" s="109"/>
      <c r="C954" s="109"/>
      <c r="D954" s="109"/>
      <c r="E954" s="109"/>
      <c r="F954" s="109"/>
      <c r="G954" s="120"/>
      <c r="H954" s="120"/>
      <c r="I954" s="109"/>
      <c r="J954" s="109"/>
      <c r="K954" s="109"/>
      <c r="L954" s="109"/>
      <c r="M954" s="109"/>
      <c r="N954" s="109"/>
      <c r="O954" s="109"/>
      <c r="P954" s="109"/>
      <c r="Q954" s="109"/>
      <c r="R954" s="109"/>
      <c r="S954" s="109"/>
      <c r="T954" s="109"/>
      <c r="U954" s="109"/>
      <c r="V954" s="109"/>
      <c r="W954" s="109"/>
      <c r="X954" s="109"/>
      <c r="Y954" s="109"/>
      <c r="Z954" s="109"/>
      <c r="AA954" s="109"/>
      <c r="AB954" s="109"/>
      <c r="AC954" s="109"/>
      <c r="AD954" s="109"/>
    </row>
    <row r="955">
      <c r="A955" s="109"/>
      <c r="B955" s="109"/>
      <c r="C955" s="109"/>
      <c r="D955" s="109"/>
      <c r="E955" s="109"/>
      <c r="F955" s="109"/>
      <c r="G955" s="120"/>
      <c r="H955" s="120"/>
      <c r="I955" s="109"/>
      <c r="J955" s="109"/>
      <c r="K955" s="109"/>
      <c r="L955" s="109"/>
      <c r="M955" s="109"/>
      <c r="N955" s="109"/>
      <c r="O955" s="109"/>
      <c r="P955" s="109"/>
      <c r="Q955" s="109"/>
      <c r="R955" s="109"/>
      <c r="S955" s="109"/>
      <c r="T955" s="109"/>
      <c r="U955" s="109"/>
      <c r="V955" s="109"/>
      <c r="W955" s="109"/>
      <c r="X955" s="109"/>
      <c r="Y955" s="109"/>
      <c r="Z955" s="109"/>
      <c r="AA955" s="109"/>
      <c r="AB955" s="109"/>
      <c r="AC955" s="109"/>
      <c r="AD955" s="109"/>
    </row>
    <row r="956">
      <c r="A956" s="109"/>
      <c r="B956" s="109"/>
      <c r="C956" s="109"/>
      <c r="D956" s="109"/>
      <c r="E956" s="109"/>
      <c r="F956" s="109"/>
      <c r="G956" s="120"/>
      <c r="H956" s="120"/>
      <c r="I956" s="109"/>
      <c r="J956" s="109"/>
      <c r="K956" s="109"/>
      <c r="L956" s="109"/>
      <c r="M956" s="109"/>
      <c r="N956" s="109"/>
      <c r="O956" s="109"/>
      <c r="P956" s="109"/>
      <c r="Q956" s="109"/>
      <c r="R956" s="109"/>
      <c r="S956" s="109"/>
      <c r="T956" s="109"/>
      <c r="U956" s="109"/>
      <c r="V956" s="109"/>
      <c r="W956" s="109"/>
      <c r="X956" s="109"/>
      <c r="Y956" s="109"/>
      <c r="Z956" s="109"/>
      <c r="AA956" s="109"/>
      <c r="AB956" s="109"/>
      <c r="AC956" s="109"/>
      <c r="AD956" s="109"/>
    </row>
    <row r="957">
      <c r="A957" s="109"/>
      <c r="B957" s="109"/>
      <c r="C957" s="109"/>
      <c r="D957" s="109"/>
      <c r="E957" s="109"/>
      <c r="F957" s="109"/>
      <c r="G957" s="120"/>
      <c r="H957" s="120"/>
      <c r="I957" s="109"/>
      <c r="J957" s="109"/>
      <c r="K957" s="109"/>
      <c r="L957" s="109"/>
      <c r="M957" s="109"/>
      <c r="N957" s="109"/>
      <c r="O957" s="109"/>
      <c r="P957" s="109"/>
      <c r="Q957" s="109"/>
      <c r="R957" s="109"/>
      <c r="S957" s="109"/>
      <c r="T957" s="109"/>
      <c r="U957" s="109"/>
      <c r="V957" s="109"/>
      <c r="W957" s="109"/>
      <c r="X957" s="109"/>
      <c r="Y957" s="109"/>
      <c r="Z957" s="109"/>
      <c r="AA957" s="109"/>
      <c r="AB957" s="109"/>
      <c r="AC957" s="109"/>
      <c r="AD957" s="109"/>
    </row>
    <row r="958">
      <c r="A958" s="109"/>
      <c r="B958" s="109"/>
      <c r="C958" s="109"/>
      <c r="D958" s="109"/>
      <c r="E958" s="109"/>
      <c r="F958" s="109"/>
      <c r="G958" s="120"/>
      <c r="H958" s="120"/>
      <c r="I958" s="109"/>
      <c r="J958" s="109"/>
      <c r="K958" s="109"/>
      <c r="L958" s="109"/>
      <c r="M958" s="109"/>
      <c r="N958" s="109"/>
      <c r="O958" s="109"/>
      <c r="P958" s="109"/>
      <c r="Q958" s="109"/>
      <c r="R958" s="109"/>
      <c r="S958" s="109"/>
      <c r="T958" s="109"/>
      <c r="U958" s="109"/>
      <c r="V958" s="109"/>
      <c r="W958" s="109"/>
      <c r="X958" s="109"/>
      <c r="Y958" s="109"/>
      <c r="Z958" s="109"/>
      <c r="AA958" s="109"/>
      <c r="AB958" s="109"/>
      <c r="AC958" s="109"/>
      <c r="AD958" s="109"/>
    </row>
    <row r="959">
      <c r="A959" s="109"/>
      <c r="B959" s="109"/>
      <c r="C959" s="109"/>
      <c r="D959" s="109"/>
      <c r="E959" s="109"/>
      <c r="F959" s="109"/>
      <c r="G959" s="120"/>
      <c r="H959" s="120"/>
      <c r="I959" s="109"/>
      <c r="J959" s="109"/>
      <c r="K959" s="109"/>
      <c r="L959" s="109"/>
      <c r="M959" s="109"/>
      <c r="N959" s="109"/>
      <c r="O959" s="109"/>
      <c r="P959" s="109"/>
      <c r="Q959" s="109"/>
      <c r="R959" s="109"/>
      <c r="S959" s="109"/>
      <c r="T959" s="109"/>
      <c r="U959" s="109"/>
      <c r="V959" s="109"/>
      <c r="W959" s="109"/>
      <c r="X959" s="109"/>
      <c r="Y959" s="109"/>
      <c r="Z959" s="109"/>
      <c r="AA959" s="109"/>
      <c r="AB959" s="109"/>
      <c r="AC959" s="109"/>
      <c r="AD959" s="109"/>
    </row>
    <row r="960">
      <c r="A960" s="109"/>
      <c r="B960" s="109"/>
      <c r="C960" s="109"/>
      <c r="D960" s="109"/>
      <c r="E960" s="109"/>
      <c r="F960" s="109"/>
      <c r="G960" s="120"/>
      <c r="H960" s="120"/>
      <c r="I960" s="109"/>
      <c r="J960" s="109"/>
      <c r="K960" s="109"/>
      <c r="L960" s="109"/>
      <c r="M960" s="109"/>
      <c r="N960" s="109"/>
      <c r="O960" s="109"/>
      <c r="P960" s="109"/>
      <c r="Q960" s="109"/>
      <c r="R960" s="109"/>
      <c r="S960" s="109"/>
      <c r="T960" s="109"/>
      <c r="U960" s="109"/>
      <c r="V960" s="109"/>
      <c r="W960" s="109"/>
      <c r="X960" s="109"/>
      <c r="Y960" s="109"/>
      <c r="Z960" s="109"/>
      <c r="AA960" s="109"/>
      <c r="AB960" s="109"/>
      <c r="AC960" s="109"/>
      <c r="AD960" s="109"/>
    </row>
    <row r="961">
      <c r="A961" s="109"/>
      <c r="B961" s="109"/>
      <c r="C961" s="109"/>
      <c r="D961" s="109"/>
      <c r="E961" s="109"/>
      <c r="F961" s="109"/>
      <c r="G961" s="120"/>
      <c r="H961" s="120"/>
      <c r="I961" s="109"/>
      <c r="J961" s="109"/>
      <c r="K961" s="109"/>
      <c r="L961" s="109"/>
      <c r="M961" s="109"/>
      <c r="N961" s="109"/>
      <c r="O961" s="109"/>
      <c r="P961" s="109"/>
      <c r="Q961" s="109"/>
      <c r="R961" s="109"/>
      <c r="S961" s="109"/>
      <c r="T961" s="109"/>
      <c r="U961" s="109"/>
      <c r="V961" s="109"/>
      <c r="W961" s="109"/>
      <c r="X961" s="109"/>
      <c r="Y961" s="109"/>
      <c r="Z961" s="109"/>
      <c r="AA961" s="109"/>
      <c r="AB961" s="109"/>
      <c r="AC961" s="109"/>
      <c r="AD961" s="109"/>
    </row>
    <row r="962">
      <c r="A962" s="109"/>
      <c r="B962" s="109"/>
      <c r="C962" s="109"/>
      <c r="D962" s="109"/>
      <c r="E962" s="109"/>
      <c r="F962" s="109"/>
      <c r="G962" s="120"/>
      <c r="H962" s="120"/>
      <c r="I962" s="109"/>
      <c r="J962" s="109"/>
      <c r="K962" s="109"/>
      <c r="L962" s="109"/>
      <c r="M962" s="109"/>
      <c r="N962" s="109"/>
      <c r="O962" s="109"/>
      <c r="P962" s="109"/>
      <c r="Q962" s="109"/>
      <c r="R962" s="109"/>
      <c r="S962" s="109"/>
      <c r="T962" s="109"/>
      <c r="U962" s="109"/>
      <c r="V962" s="109"/>
      <c r="W962" s="109"/>
      <c r="X962" s="109"/>
      <c r="Y962" s="109"/>
      <c r="Z962" s="109"/>
      <c r="AA962" s="109"/>
      <c r="AB962" s="109"/>
      <c r="AC962" s="109"/>
      <c r="AD962" s="109"/>
    </row>
    <row r="963">
      <c r="A963" s="109"/>
      <c r="B963" s="109"/>
      <c r="C963" s="109"/>
      <c r="D963" s="109"/>
      <c r="E963" s="109"/>
      <c r="F963" s="109"/>
      <c r="G963" s="120"/>
      <c r="H963" s="120"/>
      <c r="I963" s="109"/>
      <c r="J963" s="109"/>
      <c r="K963" s="109"/>
      <c r="L963" s="109"/>
      <c r="M963" s="109"/>
      <c r="N963" s="109"/>
      <c r="O963" s="109"/>
      <c r="P963" s="109"/>
      <c r="Q963" s="109"/>
      <c r="R963" s="109"/>
      <c r="S963" s="109"/>
      <c r="T963" s="109"/>
      <c r="U963" s="109"/>
      <c r="V963" s="109"/>
      <c r="W963" s="109"/>
      <c r="X963" s="109"/>
      <c r="Y963" s="109"/>
      <c r="Z963" s="109"/>
      <c r="AA963" s="109"/>
      <c r="AB963" s="109"/>
      <c r="AC963" s="109"/>
      <c r="AD963" s="109"/>
    </row>
    <row r="964">
      <c r="A964" s="109"/>
      <c r="B964" s="109"/>
      <c r="C964" s="109"/>
      <c r="D964" s="109"/>
      <c r="E964" s="109"/>
      <c r="F964" s="109"/>
      <c r="G964" s="120"/>
      <c r="H964" s="120"/>
      <c r="I964" s="109"/>
      <c r="J964" s="109"/>
      <c r="K964" s="109"/>
      <c r="L964" s="109"/>
      <c r="M964" s="109"/>
      <c r="N964" s="109"/>
      <c r="O964" s="109"/>
      <c r="P964" s="109"/>
      <c r="Q964" s="109"/>
      <c r="R964" s="109"/>
      <c r="S964" s="109"/>
      <c r="T964" s="109"/>
      <c r="U964" s="109"/>
      <c r="V964" s="109"/>
      <c r="W964" s="109"/>
      <c r="X964" s="109"/>
      <c r="Y964" s="109"/>
      <c r="Z964" s="109"/>
      <c r="AA964" s="109"/>
      <c r="AB964" s="109"/>
      <c r="AC964" s="109"/>
      <c r="AD964" s="109"/>
    </row>
    <row r="965">
      <c r="A965" s="109"/>
      <c r="B965" s="109"/>
      <c r="C965" s="109"/>
      <c r="D965" s="109"/>
      <c r="E965" s="109"/>
      <c r="F965" s="109"/>
      <c r="G965" s="120"/>
      <c r="H965" s="120"/>
      <c r="I965" s="109"/>
      <c r="J965" s="109"/>
      <c r="K965" s="109"/>
      <c r="L965" s="109"/>
      <c r="M965" s="109"/>
      <c r="N965" s="109"/>
      <c r="O965" s="109"/>
      <c r="P965" s="109"/>
      <c r="Q965" s="109"/>
      <c r="R965" s="109"/>
      <c r="S965" s="109"/>
      <c r="T965" s="109"/>
      <c r="U965" s="109"/>
      <c r="V965" s="109"/>
      <c r="W965" s="109"/>
      <c r="X965" s="109"/>
      <c r="Y965" s="109"/>
      <c r="Z965" s="109"/>
      <c r="AA965" s="109"/>
      <c r="AB965" s="109"/>
      <c r="AC965" s="109"/>
      <c r="AD965" s="109"/>
    </row>
    <row r="966">
      <c r="A966" s="109"/>
      <c r="B966" s="109"/>
      <c r="C966" s="109"/>
      <c r="D966" s="109"/>
      <c r="E966" s="109"/>
      <c r="F966" s="109"/>
      <c r="G966" s="120"/>
      <c r="H966" s="120"/>
      <c r="I966" s="109"/>
      <c r="J966" s="109"/>
      <c r="K966" s="109"/>
      <c r="L966" s="109"/>
      <c r="M966" s="109"/>
      <c r="N966" s="109"/>
      <c r="O966" s="109"/>
      <c r="P966" s="109"/>
      <c r="Q966" s="109"/>
      <c r="R966" s="109"/>
      <c r="S966" s="109"/>
      <c r="T966" s="109"/>
      <c r="U966" s="109"/>
      <c r="V966" s="109"/>
      <c r="W966" s="109"/>
      <c r="X966" s="109"/>
      <c r="Y966" s="109"/>
      <c r="Z966" s="109"/>
      <c r="AA966" s="109"/>
      <c r="AB966" s="109"/>
      <c r="AC966" s="109"/>
      <c r="AD966" s="109"/>
    </row>
    <row r="967">
      <c r="A967" s="109"/>
      <c r="B967" s="109"/>
      <c r="C967" s="109"/>
      <c r="D967" s="109"/>
      <c r="E967" s="109"/>
      <c r="F967" s="109"/>
      <c r="G967" s="120"/>
      <c r="H967" s="120"/>
      <c r="I967" s="109"/>
      <c r="J967" s="109"/>
      <c r="K967" s="109"/>
      <c r="L967" s="109"/>
      <c r="M967" s="109"/>
      <c r="N967" s="109"/>
      <c r="O967" s="109"/>
      <c r="P967" s="109"/>
      <c r="Q967" s="109"/>
      <c r="R967" s="109"/>
      <c r="S967" s="109"/>
      <c r="T967" s="109"/>
      <c r="U967" s="109"/>
      <c r="V967" s="109"/>
      <c r="W967" s="109"/>
      <c r="X967" s="109"/>
      <c r="Y967" s="109"/>
      <c r="Z967" s="109"/>
      <c r="AA967" s="109"/>
      <c r="AB967" s="109"/>
      <c r="AC967" s="109"/>
      <c r="AD967" s="109"/>
    </row>
    <row r="968">
      <c r="A968" s="109"/>
      <c r="B968" s="109"/>
      <c r="C968" s="109"/>
      <c r="D968" s="109"/>
      <c r="E968" s="109"/>
      <c r="F968" s="109"/>
      <c r="G968" s="120"/>
      <c r="H968" s="120"/>
      <c r="I968" s="109"/>
      <c r="J968" s="109"/>
      <c r="K968" s="109"/>
      <c r="L968" s="109"/>
      <c r="M968" s="109"/>
      <c r="N968" s="109"/>
      <c r="O968" s="109"/>
      <c r="P968" s="109"/>
      <c r="Q968" s="109"/>
      <c r="R968" s="109"/>
      <c r="S968" s="109"/>
      <c r="T968" s="109"/>
      <c r="U968" s="109"/>
      <c r="V968" s="109"/>
      <c r="W968" s="109"/>
      <c r="X968" s="109"/>
      <c r="Y968" s="109"/>
      <c r="Z968" s="109"/>
      <c r="AA968" s="109"/>
      <c r="AB968" s="109"/>
      <c r="AC968" s="109"/>
      <c r="AD968" s="109"/>
    </row>
    <row r="969">
      <c r="A969" s="109"/>
      <c r="B969" s="109"/>
      <c r="C969" s="109"/>
      <c r="D969" s="109"/>
      <c r="E969" s="109"/>
      <c r="F969" s="109"/>
      <c r="G969" s="120"/>
      <c r="H969" s="120"/>
      <c r="I969" s="109"/>
      <c r="J969" s="109"/>
      <c r="K969" s="109"/>
      <c r="L969" s="109"/>
      <c r="M969" s="109"/>
      <c r="N969" s="109"/>
      <c r="O969" s="109"/>
      <c r="P969" s="109"/>
      <c r="Q969" s="109"/>
      <c r="R969" s="109"/>
      <c r="S969" s="109"/>
      <c r="T969" s="109"/>
      <c r="U969" s="109"/>
      <c r="V969" s="109"/>
      <c r="W969" s="109"/>
      <c r="X969" s="109"/>
      <c r="Y969" s="109"/>
      <c r="Z969" s="109"/>
      <c r="AA969" s="109"/>
      <c r="AB969" s="109"/>
      <c r="AC969" s="109"/>
      <c r="AD969" s="109"/>
    </row>
    <row r="970">
      <c r="A970" s="109"/>
      <c r="B970" s="109"/>
      <c r="C970" s="109"/>
      <c r="D970" s="109"/>
      <c r="E970" s="109"/>
      <c r="F970" s="109"/>
      <c r="G970" s="120"/>
      <c r="H970" s="120"/>
      <c r="I970" s="109"/>
      <c r="J970" s="109"/>
      <c r="K970" s="109"/>
      <c r="L970" s="109"/>
      <c r="M970" s="109"/>
      <c r="N970" s="109"/>
      <c r="O970" s="109"/>
      <c r="P970" s="109"/>
      <c r="Q970" s="109"/>
      <c r="R970" s="109"/>
      <c r="S970" s="109"/>
      <c r="T970" s="109"/>
      <c r="U970" s="109"/>
      <c r="V970" s="109"/>
      <c r="W970" s="109"/>
      <c r="X970" s="109"/>
      <c r="Y970" s="109"/>
      <c r="Z970" s="109"/>
      <c r="AA970" s="109"/>
      <c r="AB970" s="109"/>
      <c r="AC970" s="109"/>
      <c r="AD970" s="109"/>
    </row>
    <row r="971">
      <c r="A971" s="109"/>
      <c r="B971" s="109"/>
      <c r="C971" s="109"/>
      <c r="D971" s="109"/>
      <c r="E971" s="109"/>
      <c r="F971" s="109"/>
      <c r="G971" s="120"/>
      <c r="H971" s="120"/>
      <c r="I971" s="109"/>
      <c r="J971" s="109"/>
      <c r="K971" s="109"/>
      <c r="L971" s="109"/>
      <c r="M971" s="109"/>
      <c r="N971" s="109"/>
      <c r="O971" s="109"/>
      <c r="P971" s="109"/>
      <c r="Q971" s="109"/>
      <c r="R971" s="109"/>
      <c r="S971" s="109"/>
      <c r="T971" s="109"/>
      <c r="U971" s="109"/>
      <c r="V971" s="109"/>
      <c r="W971" s="109"/>
      <c r="X971" s="109"/>
      <c r="Y971" s="109"/>
      <c r="Z971" s="109"/>
      <c r="AA971" s="109"/>
      <c r="AB971" s="109"/>
      <c r="AC971" s="109"/>
      <c r="AD971" s="109"/>
    </row>
    <row r="972">
      <c r="A972" s="109"/>
      <c r="B972" s="109"/>
      <c r="C972" s="109"/>
      <c r="D972" s="109"/>
      <c r="E972" s="109"/>
      <c r="F972" s="109"/>
      <c r="G972" s="120"/>
      <c r="H972" s="120"/>
      <c r="I972" s="109"/>
      <c r="J972" s="109"/>
      <c r="K972" s="109"/>
      <c r="L972" s="109"/>
      <c r="M972" s="109"/>
      <c r="N972" s="109"/>
      <c r="O972" s="109"/>
      <c r="P972" s="109"/>
      <c r="Q972" s="109"/>
      <c r="R972" s="109"/>
      <c r="S972" s="109"/>
      <c r="T972" s="109"/>
      <c r="U972" s="109"/>
      <c r="V972" s="109"/>
      <c r="W972" s="109"/>
      <c r="X972" s="109"/>
      <c r="Y972" s="109"/>
      <c r="Z972" s="109"/>
      <c r="AA972" s="109"/>
      <c r="AB972" s="109"/>
      <c r="AC972" s="109"/>
      <c r="AD972" s="109"/>
    </row>
    <row r="973">
      <c r="A973" s="109"/>
      <c r="B973" s="109"/>
      <c r="C973" s="109"/>
      <c r="D973" s="109"/>
      <c r="E973" s="109"/>
      <c r="F973" s="109"/>
      <c r="G973" s="120"/>
      <c r="H973" s="120"/>
      <c r="I973" s="109"/>
      <c r="J973" s="109"/>
      <c r="K973" s="109"/>
      <c r="L973" s="109"/>
      <c r="M973" s="109"/>
      <c r="N973" s="109"/>
      <c r="O973" s="109"/>
      <c r="P973" s="109"/>
      <c r="Q973" s="109"/>
      <c r="R973" s="109"/>
      <c r="S973" s="109"/>
      <c r="T973" s="109"/>
      <c r="U973" s="109"/>
      <c r="V973" s="109"/>
      <c r="W973" s="109"/>
      <c r="X973" s="109"/>
      <c r="Y973" s="109"/>
      <c r="Z973" s="109"/>
      <c r="AA973" s="109"/>
      <c r="AB973" s="109"/>
      <c r="AC973" s="109"/>
      <c r="AD973" s="109"/>
    </row>
    <row r="974">
      <c r="A974" s="109"/>
      <c r="B974" s="109"/>
      <c r="C974" s="109"/>
      <c r="D974" s="109"/>
      <c r="E974" s="109"/>
      <c r="F974" s="109"/>
      <c r="G974" s="120"/>
      <c r="H974" s="120"/>
      <c r="I974" s="109"/>
      <c r="J974" s="109"/>
      <c r="K974" s="109"/>
      <c r="L974" s="109"/>
      <c r="M974" s="109"/>
      <c r="N974" s="109"/>
      <c r="O974" s="109"/>
      <c r="P974" s="109"/>
      <c r="Q974" s="109"/>
      <c r="R974" s="109"/>
      <c r="S974" s="109"/>
      <c r="T974" s="109"/>
      <c r="U974" s="109"/>
      <c r="V974" s="109"/>
      <c r="W974" s="109"/>
      <c r="X974" s="109"/>
      <c r="Y974" s="109"/>
      <c r="Z974" s="109"/>
      <c r="AA974" s="109"/>
      <c r="AB974" s="109"/>
      <c r="AC974" s="109"/>
      <c r="AD974" s="109"/>
    </row>
    <row r="975">
      <c r="A975" s="109"/>
      <c r="B975" s="109"/>
      <c r="C975" s="109"/>
      <c r="D975" s="109"/>
      <c r="E975" s="109"/>
      <c r="F975" s="109"/>
      <c r="G975" s="120"/>
      <c r="H975" s="120"/>
      <c r="I975" s="109"/>
      <c r="J975" s="109"/>
      <c r="K975" s="109"/>
      <c r="L975" s="109"/>
      <c r="M975" s="109"/>
      <c r="N975" s="109"/>
      <c r="O975" s="109"/>
      <c r="P975" s="109"/>
      <c r="Q975" s="109"/>
      <c r="R975" s="109"/>
      <c r="S975" s="109"/>
      <c r="T975" s="109"/>
      <c r="U975" s="109"/>
      <c r="V975" s="109"/>
      <c r="W975" s="109"/>
      <c r="X975" s="109"/>
      <c r="Y975" s="109"/>
      <c r="Z975" s="109"/>
      <c r="AA975" s="109"/>
      <c r="AB975" s="109"/>
      <c r="AC975" s="109"/>
      <c r="AD975" s="109"/>
    </row>
    <row r="976">
      <c r="A976" s="109"/>
      <c r="B976" s="109"/>
      <c r="C976" s="109"/>
      <c r="D976" s="109"/>
      <c r="E976" s="109"/>
      <c r="F976" s="109"/>
      <c r="G976" s="120"/>
      <c r="H976" s="120"/>
      <c r="I976" s="109"/>
      <c r="J976" s="109"/>
      <c r="K976" s="109"/>
      <c r="L976" s="109"/>
      <c r="M976" s="109"/>
      <c r="N976" s="109"/>
      <c r="O976" s="109"/>
      <c r="P976" s="109"/>
      <c r="Q976" s="109"/>
      <c r="R976" s="109"/>
      <c r="S976" s="109"/>
      <c r="T976" s="109"/>
      <c r="U976" s="109"/>
      <c r="V976" s="109"/>
      <c r="W976" s="109"/>
      <c r="X976" s="109"/>
      <c r="Y976" s="109"/>
      <c r="Z976" s="109"/>
      <c r="AA976" s="109"/>
      <c r="AB976" s="109"/>
      <c r="AC976" s="109"/>
      <c r="AD976" s="109"/>
    </row>
    <row r="977">
      <c r="A977" s="109"/>
      <c r="B977" s="109"/>
      <c r="C977" s="109"/>
      <c r="D977" s="109"/>
      <c r="E977" s="109"/>
      <c r="F977" s="109"/>
      <c r="G977" s="120"/>
      <c r="H977" s="120"/>
      <c r="I977" s="109"/>
      <c r="J977" s="109"/>
      <c r="K977" s="109"/>
      <c r="L977" s="109"/>
      <c r="M977" s="109"/>
      <c r="N977" s="109"/>
      <c r="O977" s="109"/>
      <c r="P977" s="109"/>
      <c r="Q977" s="109"/>
      <c r="R977" s="109"/>
      <c r="S977" s="109"/>
      <c r="T977" s="109"/>
      <c r="U977" s="109"/>
      <c r="V977" s="109"/>
      <c r="W977" s="109"/>
      <c r="X977" s="109"/>
      <c r="Y977" s="109"/>
      <c r="Z977" s="109"/>
      <c r="AA977" s="109"/>
      <c r="AB977" s="109"/>
      <c r="AC977" s="109"/>
      <c r="AD977" s="109"/>
    </row>
    <row r="978">
      <c r="A978" s="109"/>
      <c r="B978" s="109"/>
      <c r="C978" s="109"/>
      <c r="D978" s="109"/>
      <c r="E978" s="109"/>
      <c r="F978" s="109"/>
      <c r="G978" s="120"/>
      <c r="H978" s="120"/>
      <c r="I978" s="109"/>
      <c r="J978" s="109"/>
      <c r="K978" s="109"/>
      <c r="L978" s="109"/>
      <c r="M978" s="109"/>
      <c r="N978" s="109"/>
      <c r="O978" s="109"/>
      <c r="P978" s="109"/>
      <c r="Q978" s="109"/>
      <c r="R978" s="109"/>
      <c r="S978" s="109"/>
      <c r="T978" s="109"/>
      <c r="U978" s="109"/>
      <c r="V978" s="109"/>
      <c r="W978" s="109"/>
      <c r="X978" s="109"/>
      <c r="Y978" s="109"/>
      <c r="Z978" s="109"/>
      <c r="AA978" s="109"/>
      <c r="AB978" s="109"/>
      <c r="AC978" s="109"/>
      <c r="AD978" s="109"/>
    </row>
    <row r="979">
      <c r="A979" s="109"/>
      <c r="B979" s="109"/>
      <c r="C979" s="109"/>
      <c r="D979" s="109"/>
      <c r="E979" s="109"/>
      <c r="F979" s="109"/>
      <c r="G979" s="120"/>
      <c r="H979" s="120"/>
      <c r="I979" s="109"/>
      <c r="J979" s="109"/>
      <c r="K979" s="109"/>
      <c r="L979" s="109"/>
      <c r="M979" s="109"/>
      <c r="N979" s="109"/>
      <c r="O979" s="109"/>
      <c r="P979" s="109"/>
      <c r="Q979" s="109"/>
      <c r="R979" s="109"/>
      <c r="S979" s="109"/>
      <c r="T979" s="109"/>
      <c r="U979" s="109"/>
      <c r="V979" s="109"/>
      <c r="W979" s="109"/>
      <c r="X979" s="109"/>
      <c r="Y979" s="109"/>
      <c r="Z979" s="109"/>
      <c r="AA979" s="109"/>
      <c r="AB979" s="109"/>
      <c r="AC979" s="109"/>
      <c r="AD979" s="109"/>
    </row>
    <row r="980">
      <c r="A980" s="109"/>
      <c r="B980" s="109"/>
      <c r="C980" s="109"/>
      <c r="D980" s="109"/>
      <c r="E980" s="109"/>
      <c r="F980" s="109"/>
      <c r="G980" s="120"/>
      <c r="H980" s="120"/>
      <c r="I980" s="109"/>
      <c r="J980" s="109"/>
      <c r="K980" s="109"/>
      <c r="L980" s="109"/>
      <c r="M980" s="109"/>
      <c r="N980" s="109"/>
      <c r="O980" s="109"/>
      <c r="P980" s="109"/>
      <c r="Q980" s="109"/>
      <c r="R980" s="109"/>
      <c r="S980" s="109"/>
      <c r="T980" s="109"/>
      <c r="U980" s="109"/>
      <c r="V980" s="109"/>
      <c r="W980" s="109"/>
      <c r="X980" s="109"/>
      <c r="Y980" s="109"/>
      <c r="Z980" s="109"/>
      <c r="AA980" s="109"/>
      <c r="AB980" s="109"/>
      <c r="AC980" s="109"/>
      <c r="AD980" s="109"/>
    </row>
    <row r="981">
      <c r="A981" s="109"/>
      <c r="B981" s="109"/>
      <c r="C981" s="109"/>
      <c r="D981" s="109"/>
      <c r="E981" s="109"/>
      <c r="F981" s="109"/>
      <c r="G981" s="120"/>
      <c r="H981" s="120"/>
      <c r="I981" s="109"/>
      <c r="J981" s="109"/>
      <c r="K981" s="109"/>
      <c r="L981" s="109"/>
      <c r="M981" s="109"/>
      <c r="N981" s="109"/>
      <c r="O981" s="109"/>
      <c r="P981" s="109"/>
      <c r="Q981" s="109"/>
      <c r="R981" s="109"/>
      <c r="S981" s="109"/>
      <c r="T981" s="109"/>
      <c r="U981" s="109"/>
      <c r="V981" s="109"/>
      <c r="W981" s="109"/>
      <c r="X981" s="109"/>
      <c r="Y981" s="109"/>
      <c r="Z981" s="109"/>
      <c r="AA981" s="109"/>
      <c r="AB981" s="109"/>
      <c r="AC981" s="109"/>
      <c r="AD981" s="109"/>
    </row>
    <row r="982">
      <c r="A982" s="109"/>
      <c r="B982" s="109"/>
      <c r="C982" s="109"/>
      <c r="D982" s="109"/>
      <c r="E982" s="109"/>
      <c r="F982" s="109"/>
      <c r="G982" s="120"/>
      <c r="H982" s="120"/>
      <c r="I982" s="109"/>
      <c r="J982" s="109"/>
      <c r="K982" s="109"/>
      <c r="L982" s="109"/>
      <c r="M982" s="109"/>
      <c r="N982" s="109"/>
      <c r="O982" s="109"/>
      <c r="P982" s="109"/>
      <c r="Q982" s="109"/>
      <c r="R982" s="109"/>
      <c r="S982" s="109"/>
      <c r="T982" s="109"/>
      <c r="U982" s="109"/>
      <c r="V982" s="109"/>
      <c r="W982" s="109"/>
      <c r="X982" s="109"/>
      <c r="Y982" s="109"/>
      <c r="Z982" s="109"/>
      <c r="AA982" s="109"/>
      <c r="AB982" s="109"/>
      <c r="AC982" s="109"/>
      <c r="AD982" s="109"/>
    </row>
    <row r="983">
      <c r="A983" s="109"/>
      <c r="B983" s="109"/>
      <c r="C983" s="109"/>
      <c r="D983" s="109"/>
      <c r="E983" s="109"/>
      <c r="F983" s="109"/>
      <c r="G983" s="120"/>
      <c r="H983" s="120"/>
      <c r="I983" s="109"/>
      <c r="J983" s="109"/>
      <c r="K983" s="109"/>
      <c r="L983" s="109"/>
      <c r="M983" s="109"/>
      <c r="N983" s="109"/>
      <c r="O983" s="109"/>
      <c r="P983" s="109"/>
      <c r="Q983" s="109"/>
      <c r="R983" s="109"/>
      <c r="S983" s="109"/>
      <c r="T983" s="109"/>
      <c r="U983" s="109"/>
      <c r="V983" s="109"/>
      <c r="W983" s="109"/>
      <c r="X983" s="109"/>
      <c r="Y983" s="109"/>
      <c r="Z983" s="109"/>
      <c r="AA983" s="109"/>
      <c r="AB983" s="109"/>
      <c r="AC983" s="109"/>
      <c r="AD983" s="109"/>
    </row>
    <row r="984">
      <c r="A984" s="109"/>
      <c r="B984" s="109"/>
      <c r="C984" s="109"/>
      <c r="D984" s="109"/>
      <c r="E984" s="109"/>
      <c r="F984" s="109"/>
      <c r="G984" s="120"/>
      <c r="H984" s="120"/>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row>
    <row r="985">
      <c r="A985" s="109"/>
      <c r="B985" s="109"/>
      <c r="C985" s="109"/>
      <c r="D985" s="109"/>
      <c r="E985" s="109"/>
      <c r="F985" s="109"/>
      <c r="G985" s="120"/>
      <c r="H985" s="120"/>
      <c r="I985" s="109"/>
      <c r="J985" s="109"/>
      <c r="K985" s="109"/>
      <c r="L985" s="109"/>
      <c r="M985" s="109"/>
      <c r="N985" s="109"/>
      <c r="O985" s="109"/>
      <c r="P985" s="109"/>
      <c r="Q985" s="109"/>
      <c r="R985" s="109"/>
      <c r="S985" s="109"/>
      <c r="T985" s="109"/>
      <c r="U985" s="109"/>
      <c r="V985" s="109"/>
      <c r="W985" s="109"/>
      <c r="X985" s="109"/>
      <c r="Y985" s="109"/>
      <c r="Z985" s="109"/>
      <c r="AA985" s="109"/>
      <c r="AB985" s="109"/>
      <c r="AC985" s="109"/>
      <c r="AD985" s="109"/>
    </row>
    <row r="986">
      <c r="A986" s="109"/>
      <c r="B986" s="109"/>
      <c r="C986" s="109"/>
      <c r="D986" s="109"/>
      <c r="E986" s="109"/>
      <c r="F986" s="109"/>
      <c r="G986" s="120"/>
      <c r="H986" s="120"/>
      <c r="I986" s="109"/>
      <c r="J986" s="109"/>
      <c r="K986" s="109"/>
      <c r="L986" s="109"/>
      <c r="M986" s="109"/>
      <c r="N986" s="109"/>
      <c r="O986" s="109"/>
      <c r="P986" s="109"/>
      <c r="Q986" s="109"/>
      <c r="R986" s="109"/>
      <c r="S986" s="109"/>
      <c r="T986" s="109"/>
      <c r="U986" s="109"/>
      <c r="V986" s="109"/>
      <c r="W986" s="109"/>
      <c r="X986" s="109"/>
      <c r="Y986" s="109"/>
      <c r="Z986" s="109"/>
      <c r="AA986" s="109"/>
      <c r="AB986" s="109"/>
      <c r="AC986" s="109"/>
      <c r="AD986" s="109"/>
    </row>
    <row r="987">
      <c r="A987" s="109"/>
      <c r="B987" s="109"/>
      <c r="C987" s="109"/>
      <c r="D987" s="109"/>
      <c r="E987" s="109"/>
      <c r="F987" s="109"/>
      <c r="G987" s="120"/>
      <c r="H987" s="120"/>
      <c r="I987" s="109"/>
      <c r="J987" s="109"/>
      <c r="K987" s="109"/>
      <c r="L987" s="109"/>
      <c r="M987" s="109"/>
      <c r="N987" s="109"/>
      <c r="O987" s="109"/>
      <c r="P987" s="109"/>
      <c r="Q987" s="109"/>
      <c r="R987" s="109"/>
      <c r="S987" s="109"/>
      <c r="T987" s="109"/>
      <c r="U987" s="109"/>
      <c r="V987" s="109"/>
      <c r="W987" s="109"/>
      <c r="X987" s="109"/>
      <c r="Y987" s="109"/>
      <c r="Z987" s="109"/>
      <c r="AA987" s="109"/>
      <c r="AB987" s="109"/>
      <c r="AC987" s="109"/>
      <c r="AD987" s="109"/>
    </row>
    <row r="988">
      <c r="A988" s="109"/>
      <c r="B988" s="109"/>
      <c r="C988" s="109"/>
      <c r="D988" s="109"/>
      <c r="E988" s="109"/>
      <c r="F988" s="109"/>
      <c r="G988" s="120"/>
      <c r="H988" s="120"/>
      <c r="I988" s="109"/>
      <c r="J988" s="109"/>
      <c r="K988" s="109"/>
      <c r="L988" s="109"/>
      <c r="M988" s="109"/>
      <c r="N988" s="109"/>
      <c r="O988" s="109"/>
      <c r="P988" s="109"/>
      <c r="Q988" s="109"/>
      <c r="R988" s="109"/>
      <c r="S988" s="109"/>
      <c r="T988" s="109"/>
      <c r="U988" s="109"/>
      <c r="V988" s="109"/>
      <c r="W988" s="109"/>
      <c r="X988" s="109"/>
      <c r="Y988" s="109"/>
      <c r="Z988" s="109"/>
      <c r="AA988" s="109"/>
      <c r="AB988" s="109"/>
      <c r="AC988" s="109"/>
      <c r="AD988" s="109"/>
    </row>
    <row r="989">
      <c r="A989" s="109"/>
      <c r="B989" s="109"/>
      <c r="C989" s="109"/>
      <c r="D989" s="109"/>
      <c r="E989" s="109"/>
      <c r="F989" s="109"/>
      <c r="G989" s="120"/>
      <c r="H989" s="120"/>
      <c r="I989" s="109"/>
      <c r="J989" s="109"/>
      <c r="K989" s="109"/>
      <c r="L989" s="109"/>
      <c r="M989" s="109"/>
      <c r="N989" s="109"/>
      <c r="O989" s="109"/>
      <c r="P989" s="109"/>
      <c r="Q989" s="109"/>
      <c r="R989" s="109"/>
      <c r="S989" s="109"/>
      <c r="T989" s="109"/>
      <c r="U989" s="109"/>
      <c r="V989" s="109"/>
      <c r="W989" s="109"/>
      <c r="X989" s="109"/>
      <c r="Y989" s="109"/>
      <c r="Z989" s="109"/>
      <c r="AA989" s="109"/>
      <c r="AB989" s="109"/>
      <c r="AC989" s="109"/>
      <c r="AD989" s="109"/>
    </row>
    <row r="990">
      <c r="A990" s="109"/>
      <c r="B990" s="109"/>
      <c r="C990" s="109"/>
      <c r="D990" s="109"/>
      <c r="E990" s="109"/>
      <c r="F990" s="109"/>
      <c r="G990" s="120"/>
      <c r="H990" s="120"/>
      <c r="I990" s="109"/>
      <c r="J990" s="109"/>
      <c r="K990" s="109"/>
      <c r="L990" s="109"/>
      <c r="M990" s="109"/>
      <c r="N990" s="109"/>
      <c r="O990" s="109"/>
      <c r="P990" s="109"/>
      <c r="Q990" s="109"/>
      <c r="R990" s="109"/>
      <c r="S990" s="109"/>
      <c r="T990" s="109"/>
      <c r="U990" s="109"/>
      <c r="V990" s="109"/>
      <c r="W990" s="109"/>
      <c r="X990" s="109"/>
      <c r="Y990" s="109"/>
      <c r="Z990" s="109"/>
      <c r="AA990" s="109"/>
      <c r="AB990" s="109"/>
      <c r="AC990" s="109"/>
      <c r="AD990" s="109"/>
    </row>
    <row r="991">
      <c r="A991" s="109"/>
      <c r="B991" s="109"/>
      <c r="C991" s="109"/>
      <c r="D991" s="109"/>
      <c r="E991" s="109"/>
      <c r="F991" s="109"/>
      <c r="G991" s="120"/>
      <c r="H991" s="120"/>
      <c r="I991" s="109"/>
      <c r="J991" s="109"/>
      <c r="K991" s="109"/>
      <c r="L991" s="109"/>
      <c r="M991" s="109"/>
      <c r="N991" s="109"/>
      <c r="O991" s="109"/>
      <c r="P991" s="109"/>
      <c r="Q991" s="109"/>
      <c r="R991" s="109"/>
      <c r="S991" s="109"/>
      <c r="T991" s="109"/>
      <c r="U991" s="109"/>
      <c r="V991" s="109"/>
      <c r="W991" s="109"/>
      <c r="X991" s="109"/>
      <c r="Y991" s="109"/>
      <c r="Z991" s="109"/>
      <c r="AA991" s="109"/>
      <c r="AB991" s="109"/>
      <c r="AC991" s="109"/>
      <c r="AD991" s="109"/>
    </row>
    <row r="992">
      <c r="A992" s="109"/>
      <c r="B992" s="109"/>
      <c r="C992" s="109"/>
      <c r="D992" s="109"/>
      <c r="E992" s="109"/>
      <c r="F992" s="109"/>
      <c r="G992" s="120"/>
      <c r="H992" s="120"/>
      <c r="I992" s="109"/>
      <c r="J992" s="109"/>
      <c r="K992" s="109"/>
      <c r="L992" s="109"/>
      <c r="M992" s="109"/>
      <c r="N992" s="109"/>
      <c r="O992" s="109"/>
      <c r="P992" s="109"/>
      <c r="Q992" s="109"/>
      <c r="R992" s="109"/>
      <c r="S992" s="109"/>
      <c r="T992" s="109"/>
      <c r="U992" s="109"/>
      <c r="V992" s="109"/>
      <c r="W992" s="109"/>
      <c r="X992" s="109"/>
      <c r="Y992" s="109"/>
      <c r="Z992" s="109"/>
      <c r="AA992" s="109"/>
      <c r="AB992" s="109"/>
      <c r="AC992" s="109"/>
      <c r="AD992" s="109"/>
    </row>
    <row r="993">
      <c r="A993" s="109"/>
      <c r="B993" s="109"/>
      <c r="C993" s="109"/>
      <c r="D993" s="109"/>
      <c r="E993" s="109"/>
      <c r="F993" s="109"/>
      <c r="G993" s="120"/>
      <c r="H993" s="120"/>
      <c r="I993" s="109"/>
      <c r="J993" s="109"/>
      <c r="K993" s="109"/>
      <c r="L993" s="109"/>
      <c r="M993" s="109"/>
      <c r="N993" s="109"/>
      <c r="O993" s="109"/>
      <c r="P993" s="109"/>
      <c r="Q993" s="109"/>
      <c r="R993" s="109"/>
      <c r="S993" s="109"/>
      <c r="T993" s="109"/>
      <c r="U993" s="109"/>
      <c r="V993" s="109"/>
      <c r="W993" s="109"/>
      <c r="X993" s="109"/>
      <c r="Y993" s="109"/>
      <c r="Z993" s="109"/>
      <c r="AA993" s="109"/>
      <c r="AB993" s="109"/>
      <c r="AC993" s="109"/>
      <c r="AD993" s="109"/>
    </row>
    <row r="994">
      <c r="A994" s="109"/>
      <c r="B994" s="109"/>
      <c r="C994" s="109"/>
      <c r="D994" s="109"/>
      <c r="E994" s="109"/>
      <c r="F994" s="109"/>
      <c r="G994" s="120"/>
      <c r="H994" s="120"/>
      <c r="I994" s="109"/>
      <c r="J994" s="109"/>
      <c r="K994" s="109"/>
      <c r="L994" s="109"/>
      <c r="M994" s="109"/>
      <c r="N994" s="109"/>
      <c r="O994" s="109"/>
      <c r="P994" s="109"/>
      <c r="Q994" s="109"/>
      <c r="R994" s="109"/>
      <c r="S994" s="109"/>
      <c r="T994" s="109"/>
      <c r="U994" s="109"/>
      <c r="V994" s="109"/>
      <c r="W994" s="109"/>
      <c r="X994" s="109"/>
      <c r="Y994" s="109"/>
      <c r="Z994" s="109"/>
      <c r="AA994" s="109"/>
      <c r="AB994" s="109"/>
      <c r="AC994" s="109"/>
      <c r="AD994" s="109"/>
    </row>
    <row r="995">
      <c r="A995" s="109"/>
      <c r="B995" s="109"/>
      <c r="C995" s="109"/>
      <c r="D995" s="109"/>
      <c r="E995" s="109"/>
      <c r="F995" s="109"/>
      <c r="G995" s="120"/>
      <c r="H995" s="120"/>
      <c r="I995" s="109"/>
      <c r="J995" s="109"/>
      <c r="K995" s="109"/>
      <c r="L995" s="109"/>
      <c r="M995" s="109"/>
      <c r="N995" s="109"/>
      <c r="O995" s="109"/>
      <c r="P995" s="109"/>
      <c r="Q995" s="109"/>
      <c r="R995" s="109"/>
      <c r="S995" s="109"/>
      <c r="T995" s="109"/>
      <c r="U995" s="109"/>
      <c r="V995" s="109"/>
      <c r="W995" s="109"/>
      <c r="X995" s="109"/>
      <c r="Y995" s="109"/>
      <c r="Z995" s="109"/>
      <c r="AA995" s="109"/>
      <c r="AB995" s="109"/>
      <c r="AC995" s="109"/>
      <c r="AD995" s="109"/>
    </row>
    <row r="996">
      <c r="A996" s="109"/>
      <c r="B996" s="109"/>
      <c r="C996" s="109"/>
      <c r="D996" s="109"/>
      <c r="E996" s="109"/>
      <c r="F996" s="109"/>
      <c r="G996" s="120"/>
      <c r="H996" s="120"/>
      <c r="I996" s="109"/>
      <c r="J996" s="109"/>
      <c r="K996" s="109"/>
      <c r="L996" s="109"/>
      <c r="M996" s="109"/>
      <c r="N996" s="109"/>
      <c r="O996" s="109"/>
      <c r="P996" s="109"/>
      <c r="Q996" s="109"/>
      <c r="R996" s="109"/>
      <c r="S996" s="109"/>
      <c r="T996" s="109"/>
      <c r="U996" s="109"/>
      <c r="V996" s="109"/>
      <c r="W996" s="109"/>
      <c r="X996" s="109"/>
      <c r="Y996" s="109"/>
      <c r="Z996" s="109"/>
      <c r="AA996" s="109"/>
      <c r="AB996" s="109"/>
      <c r="AC996" s="109"/>
      <c r="AD996" s="109"/>
    </row>
    <row r="997">
      <c r="A997" s="109"/>
      <c r="B997" s="109"/>
      <c r="C997" s="109"/>
      <c r="D997" s="109"/>
      <c r="E997" s="109"/>
      <c r="F997" s="109"/>
      <c r="G997" s="120"/>
      <c r="H997" s="120"/>
      <c r="I997" s="109"/>
      <c r="J997" s="109"/>
      <c r="K997" s="109"/>
      <c r="L997" s="109"/>
      <c r="M997" s="109"/>
      <c r="N997" s="109"/>
      <c r="O997" s="109"/>
      <c r="P997" s="109"/>
      <c r="Q997" s="109"/>
      <c r="R997" s="109"/>
      <c r="S997" s="109"/>
      <c r="T997" s="109"/>
      <c r="U997" s="109"/>
      <c r="V997" s="109"/>
      <c r="W997" s="109"/>
      <c r="X997" s="109"/>
      <c r="Y997" s="109"/>
      <c r="Z997" s="109"/>
      <c r="AA997" s="109"/>
      <c r="AB997" s="109"/>
      <c r="AC997" s="109"/>
      <c r="AD997" s="109"/>
    </row>
    <row r="998">
      <c r="A998" s="109"/>
      <c r="B998" s="109"/>
      <c r="C998" s="109"/>
      <c r="D998" s="109"/>
      <c r="E998" s="109"/>
      <c r="F998" s="109"/>
      <c r="G998" s="120"/>
      <c r="H998" s="120"/>
      <c r="I998" s="109"/>
      <c r="J998" s="109"/>
      <c r="K998" s="109"/>
      <c r="L998" s="109"/>
      <c r="M998" s="109"/>
      <c r="N998" s="109"/>
      <c r="O998" s="109"/>
      <c r="P998" s="109"/>
      <c r="Q998" s="109"/>
      <c r="R998" s="109"/>
      <c r="S998" s="109"/>
      <c r="T998" s="109"/>
      <c r="U998" s="109"/>
      <c r="V998" s="109"/>
      <c r="W998" s="109"/>
      <c r="X998" s="109"/>
      <c r="Y998" s="109"/>
      <c r="Z998" s="109"/>
      <c r="AA998" s="109"/>
      <c r="AB998" s="109"/>
      <c r="AC998" s="109"/>
      <c r="AD998" s="109"/>
    </row>
    <row r="999">
      <c r="A999" s="109"/>
      <c r="B999" s="109"/>
      <c r="C999" s="109"/>
      <c r="D999" s="109"/>
      <c r="E999" s="109"/>
      <c r="F999" s="109"/>
      <c r="G999" s="120"/>
      <c r="H999" s="120"/>
      <c r="I999" s="109"/>
      <c r="J999" s="109"/>
      <c r="K999" s="109"/>
      <c r="L999" s="109"/>
      <c r="M999" s="109"/>
      <c r="N999" s="109"/>
      <c r="O999" s="109"/>
      <c r="P999" s="109"/>
      <c r="Q999" s="109"/>
      <c r="R999" s="109"/>
      <c r="S999" s="109"/>
      <c r="T999" s="109"/>
      <c r="U999" s="109"/>
      <c r="V999" s="109"/>
      <c r="W999" s="109"/>
      <c r="X999" s="109"/>
      <c r="Y999" s="109"/>
      <c r="Z999" s="109"/>
      <c r="AA999" s="109"/>
      <c r="AB999" s="109"/>
      <c r="AC999" s="109"/>
      <c r="AD999" s="109"/>
    </row>
    <row r="1000">
      <c r="A1000" s="109"/>
      <c r="B1000" s="109"/>
      <c r="C1000" s="109"/>
      <c r="D1000" s="109"/>
      <c r="E1000" s="109"/>
      <c r="F1000" s="109"/>
      <c r="G1000" s="120"/>
      <c r="H1000" s="120"/>
      <c r="I1000" s="109"/>
      <c r="J1000" s="109"/>
      <c r="K1000" s="109"/>
      <c r="L1000" s="109"/>
      <c r="M1000" s="109"/>
      <c r="N1000" s="109"/>
      <c r="O1000" s="109"/>
      <c r="P1000" s="109"/>
      <c r="Q1000" s="109"/>
      <c r="R1000" s="109"/>
      <c r="S1000" s="109"/>
      <c r="T1000" s="109"/>
      <c r="U1000" s="109"/>
      <c r="V1000" s="109"/>
      <c r="W1000" s="109"/>
      <c r="X1000" s="109"/>
      <c r="Y1000" s="109"/>
      <c r="Z1000" s="109"/>
      <c r="AA1000" s="109"/>
      <c r="AB1000" s="109"/>
      <c r="AC1000" s="109"/>
      <c r="AD1000" s="109"/>
    </row>
    <row r="1001">
      <c r="A1001" s="109"/>
      <c r="B1001" s="109"/>
      <c r="C1001" s="109"/>
      <c r="D1001" s="109"/>
      <c r="E1001" s="109"/>
      <c r="F1001" s="109"/>
      <c r="G1001" s="120"/>
      <c r="H1001" s="120"/>
      <c r="I1001" s="109"/>
      <c r="J1001" s="109"/>
      <c r="K1001" s="109"/>
      <c r="L1001" s="109"/>
      <c r="M1001" s="109"/>
      <c r="N1001" s="109"/>
      <c r="O1001" s="109"/>
      <c r="P1001" s="109"/>
      <c r="Q1001" s="109"/>
      <c r="R1001" s="109"/>
      <c r="S1001" s="109"/>
      <c r="T1001" s="109"/>
      <c r="U1001" s="109"/>
      <c r="V1001" s="109"/>
      <c r="W1001" s="109"/>
      <c r="X1001" s="109"/>
      <c r="Y1001" s="109"/>
      <c r="Z1001" s="109"/>
      <c r="AA1001" s="109"/>
      <c r="AB1001" s="109"/>
      <c r="AC1001" s="109"/>
      <c r="AD1001" s="109"/>
    </row>
  </sheetData>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location="L43-55" ref="H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hidden="1" min="1" max="2" width="12.63"/>
    <col customWidth="1" min="3" max="4" width="25.13"/>
    <col customWidth="1" min="5" max="5" width="37.63"/>
    <col customWidth="1" min="6" max="7" width="18.88"/>
    <col customWidth="1" min="8" max="8" width="37.63"/>
    <col customWidth="1" min="9" max="9" width="10.5"/>
  </cols>
  <sheetData>
    <row r="1">
      <c r="A1" s="121" t="s">
        <v>236</v>
      </c>
      <c r="B1" s="121">
        <v>0.0</v>
      </c>
      <c r="C1" s="122" t="s">
        <v>278</v>
      </c>
      <c r="D1" s="123"/>
      <c r="E1" s="123"/>
      <c r="F1" s="123"/>
      <c r="G1" s="123"/>
      <c r="H1" s="124"/>
      <c r="I1" s="125"/>
    </row>
    <row r="2">
      <c r="A2" s="121" t="s">
        <v>279</v>
      </c>
      <c r="B2" s="121">
        <v>0.0</v>
      </c>
      <c r="C2" s="126" t="s">
        <v>280</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287</v>
      </c>
      <c r="B4" s="121">
        <v>0.0</v>
      </c>
      <c r="C4" s="130" t="s">
        <v>288</v>
      </c>
      <c r="D4" s="131" t="str">
        <f>IF(OR(ISERROR(SEARCH("extension",INDIRECT("$A"&amp;row()))),NOT(ISERROR(SEARCH("parties",INDIRECT("$C"&amp;row()))))),VLOOKUP(INDIRECT("$C"&amp;row()),'OCDS Schema 1.1.5'!$B:$D,2,FALSE), VLOOKUP(INDIRECT("$C"&amp;row()),'OCDS Extension Schemas 1.1.5'!$B:$D,2,FALSE))</f>
        <v>Open Contracting ID</v>
      </c>
      <c r="E4" s="132" t="str">
        <f>IF(OR(ISERROR(SEARCH("extension",INDIRECT("$A"&amp;row()))),NOT(ISERROR(SEARCH("parties",INDIRECT("$C"&amp;row()))))),VLOOKUP(INDIRECT("$C"&amp;row()),'OCDS Schema 1.1.5'!$B:$D,3,FALSE), VLOOKUP(INDIRECT("$C"&amp;row()),'OCDS Extension Schemas 1.1.5'!$B:$D,3,FALSE))</f>
        <v>A globally unique identifier for this Open Contracting Process. Composed of an ocid prefix and an identifier for the contracting process. For more information see the Open Contracting Identifier guidance</v>
      </c>
      <c r="F4" s="133" t="s">
        <v>289</v>
      </c>
      <c r="G4" s="134" t="str">
        <f>IFERROR(VLOOKUP(INDIRECT("F"&amp;row()),'2. Data Elements'!$A:$F,6,FALSE),"")</f>
        <v>22320991</v>
      </c>
      <c r="H4" s="82" t="s">
        <v>290</v>
      </c>
      <c r="I4" s="135" t="s">
        <v>291</v>
      </c>
      <c r="J4" s="135" t="s">
        <v>291</v>
      </c>
    </row>
    <row r="5">
      <c r="A5" s="121" t="s">
        <v>287</v>
      </c>
      <c r="B5" s="121">
        <v>0.0</v>
      </c>
      <c r="C5" s="130" t="s">
        <v>292</v>
      </c>
      <c r="D5" s="131" t="str">
        <f>IF(OR(ISERROR(SEARCH("extension",INDIRECT("$A"&amp;row()))),NOT(ISERROR(SEARCH("parties",INDIRECT("$C"&amp;row()))))),VLOOKUP(INDIRECT("$C"&amp;row()),'OCDS Schema 1.1.5'!$B:$D,2,FALSE), VLOOKUP(INDIRECT("$C"&amp;row()),'OCDS Extension Schemas 1.1.5'!$B:$D,2,FALSE))</f>
        <v>Release ID</v>
      </c>
      <c r="E5" s="132" t="str">
        <f>IF(OR(ISERROR(SEARCH("extension",INDIRECT("$A"&amp;row()))),NOT(ISERROR(SEARCH("parties",INDIRECT("$C"&amp;row()))))),VLOOKUP(INDIRECT("$C"&amp;row()),'OCDS Schema 1.1.5'!$B:$D,3,FALSE), VLOOKUP(INDIRECT("$C"&amp;row()),'OCDS Extension Schemas 1.1.5'!$B:$D,3,FALSE))</f>
        <v>An identifier for this particular release of information. A release identifier must be unique within the scope of its related contracting process (defined by a common ocid). A release identifier must not contain the # character.</v>
      </c>
      <c r="F5" s="136"/>
      <c r="G5" s="134" t="str">
        <f>IFERROR(VLOOKUP(INDIRECT("F"&amp;row()),'2. Data Elements'!$A:$F,6,FALSE),"")</f>
        <v/>
      </c>
      <c r="H5" s="82" t="s">
        <v>293</v>
      </c>
      <c r="I5" s="125"/>
    </row>
    <row r="6">
      <c r="A6" s="121" t="s">
        <v>287</v>
      </c>
      <c r="B6" s="121">
        <v>0.0</v>
      </c>
      <c r="C6" s="130" t="s">
        <v>107</v>
      </c>
      <c r="D6" s="131" t="str">
        <f>IF(OR(ISERROR(SEARCH("extension",INDIRECT("$A"&amp;row()))),NOT(ISERROR(SEARCH("parties",INDIRECT("$C"&amp;row()))))),VLOOKUP(INDIRECT("$C"&amp;row()),'OCDS Schema 1.1.5'!$B:$D,2,FALSE), VLOOKUP(INDIRECT("$C"&amp;row()),'OCDS Extension Schemas 1.1.5'!$B:$D,2,FALSE))</f>
        <v>Release Date</v>
      </c>
      <c r="E6" s="132" t="str">
        <f>IF(OR(ISERROR(SEARCH("extension",INDIRECT("$A"&amp;row()))),NOT(ISERROR(SEARCH("parties",INDIRECT("$C"&amp;row()))))),VLOOKUP(INDIRECT("$C"&amp;row()),'OCDS Schema 1.1.5'!$B:$D,3,FALSE), VLOOKUP(INDIRECT("$C"&amp;row()),'OCDS Extension Schemas 1.1.5'!$B:$D,3,FALSE))</f>
        <v>The date on which the information contained in the release was first recorded in, or published by, any system.</v>
      </c>
      <c r="F6" s="133" t="s">
        <v>294</v>
      </c>
      <c r="G6" s="134" t="str">
        <f>IFERROR(VLOOKUP(INDIRECT("F"&amp;row()),'2. Data Elements'!$A:$F,6,FALSE),"")</f>
        <v>3/15/2023</v>
      </c>
      <c r="H6" s="137"/>
      <c r="I6" s="135" t="s">
        <v>291</v>
      </c>
      <c r="J6" s="135" t="s">
        <v>291</v>
      </c>
    </row>
    <row r="7">
      <c r="A7" s="121" t="s">
        <v>295</v>
      </c>
      <c r="B7" s="121">
        <v>0.0</v>
      </c>
      <c r="C7" s="130" t="s">
        <v>296</v>
      </c>
      <c r="D7" s="131" t="str">
        <f>IF(OR(ISERROR(SEARCH("extension",INDIRECT("$A"&amp;row()))),NOT(ISERROR(SEARCH("parties",INDIRECT("$C"&amp;row()))))),VLOOKUP(INDIRECT("$C"&amp;row()),'OCDS Schema 1.1.5'!$B:$D,2,FALSE), VLOOKUP(INDIRECT("$C"&amp;row()),'OCDS Extension Schemas 1.1.5'!$B:$D,2,FALSE))</f>
        <v>Release Tag</v>
      </c>
      <c r="E7" s="132" t="str">
        <f>IF(OR(ISERROR(SEARCH("extension",INDIRECT("$A"&amp;row()))),NOT(ISERROR(SEARCH("parties",INDIRECT("$C"&amp;row()))))),VLOOKUP(INDIRECT("$C"&amp;row()),'OCDS Schema 1.1.5'!$B:$D,3,FALSE), VLOOKUP(INDIRECT("$C"&amp;row()),'OCDS Extension Schemas 1.1.5'!$B:$D,3,FALSE))</f>
        <v>One or more values from the closed releaseTag codelist. Tags can be used to filter releases and to understand the kind of information that releases might contain.</v>
      </c>
      <c r="F7" s="136"/>
      <c r="G7" s="138" t="s">
        <v>297</v>
      </c>
      <c r="H7" s="84"/>
      <c r="I7" s="135" t="s">
        <v>291</v>
      </c>
      <c r="J7" s="135" t="s">
        <v>291</v>
      </c>
    </row>
    <row r="8">
      <c r="A8" s="121" t="s">
        <v>287</v>
      </c>
      <c r="B8" s="121">
        <v>0.0</v>
      </c>
      <c r="C8" s="130" t="s">
        <v>298</v>
      </c>
      <c r="D8" s="131" t="str">
        <f>IF(OR(ISERROR(SEARCH("extension",INDIRECT("$A"&amp;row()))),NOT(ISERROR(SEARCH("parties",INDIRECT("$C"&amp;row()))))),VLOOKUP(INDIRECT("$C"&amp;row()),'OCDS Schema 1.1.5'!$B:$D,2,FALSE), VLOOKUP(INDIRECT("$C"&amp;row()),'OCDS Extension Schemas 1.1.5'!$B:$D,2,FALSE))</f>
        <v>Initiation type</v>
      </c>
      <c r="E8" s="132" t="str">
        <f>IF(OR(ISERROR(SEARCH("extension",INDIRECT("$A"&amp;row()))),NOT(ISERROR(SEARCH("parties",INDIRECT("$C"&amp;row()))))),VLOOKUP(INDIRECT("$C"&amp;row()),'OCDS Schema 1.1.5'!$B:$D,3,FALSE), VLOOKUP(INDIRECT("$C"&amp;row()),'OCDS Extension Schemas 1.1.5'!$B:$D,3,FALSE))</f>
        <v>The type of initiation process used for this contract, from the closed initiationType codelist.</v>
      </c>
      <c r="F8" s="136"/>
      <c r="G8" s="138" t="s">
        <v>299</v>
      </c>
      <c r="H8" s="139" t="s">
        <v>300</v>
      </c>
      <c r="I8" s="135" t="s">
        <v>291</v>
      </c>
      <c r="J8" s="135" t="s">
        <v>291</v>
      </c>
    </row>
    <row r="9">
      <c r="A9" s="121" t="s">
        <v>301</v>
      </c>
      <c r="B9" s="121">
        <v>0.0</v>
      </c>
      <c r="C9" s="140" t="s">
        <v>183</v>
      </c>
      <c r="D9" s="141" t="str">
        <f>IF(OR(ISERROR(SEARCH("extension",INDIRECT("$A"&amp;row()))),NOT(ISERROR(SEARCH("parties",INDIRECT("$C"&amp;row()))))),VLOOKUP(INDIRECT("$C"&amp;row()),'OCDS Schema 1.1.5'!$B:$D,2,FALSE), VLOOKUP(INDIRECT("$C"&amp;row()),'OCDS Extension Schemas 1.1.5'!$B:$D,2,FALSE))</f>
        <v>Buyer</v>
      </c>
      <c r="E9" s="142"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I9" s="125"/>
    </row>
    <row r="10">
      <c r="A10" s="121" t="s">
        <v>275</v>
      </c>
      <c r="B10" s="121">
        <v>0.0</v>
      </c>
      <c r="C10" s="143" t="s">
        <v>302</v>
      </c>
      <c r="D10" s="131" t="str">
        <f>IF(OR(ISERROR(SEARCH("extension",INDIRECT("$A"&amp;row()))),NOT(ISERROR(SEARCH("parties",INDIRECT("$C"&amp;row()))))),VLOOKUP(INDIRECT("$C"&amp;row()),'OCDS Schema 1.1.5'!$B:$D,2,FALSE), VLOOKUP(INDIRECT("$C"&amp;row()),'OCDS Extension Schemas 1.1.5'!$B:$D,2,FALSE))</f>
        <v>Organization name</v>
      </c>
      <c r="E10" s="132"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0" s="133" t="s">
        <v>303</v>
      </c>
      <c r="G10" s="134" t="str">
        <f>IFERROR(VLOOKUP(INDIRECT("F"&amp;row()),'2. Data Elements'!$A:$F,6,FALSE),"")</f>
        <v>Parks and Recreation</v>
      </c>
      <c r="H10" s="144" t="s">
        <v>304</v>
      </c>
      <c r="I10" s="135" t="s">
        <v>305</v>
      </c>
      <c r="J10" s="135" t="s">
        <v>291</v>
      </c>
    </row>
    <row r="11">
      <c r="A11" s="121" t="s">
        <v>275</v>
      </c>
      <c r="B11" s="121">
        <v>0.0</v>
      </c>
      <c r="C11" s="143" t="s">
        <v>306</v>
      </c>
      <c r="D11" s="131" t="str">
        <f>IF(OR(ISERROR(SEARCH("extension",INDIRECT("$A"&amp;row()))),NOT(ISERROR(SEARCH("parties",INDIRECT("$C"&amp;row()))))),VLOOKUP(INDIRECT("$C"&amp;row()),'OCDS Schema 1.1.5'!$B:$D,2,FALSE), VLOOKUP(INDIRECT("$C"&amp;row()),'OCDS Extension Schemas 1.1.5'!$B:$D,2,FALSE))</f>
        <v>Organization ID</v>
      </c>
      <c r="E11" s="132"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1" s="133" t="s">
        <v>307</v>
      </c>
      <c r="G11" s="134" t="str">
        <f>IFERROR(VLOOKUP(INDIRECT("F"&amp;row()),'2. Data Elements'!$A:$F,6,FALSE),"")</f>
        <v>US_OR-PDX-SAP-ABBR-PK00</v>
      </c>
      <c r="H11" s="82" t="s">
        <v>178</v>
      </c>
      <c r="I11" s="135" t="s">
        <v>291</v>
      </c>
      <c r="J11" s="135" t="s">
        <v>291</v>
      </c>
    </row>
    <row r="12">
      <c r="A12" s="121" t="s">
        <v>275</v>
      </c>
      <c r="B12" s="121">
        <v>0.0</v>
      </c>
      <c r="C12" s="143" t="s">
        <v>308</v>
      </c>
      <c r="D12" s="131" t="str">
        <f>IF(OR(ISERROR(SEARCH("extension",INDIRECT("$A"&amp;row()))),NOT(ISERROR(SEARCH("parties",INDIRECT("$C"&amp;row()))))),VLOOKUP(INDIRECT("$C"&amp;row()),'OCDS Schema 1.1.5'!$B:$D,2,FALSE), VLOOKUP(INDIRECT("$C"&amp;row()),'OCDS Extension Schemas 1.1.5'!$B:$D,2,FALSE))</f>
        <v>Release language</v>
      </c>
      <c r="E12" s="132" t="str">
        <f>IF(OR(ISERROR(SEARCH("extension",INDIRECT("$A"&amp;row()))),NOT(ISERROR(SEARCH("parties",INDIRECT("$C"&amp;row()))))),VLOOKUP(INDIRECT("$C"&amp;row()),'OCDS Schema 1.1.5'!$B:$D,3,FALSE), VLOOKUP(INDIRECT("$C"&amp;row()),'OCDS Extension Schemas 1.1.5'!$B:$D,3,FALSE))</f>
        <v>The default language of the data using either two-letter ISO639-1, or extended BCP47 language tags. The use of lowercase two-letter codes from ISO639-1 is recommended.</v>
      </c>
      <c r="F12" s="133" t="s">
        <v>309</v>
      </c>
      <c r="G12" s="134" t="str">
        <f>IFERROR(VLOOKUP(INDIRECT("F"&amp;row()),'2. Data Elements'!$A:$F,6,FALSE),"")</f>
        <v>en</v>
      </c>
      <c r="H12" s="139" t="s">
        <v>300</v>
      </c>
      <c r="I12" s="135" t="s">
        <v>291</v>
      </c>
      <c r="J12" s="135" t="s">
        <v>291</v>
      </c>
    </row>
    <row r="13">
      <c r="A13" s="121" t="s">
        <v>301</v>
      </c>
      <c r="B13" s="121">
        <v>0.0</v>
      </c>
      <c r="C13" s="140" t="s">
        <v>310</v>
      </c>
      <c r="D13" s="141" t="str">
        <f>IF(OR(ISERROR(SEARCH("extension",INDIRECT("$A"&amp;row()))),NOT(ISERROR(SEARCH("parties",INDIRECT("$C"&amp;row()))))),VLOOKUP(INDIRECT("$C"&amp;row()),'OCDS Schema 1.1.5'!$B:$D,2,FALSE), VLOOKUP(INDIRECT("$C"&amp;row()),'OCDS Extension Schemas 1.1.5'!$B:$D,2,FALSE))</f>
        <v>Related processes</v>
      </c>
      <c r="E13" s="142" t="str">
        <f>IF(OR(ISERROR(SEARCH("extension",INDIRECT("$A"&amp;row()))),NOT(ISERROR(SEARCH("parties",INDIRECT("$C"&amp;row()))))),VLOOKUP(INDIRECT("$C"&amp;row()),'OCDS Schema 1.1.5'!$B:$D,3,FALSE), VLOOKUP(INDIRECT("$C"&amp;row()),'OCDS Extension Schemas 1.1.5'!$B:$D,3,FALSE))</f>
        <v>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v>
      </c>
      <c r="I13" s="125"/>
    </row>
    <row r="14">
      <c r="A14" s="121" t="s">
        <v>275</v>
      </c>
      <c r="B14" s="121">
        <v>0.0</v>
      </c>
      <c r="C14" s="143" t="s">
        <v>311</v>
      </c>
      <c r="D14" s="131" t="str">
        <f>IF(OR(ISERROR(SEARCH("extension",INDIRECT("$A"&amp;row()))),NOT(ISERROR(SEARCH("parties",INDIRECT("$C"&amp;row()))))),VLOOKUP(INDIRECT("$C"&amp;row()),'OCDS Schema 1.1.5'!$B:$D,2,FALSE), VLOOKUP(INDIRECT("$C"&amp;row()),'OCDS Extension Schemas 1.1.5'!$B:$D,2,FALSE))</f>
        <v>Relationship ID</v>
      </c>
      <c r="E14" s="132" t="str">
        <f>IF(OR(ISERROR(SEARCH("extension",INDIRECT("$A"&amp;row()))),NOT(ISERROR(SEARCH("parties",INDIRECT("$C"&amp;row()))))),VLOOKUP(INDIRECT("$C"&amp;row()),'OCDS Schema 1.1.5'!$B:$D,3,FALSE), VLOOKUP(INDIRECT("$C"&amp;row()),'OCDS Extension Schemas 1.1.5'!$B:$D,3,FALSE))</f>
        <v>A local identifier for this relationship, unique within this array.</v>
      </c>
      <c r="F14" s="136"/>
      <c r="G14" s="134" t="str">
        <f>IFERROR(VLOOKUP(INDIRECT("F"&amp;row()),'2. Data Elements'!$A:$F,6,FALSE),"")</f>
        <v/>
      </c>
      <c r="H14" s="84"/>
      <c r="I14" s="125"/>
    </row>
    <row r="15">
      <c r="A15" s="121" t="s">
        <v>275</v>
      </c>
      <c r="B15" s="121">
        <v>0.0</v>
      </c>
      <c r="C15" s="143" t="s">
        <v>312</v>
      </c>
      <c r="D15" s="131" t="str">
        <f>IF(OR(ISERROR(SEARCH("extension",INDIRECT("$A"&amp;row()))),NOT(ISERROR(SEARCH("parties",INDIRECT("$C"&amp;row()))))),VLOOKUP(INDIRECT("$C"&amp;row()),'OCDS Schema 1.1.5'!$B:$D,2,FALSE), VLOOKUP(INDIRECT("$C"&amp;row()),'OCDS Extension Schemas 1.1.5'!$B:$D,2,FALSE))</f>
        <v>Relationship</v>
      </c>
      <c r="E15" s="132" t="str">
        <f>IF(OR(ISERROR(SEARCH("extension",INDIRECT("$A"&amp;row()))),NOT(ISERROR(SEARCH("parties",INDIRECT("$C"&amp;row()))))),VLOOKUP(INDIRECT("$C"&amp;row()),'OCDS Schema 1.1.5'!$B:$D,3,FALSE), VLOOKUP(INDIRECT("$C"&amp;row()),'OCDS Extension Schemas 1.1.5'!$B:$D,3,FALSE))</f>
        <v>The type of relationship, using the open relatedProcess codelist.</v>
      </c>
      <c r="F15" s="136"/>
      <c r="G15" s="134" t="str">
        <f>IFERROR(VLOOKUP(INDIRECT("F"&amp;row()),'2. Data Elements'!$A:$F,6,FALSE),"")</f>
        <v/>
      </c>
      <c r="H15" s="84"/>
      <c r="I15" s="125"/>
    </row>
    <row r="16">
      <c r="A16" s="121" t="s">
        <v>275</v>
      </c>
      <c r="B16" s="121">
        <v>0.0</v>
      </c>
      <c r="C16" s="143" t="s">
        <v>313</v>
      </c>
      <c r="D16" s="131" t="str">
        <f>IF(OR(ISERROR(SEARCH("extension",INDIRECT("$A"&amp;row()))),NOT(ISERROR(SEARCH("parties",INDIRECT("$C"&amp;row()))))),VLOOKUP(INDIRECT("$C"&amp;row()),'OCDS Schema 1.1.5'!$B:$D,2,FALSE), VLOOKUP(INDIRECT("$C"&amp;row()),'OCDS Extension Schemas 1.1.5'!$B:$D,2,FALSE))</f>
        <v>Related process title</v>
      </c>
      <c r="E16" s="132"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16" s="136"/>
      <c r="G16" s="134" t="str">
        <f>IFERROR(VLOOKUP(INDIRECT("F"&amp;row()),'2. Data Elements'!$A:$F,6,FALSE),"")</f>
        <v/>
      </c>
      <c r="H16" s="84"/>
      <c r="I16" s="125"/>
    </row>
    <row r="17">
      <c r="A17" s="121" t="s">
        <v>275</v>
      </c>
      <c r="B17" s="121">
        <v>0.0</v>
      </c>
      <c r="C17" s="143" t="s">
        <v>314</v>
      </c>
      <c r="D17" s="131" t="str">
        <f>IF(OR(ISERROR(SEARCH("extension",INDIRECT("$A"&amp;row()))),NOT(ISERROR(SEARCH("parties",INDIRECT("$C"&amp;row()))))),VLOOKUP(INDIRECT("$C"&amp;row()),'OCDS Schema 1.1.5'!$B:$D,2,FALSE), VLOOKUP(INDIRECT("$C"&amp;row()),'OCDS Extension Schemas 1.1.5'!$B:$D,2,FALSE))</f>
        <v>Scheme</v>
      </c>
      <c r="E17" s="132"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17" s="136"/>
      <c r="G17" s="134" t="str">
        <f>IFERROR(VLOOKUP(INDIRECT("F"&amp;row()),'2. Data Elements'!$A:$F,6,FALSE),"")</f>
        <v/>
      </c>
      <c r="H17" s="84"/>
      <c r="I17" s="125"/>
    </row>
    <row r="18">
      <c r="A18" s="121" t="s">
        <v>275</v>
      </c>
      <c r="B18" s="121">
        <v>0.0</v>
      </c>
      <c r="C18" s="143" t="s">
        <v>315</v>
      </c>
      <c r="D18" s="131" t="str">
        <f>IF(OR(ISERROR(SEARCH("extension",INDIRECT("$A"&amp;row()))),NOT(ISERROR(SEARCH("parties",INDIRECT("$C"&amp;row()))))),VLOOKUP(INDIRECT("$C"&amp;row()),'OCDS Schema 1.1.5'!$B:$D,2,FALSE), VLOOKUP(INDIRECT("$C"&amp;row()),'OCDS Extension Schemas 1.1.5'!$B:$D,2,FALSE))</f>
        <v>Identifier</v>
      </c>
      <c r="E18" s="132"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18" s="136"/>
      <c r="G18" s="134" t="str">
        <f>IFERROR(VLOOKUP(INDIRECT("F"&amp;row()),'2. Data Elements'!$A:$F,6,FALSE),"")</f>
        <v/>
      </c>
      <c r="H18" s="84"/>
      <c r="I18" s="125"/>
    </row>
    <row r="19">
      <c r="A19" s="121" t="s">
        <v>275</v>
      </c>
      <c r="B19" s="121">
        <v>0.0</v>
      </c>
      <c r="C19" s="143" t="s">
        <v>316</v>
      </c>
      <c r="D19" s="131" t="str">
        <f>IF(OR(ISERROR(SEARCH("extension",INDIRECT("$A"&amp;row()))),NOT(ISERROR(SEARCH("parties",INDIRECT("$C"&amp;row()))))),VLOOKUP(INDIRECT("$C"&amp;row()),'OCDS Schema 1.1.5'!$B:$D,2,FALSE), VLOOKUP(INDIRECT("$C"&amp;row()),'OCDS Extension Schemas 1.1.5'!$B:$D,2,FALSE))</f>
        <v>Related process URI</v>
      </c>
      <c r="E19" s="132"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19" s="136"/>
      <c r="G19" s="134" t="str">
        <f>IFERROR(VLOOKUP(INDIRECT("F"&amp;row()),'2. Data Elements'!$A:$F,6,FALSE),"")</f>
        <v/>
      </c>
      <c r="H19" s="84"/>
      <c r="I19" s="125"/>
    </row>
    <row r="20">
      <c r="A20" s="121" t="s">
        <v>279</v>
      </c>
      <c r="B20" s="121">
        <v>0.0</v>
      </c>
      <c r="C20" s="126" t="s">
        <v>317</v>
      </c>
      <c r="D20" s="127"/>
      <c r="E20" s="127"/>
      <c r="F20" s="127"/>
      <c r="G20" s="127"/>
      <c r="H20" s="128"/>
      <c r="I20" s="125"/>
    </row>
    <row r="21" outlineLevel="1">
      <c r="A21" s="121" t="s">
        <v>318</v>
      </c>
      <c r="B21" s="121">
        <v>1.0</v>
      </c>
      <c r="C21" s="145" t="s">
        <v>183</v>
      </c>
      <c r="D21" s="146" t="str">
        <f>IF(OR(ISERROR(SEARCH("extension",INDIRECT("$A"&amp;row()))),NOT(ISERROR(SEARCH("parties",INDIRECT("$C"&amp;row()))))),VLOOKUP(INDIRECT("$C"&amp;row()),'OCDS Schema 1.1.5'!$B:$D,2,FALSE), VLOOKUP(INDIRECT("$C"&amp;row()),'OCDS Extension Schemas 1.1.5'!$B:$D,2,FALSE))</f>
        <v>Buyer</v>
      </c>
      <c r="E21" s="147"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F21" s="146"/>
      <c r="G21" s="147"/>
      <c r="H21" s="148"/>
      <c r="I21" s="125"/>
    </row>
    <row r="22">
      <c r="A22" s="121" t="s">
        <v>275</v>
      </c>
      <c r="B22" s="121">
        <v>0.0</v>
      </c>
      <c r="C22" s="143" t="s">
        <v>319</v>
      </c>
      <c r="D22" s="131" t="str">
        <f>IF(OR(ISERROR(SEARCH("extension",INDIRECT("$A"&amp;row()))),NOT(ISERROR(SEARCH("parties",INDIRECT("$C"&amp;row()))))),VLOOKUP(INDIRECT("$C"&amp;row()),'OCDS Schema 1.1.5'!$B:$D,2,FALSE), VLOOKUP(INDIRECT("$C"&amp;row()),'OCDS Extension Schemas 1.1.5'!$B:$D,2,FALSE))</f>
        <v>Common name</v>
      </c>
      <c r="E22"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2" s="133" t="s">
        <v>303</v>
      </c>
      <c r="G22" s="134" t="str">
        <f>IFERROR(VLOOKUP(INDIRECT("F"&amp;row()),'2. Data Elements'!$A:$F,6,FALSE),"")</f>
        <v>Parks and Recreation</v>
      </c>
      <c r="H22" s="144" t="s">
        <v>304</v>
      </c>
      <c r="I22" s="135" t="s">
        <v>305</v>
      </c>
      <c r="J22" s="135" t="s">
        <v>291</v>
      </c>
    </row>
    <row r="23">
      <c r="A23" s="121" t="s">
        <v>275</v>
      </c>
      <c r="B23" s="121">
        <v>0.0</v>
      </c>
      <c r="C23" s="143" t="s">
        <v>320</v>
      </c>
      <c r="D23" s="131" t="str">
        <f>IF(OR(ISERROR(SEARCH("extension",INDIRECT("$A"&amp;row()))),NOT(ISERROR(SEARCH("parties",INDIRECT("$C"&amp;row()))))),VLOOKUP(INDIRECT("$C"&amp;row()),'OCDS Schema 1.1.5'!$B:$D,2,FALSE), VLOOKUP(INDIRECT("$C"&amp;row()),'OCDS Extension Schemas 1.1.5'!$B:$D,2,FALSE))</f>
        <v>Entity ID</v>
      </c>
      <c r="E23"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3" s="133" t="s">
        <v>307</v>
      </c>
      <c r="G23" s="134" t="str">
        <f>IFERROR(VLOOKUP(INDIRECT("F"&amp;row()),'2. Data Elements'!$A:$F,6,FALSE),"")</f>
        <v>US_OR-PDX-SAP-ABBR-PK00</v>
      </c>
      <c r="H23" s="82" t="s">
        <v>178</v>
      </c>
      <c r="I23" s="135" t="s">
        <v>291</v>
      </c>
      <c r="J23" s="135" t="s">
        <v>305</v>
      </c>
      <c r="K23" s="149" t="s">
        <v>321</v>
      </c>
    </row>
    <row r="24">
      <c r="A24" s="121" t="s">
        <v>301</v>
      </c>
      <c r="B24" s="121">
        <v>0.0</v>
      </c>
      <c r="C24" s="140" t="s">
        <v>322</v>
      </c>
      <c r="D24" s="141" t="str">
        <f>IF(OR(ISERROR(SEARCH("extension",INDIRECT("$A"&amp;row()))),NOT(ISERROR(SEARCH("parties",INDIRECT("$C"&amp;row()))))),VLOOKUP(INDIRECT("$C"&amp;row()),'OCDS Schema 1.1.5'!$B:$D,2,FALSE), VLOOKUP(INDIRECT("$C"&amp;row()),'OCDS Extension Schemas 1.1.5'!$B:$D,2,FALSE))</f>
        <v>Primary identifier</v>
      </c>
      <c r="E24" s="150"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4" s="142"/>
      <c r="G24" s="142"/>
      <c r="H24" s="142"/>
      <c r="I24" s="125"/>
    </row>
    <row r="25">
      <c r="A25" s="121" t="s">
        <v>275</v>
      </c>
      <c r="B25" s="121">
        <v>0.0</v>
      </c>
      <c r="C25" s="143" t="s">
        <v>323</v>
      </c>
      <c r="D25" s="131" t="str">
        <f>IF(OR(ISERROR(SEARCH("extension",INDIRECT("$A"&amp;row()))),NOT(ISERROR(SEARCH("parties",INDIRECT("$C"&amp;row()))))),VLOOKUP(INDIRECT("$C"&amp;row()),'OCDS Schema 1.1.5'!$B:$D,2,FALSE), VLOOKUP(INDIRECT("$C"&amp;row()),'OCDS Extension Schemas 1.1.5'!$B:$D,2,FALSE))</f>
        <v>Scheme</v>
      </c>
      <c r="E25"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 s="133" t="s">
        <v>324</v>
      </c>
      <c r="G25" s="134" t="str">
        <f>IFERROR(VLOOKUP(INDIRECT("F"&amp;row()),'2. Data Elements'!$A:$F,6,FALSE),"")</f>
        <v>US_OR-PDX-SAP-ABBR</v>
      </c>
      <c r="H25" s="99" t="s">
        <v>325</v>
      </c>
      <c r="I25" s="125"/>
      <c r="J25" s="135" t="s">
        <v>305</v>
      </c>
    </row>
    <row r="26">
      <c r="A26" s="121" t="s">
        <v>275</v>
      </c>
      <c r="B26" s="121">
        <v>0.0</v>
      </c>
      <c r="C26" s="143" t="s">
        <v>326</v>
      </c>
      <c r="D26" s="131" t="str">
        <f>IF(OR(ISERROR(SEARCH("extension",INDIRECT("$A"&amp;row()))),NOT(ISERROR(SEARCH("parties",INDIRECT("$C"&amp;row()))))),VLOOKUP(INDIRECT("$C"&amp;row()),'OCDS Schema 1.1.5'!$B:$D,2,FALSE), VLOOKUP(INDIRECT("$C"&amp;row()),'OCDS Extension Schemas 1.1.5'!$B:$D,2,FALSE))</f>
        <v>ID</v>
      </c>
      <c r="E26" s="132" t="str">
        <f>IF(OR(ISERROR(SEARCH("extension",INDIRECT("$A"&amp;row()))),NOT(ISERROR(SEARCH("parties",INDIRECT("$C"&amp;row()))))),VLOOKUP(INDIRECT("$C"&amp;row()),'OCDS Schema 1.1.5'!$B:$D,3,FALSE), VLOOKUP(INDIRECT("$C"&amp;row()),'OCDS Extension Schemas 1.1.5'!$B:$D,3,FALSE))</f>
        <v>The identifier of the organization in the selected scheme.</v>
      </c>
      <c r="F26" s="133" t="s">
        <v>327</v>
      </c>
      <c r="G26" s="134" t="str">
        <f>IFERROR(VLOOKUP(INDIRECT("F"&amp;row()),'2. Data Elements'!$A:$F,6,FALSE),"")</f>
        <v>PK00</v>
      </c>
      <c r="H26" s="82" t="s">
        <v>328</v>
      </c>
      <c r="I26" s="125"/>
      <c r="J26" s="135" t="s">
        <v>291</v>
      </c>
    </row>
    <row r="27">
      <c r="A27" s="121" t="s">
        <v>275</v>
      </c>
      <c r="B27" s="121">
        <v>0.0</v>
      </c>
      <c r="C27" s="143" t="s">
        <v>329</v>
      </c>
      <c r="D27" s="131" t="str">
        <f>IF(OR(ISERROR(SEARCH("extension",INDIRECT("$A"&amp;row()))),NOT(ISERROR(SEARCH("parties",INDIRECT("$C"&amp;row()))))),VLOOKUP(INDIRECT("$C"&amp;row()),'OCDS Schema 1.1.5'!$B:$D,2,FALSE), VLOOKUP(INDIRECT("$C"&amp;row()),'OCDS Extension Schemas 1.1.5'!$B:$D,2,FALSE))</f>
        <v>Legal Name</v>
      </c>
      <c r="E27" s="132" t="str">
        <f>IF(OR(ISERROR(SEARCH("extension",INDIRECT("$A"&amp;row()))),NOT(ISERROR(SEARCH("parties",INDIRECT("$C"&amp;row()))))),VLOOKUP(INDIRECT("$C"&amp;row()),'OCDS Schema 1.1.5'!$B:$D,3,FALSE), VLOOKUP(INDIRECT("$C"&amp;row()),'OCDS Extension Schemas 1.1.5'!$B:$D,3,FALSE))</f>
        <v>The legally registered name of the organization.</v>
      </c>
      <c r="F27" s="133" t="s">
        <v>303</v>
      </c>
      <c r="G27" s="134" t="str">
        <f>IFERROR(VLOOKUP(INDIRECT("F"&amp;row()),'2. Data Elements'!$A:$F,6,FALSE),"")</f>
        <v>Parks and Recreation</v>
      </c>
      <c r="H27" s="144" t="s">
        <v>304</v>
      </c>
      <c r="I27" s="151"/>
      <c r="J27" s="135" t="s">
        <v>291</v>
      </c>
    </row>
    <row r="28">
      <c r="A28" s="121" t="s">
        <v>275</v>
      </c>
      <c r="B28" s="121">
        <v>0.0</v>
      </c>
      <c r="C28" s="143" t="s">
        <v>330</v>
      </c>
      <c r="D28" s="131" t="str">
        <f>IF(OR(ISERROR(SEARCH("extension",INDIRECT("$A"&amp;row()))),NOT(ISERROR(SEARCH("parties",INDIRECT("$C"&amp;row()))))),VLOOKUP(INDIRECT("$C"&amp;row()),'OCDS Schema 1.1.5'!$B:$D,2,FALSE), VLOOKUP(INDIRECT("$C"&amp;row()),'OCDS Extension Schemas 1.1.5'!$B:$D,2,FALSE))</f>
        <v>URI</v>
      </c>
      <c r="E28"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 s="136"/>
      <c r="G28" s="134" t="str">
        <f>IFERROR(VLOOKUP(INDIRECT("F"&amp;row()),'2. Data Elements'!$A:$F,6,FALSE),"")</f>
        <v/>
      </c>
      <c r="H28" s="84"/>
      <c r="I28" s="125"/>
    </row>
    <row r="29">
      <c r="A29" s="121" t="s">
        <v>301</v>
      </c>
      <c r="B29" s="121">
        <v>0.0</v>
      </c>
      <c r="C29" s="140" t="s">
        <v>331</v>
      </c>
      <c r="D29" s="141" t="str">
        <f>IF(OR(ISERROR(SEARCH("extension",INDIRECT("$A"&amp;row()))),NOT(ISERROR(SEARCH("parties",INDIRECT("$C"&amp;row()))))),VLOOKUP(INDIRECT("$C"&amp;row()),'OCDS Schema 1.1.5'!$B:$D,2,FALSE), VLOOKUP(INDIRECT("$C"&amp;row()),'OCDS Extension Schemas 1.1.5'!$B:$D,2,FALSE))</f>
        <v>Additional identifiers</v>
      </c>
      <c r="E29" s="150"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9" s="142"/>
      <c r="G29" s="142"/>
      <c r="H29" s="142"/>
      <c r="I29" s="125"/>
    </row>
    <row r="30">
      <c r="A30" s="121" t="s">
        <v>275</v>
      </c>
      <c r="B30" s="121">
        <v>0.0</v>
      </c>
      <c r="C30" s="143" t="s">
        <v>332</v>
      </c>
      <c r="D30" s="131" t="str">
        <f>IF(OR(ISERROR(SEARCH("extension",INDIRECT("$A"&amp;row()))),NOT(ISERROR(SEARCH("parties",INDIRECT("$C"&amp;row()))))),VLOOKUP(INDIRECT("$C"&amp;row()),'OCDS Schema 1.1.5'!$B:$D,2,FALSE), VLOOKUP(INDIRECT("$C"&amp;row()),'OCDS Extension Schemas 1.1.5'!$B:$D,2,FALSE))</f>
        <v>Scheme</v>
      </c>
      <c r="E30"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 s="136"/>
      <c r="G30" s="134" t="str">
        <f>IFERROR(VLOOKUP(INDIRECT("F"&amp;row()),'2. Data Elements'!$A:$F,6,FALSE),"")</f>
        <v/>
      </c>
      <c r="H30" s="84"/>
      <c r="I30" s="125"/>
    </row>
    <row r="31">
      <c r="A31" s="121" t="s">
        <v>275</v>
      </c>
      <c r="B31" s="121">
        <v>0.0</v>
      </c>
      <c r="C31" s="143" t="s">
        <v>333</v>
      </c>
      <c r="D31" s="131" t="str">
        <f>IF(OR(ISERROR(SEARCH("extension",INDIRECT("$A"&amp;row()))),NOT(ISERROR(SEARCH("parties",INDIRECT("$C"&amp;row()))))),VLOOKUP(INDIRECT("$C"&amp;row()),'OCDS Schema 1.1.5'!$B:$D,2,FALSE), VLOOKUP(INDIRECT("$C"&amp;row()),'OCDS Extension Schemas 1.1.5'!$B:$D,2,FALSE))</f>
        <v>ID</v>
      </c>
      <c r="E31" s="132" t="str">
        <f>IF(OR(ISERROR(SEARCH("extension",INDIRECT("$A"&amp;row()))),NOT(ISERROR(SEARCH("parties",INDIRECT("$C"&amp;row()))))),VLOOKUP(INDIRECT("$C"&amp;row()),'OCDS Schema 1.1.5'!$B:$D,3,FALSE), VLOOKUP(INDIRECT("$C"&amp;row()),'OCDS Extension Schemas 1.1.5'!$B:$D,3,FALSE))</f>
        <v>The identifier of the organization in the selected scheme.</v>
      </c>
      <c r="F31" s="136"/>
      <c r="G31" s="134" t="str">
        <f>IFERROR(VLOOKUP(INDIRECT("F"&amp;row()),'2. Data Elements'!$A:$F,6,FALSE),"")</f>
        <v/>
      </c>
      <c r="H31" s="84"/>
      <c r="I31" s="125"/>
    </row>
    <row r="32">
      <c r="A32" s="121" t="s">
        <v>275</v>
      </c>
      <c r="B32" s="121">
        <v>0.0</v>
      </c>
      <c r="C32" s="143" t="s">
        <v>334</v>
      </c>
      <c r="D32" s="131" t="str">
        <f>IF(OR(ISERROR(SEARCH("extension",INDIRECT("$A"&amp;row()))),NOT(ISERROR(SEARCH("parties",INDIRECT("$C"&amp;row()))))),VLOOKUP(INDIRECT("$C"&amp;row()),'OCDS Schema 1.1.5'!$B:$D,2,FALSE), VLOOKUP(INDIRECT("$C"&amp;row()),'OCDS Extension Schemas 1.1.5'!$B:$D,2,FALSE))</f>
        <v>Legal Name</v>
      </c>
      <c r="E32" s="132" t="str">
        <f>IF(OR(ISERROR(SEARCH("extension",INDIRECT("$A"&amp;row()))),NOT(ISERROR(SEARCH("parties",INDIRECT("$C"&amp;row()))))),VLOOKUP(INDIRECT("$C"&amp;row()),'OCDS Schema 1.1.5'!$B:$D,3,FALSE), VLOOKUP(INDIRECT("$C"&amp;row()),'OCDS Extension Schemas 1.1.5'!$B:$D,3,FALSE))</f>
        <v>The legally registered name of the organization.</v>
      </c>
      <c r="F32" s="136"/>
      <c r="G32" s="134" t="str">
        <f>IFERROR(VLOOKUP(INDIRECT("F"&amp;row()),'2. Data Elements'!$A:$F,6,FALSE),"")</f>
        <v/>
      </c>
      <c r="H32" s="84"/>
      <c r="I32" s="125"/>
    </row>
    <row r="33">
      <c r="A33" s="121" t="s">
        <v>275</v>
      </c>
      <c r="B33" s="121">
        <v>0.0</v>
      </c>
      <c r="C33" s="143" t="s">
        <v>335</v>
      </c>
      <c r="D33" s="131" t="str">
        <f>IF(OR(ISERROR(SEARCH("extension",INDIRECT("$A"&amp;row()))),NOT(ISERROR(SEARCH("parties",INDIRECT("$C"&amp;row()))))),VLOOKUP(INDIRECT("$C"&amp;row()),'OCDS Schema 1.1.5'!$B:$D,2,FALSE), VLOOKUP(INDIRECT("$C"&amp;row()),'OCDS Extension Schemas 1.1.5'!$B:$D,2,FALSE))</f>
        <v>URI</v>
      </c>
      <c r="E33"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3" s="136"/>
      <c r="G33" s="134" t="str">
        <f>IFERROR(VLOOKUP(INDIRECT("F"&amp;row()),'2. Data Elements'!$A:$F,6,FALSE),"")</f>
        <v/>
      </c>
      <c r="H33" s="84"/>
      <c r="I33" s="125"/>
    </row>
    <row r="34">
      <c r="A34" s="121" t="s">
        <v>301</v>
      </c>
      <c r="B34" s="121">
        <v>0.0</v>
      </c>
      <c r="C34" s="140" t="s">
        <v>336</v>
      </c>
      <c r="D34" s="141" t="str">
        <f>IF(OR(ISERROR(SEARCH("extension",INDIRECT("$A"&amp;row()))),NOT(ISERROR(SEARCH("parties",INDIRECT("$C"&amp;row()))))),VLOOKUP(INDIRECT("$C"&amp;row()),'OCDS Schema 1.1.5'!$B:$D,2,FALSE), VLOOKUP(INDIRECT("$C"&amp;row()),'OCDS Extension Schemas 1.1.5'!$B:$D,2,FALSE))</f>
        <v>Address</v>
      </c>
      <c r="E34" s="150"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34" s="142"/>
      <c r="G34" s="142"/>
      <c r="H34" s="142"/>
      <c r="I34" s="125"/>
    </row>
    <row r="35">
      <c r="A35" s="121" t="s">
        <v>275</v>
      </c>
      <c r="B35" s="121">
        <v>0.0</v>
      </c>
      <c r="C35" s="143" t="s">
        <v>337</v>
      </c>
      <c r="D35" s="131" t="str">
        <f>IF(OR(ISERROR(SEARCH("extension",INDIRECT("$A"&amp;row()))),NOT(ISERROR(SEARCH("parties",INDIRECT("$C"&amp;row()))))),VLOOKUP(INDIRECT("$C"&amp;row()),'OCDS Schema 1.1.5'!$B:$D,2,FALSE), VLOOKUP(INDIRECT("$C"&amp;row()),'OCDS Extension Schemas 1.1.5'!$B:$D,2,FALSE))</f>
        <v>Street address</v>
      </c>
      <c r="E35" s="132" t="str">
        <f>IF(OR(ISERROR(SEARCH("extension",INDIRECT("$A"&amp;row()))),NOT(ISERROR(SEARCH("parties",INDIRECT("$C"&amp;row()))))),VLOOKUP(INDIRECT("$C"&amp;row()),'OCDS Schema 1.1.5'!$B:$D,3,FALSE), VLOOKUP(INDIRECT("$C"&amp;row()),'OCDS Extension Schemas 1.1.5'!$B:$D,3,FALSE))</f>
        <v>The street address. For example, 1600 Amphitheatre Pkwy.</v>
      </c>
      <c r="F35" s="136"/>
      <c r="G35" s="134" t="str">
        <f>IFERROR(VLOOKUP(INDIRECT("F"&amp;row()),'2. Data Elements'!$A:$F,6,FALSE),"")</f>
        <v/>
      </c>
      <c r="H35" s="84"/>
      <c r="I35" s="125"/>
    </row>
    <row r="36">
      <c r="A36" s="121" t="s">
        <v>275</v>
      </c>
      <c r="B36" s="121">
        <v>0.0</v>
      </c>
      <c r="C36" s="143" t="s">
        <v>338</v>
      </c>
      <c r="D36" s="131" t="str">
        <f>IF(OR(ISERROR(SEARCH("extension",INDIRECT("$A"&amp;row()))),NOT(ISERROR(SEARCH("parties",INDIRECT("$C"&amp;row()))))),VLOOKUP(INDIRECT("$C"&amp;row()),'OCDS Schema 1.1.5'!$B:$D,2,FALSE), VLOOKUP(INDIRECT("$C"&amp;row()),'OCDS Extension Schemas 1.1.5'!$B:$D,2,FALSE))</f>
        <v>Locality</v>
      </c>
      <c r="E36" s="132" t="str">
        <f>IF(OR(ISERROR(SEARCH("extension",INDIRECT("$A"&amp;row()))),NOT(ISERROR(SEARCH("parties",INDIRECT("$C"&amp;row()))))),VLOOKUP(INDIRECT("$C"&amp;row()),'OCDS Schema 1.1.5'!$B:$D,3,FALSE), VLOOKUP(INDIRECT("$C"&amp;row()),'OCDS Extension Schemas 1.1.5'!$B:$D,3,FALSE))</f>
        <v>The locality. For example, Mountain View.</v>
      </c>
      <c r="F36" s="136"/>
      <c r="G36" s="134" t="str">
        <f>IFERROR(VLOOKUP(INDIRECT("F"&amp;row()),'2. Data Elements'!$A:$F,6,FALSE),"")</f>
        <v/>
      </c>
      <c r="H36" s="84"/>
      <c r="I36" s="125"/>
    </row>
    <row r="37">
      <c r="A37" s="121" t="s">
        <v>275</v>
      </c>
      <c r="B37" s="121">
        <v>0.0</v>
      </c>
      <c r="C37" s="143" t="s">
        <v>339</v>
      </c>
      <c r="D37" s="131" t="str">
        <f>IF(OR(ISERROR(SEARCH("extension",INDIRECT("$A"&amp;row()))),NOT(ISERROR(SEARCH("parties",INDIRECT("$C"&amp;row()))))),VLOOKUP(INDIRECT("$C"&amp;row()),'OCDS Schema 1.1.5'!$B:$D,2,FALSE), VLOOKUP(INDIRECT("$C"&amp;row()),'OCDS Extension Schemas 1.1.5'!$B:$D,2,FALSE))</f>
        <v>Region</v>
      </c>
      <c r="E37" s="132" t="str">
        <f>IF(OR(ISERROR(SEARCH("extension",INDIRECT("$A"&amp;row()))),NOT(ISERROR(SEARCH("parties",INDIRECT("$C"&amp;row()))))),VLOOKUP(INDIRECT("$C"&amp;row()),'OCDS Schema 1.1.5'!$B:$D,3,FALSE), VLOOKUP(INDIRECT("$C"&amp;row()),'OCDS Extension Schemas 1.1.5'!$B:$D,3,FALSE))</f>
        <v>The region. For example, CA.</v>
      </c>
      <c r="F37" s="136"/>
      <c r="G37" s="134" t="str">
        <f>IFERROR(VLOOKUP(INDIRECT("F"&amp;row()),'2. Data Elements'!$A:$F,6,FALSE),"")</f>
        <v/>
      </c>
      <c r="H37" s="84"/>
      <c r="I37" s="125"/>
    </row>
    <row r="38">
      <c r="A38" s="121" t="s">
        <v>275</v>
      </c>
      <c r="B38" s="121">
        <v>0.0</v>
      </c>
      <c r="C38" s="143" t="s">
        <v>340</v>
      </c>
      <c r="D38" s="131" t="str">
        <f>IF(OR(ISERROR(SEARCH("extension",INDIRECT("$A"&amp;row()))),NOT(ISERROR(SEARCH("parties",INDIRECT("$C"&amp;row()))))),VLOOKUP(INDIRECT("$C"&amp;row()),'OCDS Schema 1.1.5'!$B:$D,2,FALSE), VLOOKUP(INDIRECT("$C"&amp;row()),'OCDS Extension Schemas 1.1.5'!$B:$D,2,FALSE))</f>
        <v>Postal code</v>
      </c>
      <c r="E38" s="132" t="str">
        <f>IF(OR(ISERROR(SEARCH("extension",INDIRECT("$A"&amp;row()))),NOT(ISERROR(SEARCH("parties",INDIRECT("$C"&amp;row()))))),VLOOKUP(INDIRECT("$C"&amp;row()),'OCDS Schema 1.1.5'!$B:$D,3,FALSE), VLOOKUP(INDIRECT("$C"&amp;row()),'OCDS Extension Schemas 1.1.5'!$B:$D,3,FALSE))</f>
        <v>The postal code. For example, 94043.</v>
      </c>
      <c r="F38" s="136"/>
      <c r="G38" s="134" t="str">
        <f>IFERROR(VLOOKUP(INDIRECT("F"&amp;row()),'2. Data Elements'!$A:$F,6,FALSE),"")</f>
        <v/>
      </c>
      <c r="H38" s="84"/>
      <c r="I38" s="125"/>
    </row>
    <row r="39">
      <c r="A39" s="121" t="s">
        <v>275</v>
      </c>
      <c r="B39" s="121">
        <v>0.0</v>
      </c>
      <c r="C39" s="143" t="s">
        <v>341</v>
      </c>
      <c r="D39" s="131" t="str">
        <f>IF(OR(ISERROR(SEARCH("extension",INDIRECT("$A"&amp;row()))),NOT(ISERROR(SEARCH("parties",INDIRECT("$C"&amp;row()))))),VLOOKUP(INDIRECT("$C"&amp;row()),'OCDS Schema 1.1.5'!$B:$D,2,FALSE), VLOOKUP(INDIRECT("$C"&amp;row()),'OCDS Extension Schemas 1.1.5'!$B:$D,2,FALSE))</f>
        <v>Country name</v>
      </c>
      <c r="E39" s="132" t="str">
        <f>IF(OR(ISERROR(SEARCH("extension",INDIRECT("$A"&amp;row()))),NOT(ISERROR(SEARCH("parties",INDIRECT("$C"&amp;row()))))),VLOOKUP(INDIRECT("$C"&amp;row()),'OCDS Schema 1.1.5'!$B:$D,3,FALSE), VLOOKUP(INDIRECT("$C"&amp;row()),'OCDS Extension Schemas 1.1.5'!$B:$D,3,FALSE))</f>
        <v>The country name. For example, United States.</v>
      </c>
      <c r="F39" s="136"/>
      <c r="G39" s="134" t="str">
        <f>IFERROR(VLOOKUP(INDIRECT("F"&amp;row()),'2. Data Elements'!$A:$F,6,FALSE),"")</f>
        <v/>
      </c>
      <c r="H39" s="84"/>
      <c r="I39" s="125"/>
    </row>
    <row r="40">
      <c r="A40" s="121" t="s">
        <v>301</v>
      </c>
      <c r="B40" s="121">
        <v>0.0</v>
      </c>
      <c r="C40" s="140" t="s">
        <v>342</v>
      </c>
      <c r="D40" s="141" t="str">
        <f>IF(OR(ISERROR(SEARCH("extension",INDIRECT("$A"&amp;row()))),NOT(ISERROR(SEARCH("parties",INDIRECT("$C"&amp;row()))))),VLOOKUP(INDIRECT("$C"&amp;row()),'OCDS Schema 1.1.5'!$B:$D,2,FALSE), VLOOKUP(INDIRECT("$C"&amp;row()),'OCDS Extension Schemas 1.1.5'!$B:$D,2,FALSE))</f>
        <v>Contact point</v>
      </c>
      <c r="E40" s="150" t="str">
        <f>IF(OR(ISERROR(SEARCH("extension",INDIRECT("$A"&amp;row()))),NOT(ISERROR(SEARCH("parties",INDIRECT("$C"&amp;row()))))),VLOOKUP(INDIRECT("$C"&amp;row()),'OCDS Schema 1.1.5'!$B:$D,3,FALSE), VLOOKUP(INDIRECT("$C"&amp;row()),'OCDS Extension Schemas 1.1.5'!$B:$D,3,FALSE))</f>
        <v>Contact details that can be used for this party.</v>
      </c>
      <c r="F40" s="142"/>
      <c r="G40" s="142"/>
      <c r="H40" s="142"/>
      <c r="I40" s="125"/>
    </row>
    <row r="41">
      <c r="A41" s="121" t="s">
        <v>275</v>
      </c>
      <c r="B41" s="121">
        <v>0.0</v>
      </c>
      <c r="C41" s="143" t="s">
        <v>343</v>
      </c>
      <c r="D41" s="131" t="str">
        <f>IF(OR(ISERROR(SEARCH("extension",INDIRECT("$A"&amp;row()))),NOT(ISERROR(SEARCH("parties",INDIRECT("$C"&amp;row()))))),VLOOKUP(INDIRECT("$C"&amp;row()),'OCDS Schema 1.1.5'!$B:$D,2,FALSE), VLOOKUP(INDIRECT("$C"&amp;row()),'OCDS Extension Schemas 1.1.5'!$B:$D,2,FALSE))</f>
        <v>Name</v>
      </c>
      <c r="E41"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41" s="136"/>
      <c r="G41" s="134" t="str">
        <f>IFERROR(VLOOKUP(INDIRECT("F"&amp;row()),'2. Data Elements'!$A:$F,6,FALSE),"")</f>
        <v/>
      </c>
      <c r="H41" s="84"/>
      <c r="I41" s="125"/>
    </row>
    <row r="42">
      <c r="A42" s="121" t="s">
        <v>275</v>
      </c>
      <c r="B42" s="121">
        <v>0.0</v>
      </c>
      <c r="C42" s="143" t="s">
        <v>344</v>
      </c>
      <c r="D42" s="131" t="str">
        <f>IF(OR(ISERROR(SEARCH("extension",INDIRECT("$A"&amp;row()))),NOT(ISERROR(SEARCH("parties",INDIRECT("$C"&amp;row()))))),VLOOKUP(INDIRECT("$C"&amp;row()),'OCDS Schema 1.1.5'!$B:$D,2,FALSE), VLOOKUP(INDIRECT("$C"&amp;row()),'OCDS Extension Schemas 1.1.5'!$B:$D,2,FALSE))</f>
        <v>Email</v>
      </c>
      <c r="E42" s="132" t="str">
        <f>IF(OR(ISERROR(SEARCH("extension",INDIRECT("$A"&amp;row()))),NOT(ISERROR(SEARCH("parties",INDIRECT("$C"&amp;row()))))),VLOOKUP(INDIRECT("$C"&amp;row()),'OCDS Schema 1.1.5'!$B:$D,3,FALSE), VLOOKUP(INDIRECT("$C"&amp;row()),'OCDS Extension Schemas 1.1.5'!$B:$D,3,FALSE))</f>
        <v>The e-mail address of the contact point/person.</v>
      </c>
      <c r="F42" s="136"/>
      <c r="G42" s="134" t="str">
        <f>IFERROR(VLOOKUP(INDIRECT("F"&amp;row()),'2. Data Elements'!$A:$F,6,FALSE),"")</f>
        <v/>
      </c>
      <c r="H42" s="84"/>
      <c r="I42" s="125"/>
    </row>
    <row r="43">
      <c r="A43" s="121" t="s">
        <v>275</v>
      </c>
      <c r="B43" s="121">
        <v>0.0</v>
      </c>
      <c r="C43" s="143" t="s">
        <v>345</v>
      </c>
      <c r="D43" s="131" t="str">
        <f>IF(OR(ISERROR(SEARCH("extension",INDIRECT("$A"&amp;row()))),NOT(ISERROR(SEARCH("parties",INDIRECT("$C"&amp;row()))))),VLOOKUP(INDIRECT("$C"&amp;row()),'OCDS Schema 1.1.5'!$B:$D,2,FALSE), VLOOKUP(INDIRECT("$C"&amp;row()),'OCDS Extension Schemas 1.1.5'!$B:$D,2,FALSE))</f>
        <v>Telephone</v>
      </c>
      <c r="E43"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43" s="136"/>
      <c r="G43" s="134" t="str">
        <f>IFERROR(VLOOKUP(INDIRECT("F"&amp;row()),'2. Data Elements'!$A:$F,6,FALSE),"")</f>
        <v/>
      </c>
      <c r="H43" s="84"/>
      <c r="I43" s="125"/>
    </row>
    <row r="44">
      <c r="A44" s="121" t="s">
        <v>275</v>
      </c>
      <c r="B44" s="121">
        <v>0.0</v>
      </c>
      <c r="C44" s="143" t="s">
        <v>346</v>
      </c>
      <c r="D44" s="131" t="str">
        <f>IF(OR(ISERROR(SEARCH("extension",INDIRECT("$A"&amp;row()))),NOT(ISERROR(SEARCH("parties",INDIRECT("$C"&amp;row()))))),VLOOKUP(INDIRECT("$C"&amp;row()),'OCDS Schema 1.1.5'!$B:$D,2,FALSE), VLOOKUP(INDIRECT("$C"&amp;row()),'OCDS Extension Schemas 1.1.5'!$B:$D,2,FALSE))</f>
        <v>Fax number</v>
      </c>
      <c r="E44"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44" s="136"/>
      <c r="G44" s="134" t="str">
        <f>IFERROR(VLOOKUP(INDIRECT("F"&amp;row()),'2. Data Elements'!$A:$F,6,FALSE),"")</f>
        <v/>
      </c>
      <c r="H44" s="84"/>
      <c r="I44" s="125"/>
    </row>
    <row r="45">
      <c r="A45" s="121" t="s">
        <v>275</v>
      </c>
      <c r="B45" s="121">
        <v>0.0</v>
      </c>
      <c r="C45" s="143" t="s">
        <v>347</v>
      </c>
      <c r="D45" s="131" t="str">
        <f>IF(OR(ISERROR(SEARCH("extension",INDIRECT("$A"&amp;row()))),NOT(ISERROR(SEARCH("parties",INDIRECT("$C"&amp;row()))))),VLOOKUP(INDIRECT("$C"&amp;row()),'OCDS Schema 1.1.5'!$B:$D,2,FALSE), VLOOKUP(INDIRECT("$C"&amp;row()),'OCDS Extension Schemas 1.1.5'!$B:$D,2,FALSE))</f>
        <v>URL</v>
      </c>
      <c r="E45" s="132" t="str">
        <f>IF(OR(ISERROR(SEARCH("extension",INDIRECT("$A"&amp;row()))),NOT(ISERROR(SEARCH("parties",INDIRECT("$C"&amp;row()))))),VLOOKUP(INDIRECT("$C"&amp;row()),'OCDS Schema 1.1.5'!$B:$D,3,FALSE), VLOOKUP(INDIRECT("$C"&amp;row()),'OCDS Extension Schemas 1.1.5'!$B:$D,3,FALSE))</f>
        <v>A web address for the contact point/person.</v>
      </c>
      <c r="F45" s="136"/>
      <c r="G45" s="134" t="str">
        <f>IFERROR(VLOOKUP(INDIRECT("F"&amp;row()),'2. Data Elements'!$A:$F,6,FALSE),"")</f>
        <v/>
      </c>
      <c r="H45" s="84"/>
      <c r="I45" s="125"/>
    </row>
    <row r="46">
      <c r="A46" s="121" t="s">
        <v>275</v>
      </c>
      <c r="B46" s="121">
        <v>0.0</v>
      </c>
      <c r="C46" s="143" t="s">
        <v>348</v>
      </c>
      <c r="D46" s="131" t="str">
        <f>IF(OR(ISERROR(SEARCH("extension",INDIRECT("$A"&amp;row()))),NOT(ISERROR(SEARCH("parties",INDIRECT("$C"&amp;row()))))),VLOOKUP(INDIRECT("$C"&amp;row()),'OCDS Schema 1.1.5'!$B:$D,2,FALSE), VLOOKUP(INDIRECT("$C"&amp;row()),'OCDS Extension Schemas 1.1.5'!$B:$D,2,FALSE))</f>
        <v>Party roles</v>
      </c>
      <c r="E46"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46" s="133" t="s">
        <v>349</v>
      </c>
      <c r="G46" s="134" t="str">
        <f>IFERROR(VLOOKUP(INDIRECT("F"&amp;row()),'2. Data Elements'!$A:$F,6,FALSE),"")</f>
        <v>buyer</v>
      </c>
      <c r="H46" s="84"/>
      <c r="I46" s="151"/>
      <c r="J46" s="135" t="s">
        <v>291</v>
      </c>
    </row>
    <row r="47">
      <c r="A47" s="121" t="s">
        <v>275</v>
      </c>
      <c r="B47" s="121">
        <v>0.0</v>
      </c>
      <c r="C47" s="143" t="s">
        <v>350</v>
      </c>
      <c r="D47" s="131" t="str">
        <f>IF(OR(ISERROR(SEARCH("extension",INDIRECT("$A"&amp;row()))),NOT(ISERROR(SEARCH("parties",INDIRECT("$C"&amp;row()))))),VLOOKUP(INDIRECT("$C"&amp;row()),'OCDS Schema 1.1.5'!$B:$D,2,FALSE), VLOOKUP(INDIRECT("$C"&amp;row()),'OCDS Extension Schemas 1.1.5'!$B:$D,2,FALSE))</f>
        <v>Details</v>
      </c>
      <c r="E47"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47" s="136"/>
      <c r="G47" s="134" t="str">
        <f>IFERROR(VLOOKUP(INDIRECT("F"&amp;row()),'2. Data Elements'!$A:$F,6,FALSE),"")</f>
        <v/>
      </c>
      <c r="H47" s="84"/>
      <c r="I47" s="125"/>
    </row>
    <row r="48" outlineLevel="1">
      <c r="A48" s="121" t="s">
        <v>318</v>
      </c>
      <c r="B48" s="121">
        <v>1.0</v>
      </c>
      <c r="C48" s="145" t="s">
        <v>351</v>
      </c>
      <c r="D48" s="146" t="str">
        <f>IF(OR(ISERROR(SEARCH("extension",INDIRECT("$A"&amp;row()))),NOT(ISERROR(SEARCH("parties",INDIRECT("$C"&amp;row()))))),VLOOKUP(INDIRECT("$C"&amp;row()),'OCDS Schema 1.1.5'!$B:$D,2,FALSE), VLOOKUP(INDIRECT("$C"&amp;row()),'OCDS Extension Schemas 1.1.5'!$B:$D,2,FALSE))</f>
        <v>Procuring entity</v>
      </c>
      <c r="E48" s="147"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F48" s="148"/>
      <c r="G48" s="148"/>
      <c r="H48" s="148"/>
      <c r="I48" s="125"/>
    </row>
    <row r="49">
      <c r="A49" s="121" t="s">
        <v>275</v>
      </c>
      <c r="B49" s="121">
        <v>0.0</v>
      </c>
      <c r="C49" s="143" t="s">
        <v>319</v>
      </c>
      <c r="D49" s="131" t="str">
        <f>IF(OR(ISERROR(SEARCH("extension",INDIRECT("$A"&amp;row()))),NOT(ISERROR(SEARCH("parties",INDIRECT("$C"&amp;row()))))),VLOOKUP(INDIRECT("$C"&amp;row()),'OCDS Schema 1.1.5'!$B:$D,2,FALSE), VLOOKUP(INDIRECT("$C"&amp;row()),'OCDS Extension Schemas 1.1.5'!$B:$D,2,FALSE))</f>
        <v>Common name</v>
      </c>
      <c r="E49"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49" s="133" t="s">
        <v>303</v>
      </c>
      <c r="G49" s="134" t="str">
        <f>IFERROR(VLOOKUP(INDIRECT("F"&amp;row()),'2. Data Elements'!$A:$F,6,FALSE),"")</f>
        <v>Parks and Recreation</v>
      </c>
      <c r="H49" s="152" t="s">
        <v>304</v>
      </c>
      <c r="I49" s="151"/>
      <c r="J49" s="135" t="s">
        <v>291</v>
      </c>
    </row>
    <row r="50">
      <c r="A50" s="121" t="s">
        <v>275</v>
      </c>
      <c r="B50" s="121">
        <v>0.0</v>
      </c>
      <c r="C50" s="143" t="s">
        <v>320</v>
      </c>
      <c r="D50" s="131" t="str">
        <f>IF(OR(ISERROR(SEARCH("extension",INDIRECT("$A"&amp;row()))),NOT(ISERROR(SEARCH("parties",INDIRECT("$C"&amp;row()))))),VLOOKUP(INDIRECT("$C"&amp;row()),'OCDS Schema 1.1.5'!$B:$D,2,FALSE), VLOOKUP(INDIRECT("$C"&amp;row()),'OCDS Extension Schemas 1.1.5'!$B:$D,2,FALSE))</f>
        <v>Entity ID</v>
      </c>
      <c r="E50"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50" s="133" t="s">
        <v>307</v>
      </c>
      <c r="G50" s="134" t="str">
        <f>IFERROR(VLOOKUP(INDIRECT("F"&amp;row()),'2. Data Elements'!$A:$F,6,FALSE),"")</f>
        <v>US_OR-PDX-SAP-ABBR-PK00</v>
      </c>
      <c r="H50" s="82" t="s">
        <v>178</v>
      </c>
      <c r="I50" s="151"/>
      <c r="J50" s="135" t="s">
        <v>291</v>
      </c>
    </row>
    <row r="51">
      <c r="A51" s="121" t="s">
        <v>301</v>
      </c>
      <c r="B51" s="121">
        <v>0.0</v>
      </c>
      <c r="C51" s="140" t="s">
        <v>322</v>
      </c>
      <c r="D51" s="141" t="str">
        <f>IF(OR(ISERROR(SEARCH("extension",INDIRECT("$A"&amp;row()))),NOT(ISERROR(SEARCH("parties",INDIRECT("$C"&amp;row()))))),VLOOKUP(INDIRECT("$C"&amp;row()),'OCDS Schema 1.1.5'!$B:$D,2,FALSE), VLOOKUP(INDIRECT("$C"&amp;row()),'OCDS Extension Schemas 1.1.5'!$B:$D,2,FALSE))</f>
        <v>Primary identifier</v>
      </c>
      <c r="E51" s="150"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51" s="142"/>
      <c r="G51" s="142"/>
      <c r="H51" s="142"/>
      <c r="I51" s="125"/>
    </row>
    <row r="52">
      <c r="A52" s="121" t="s">
        <v>275</v>
      </c>
      <c r="B52" s="121">
        <v>0.0</v>
      </c>
      <c r="C52" s="143" t="s">
        <v>323</v>
      </c>
      <c r="D52" s="131" t="str">
        <f>IF(OR(ISERROR(SEARCH("extension",INDIRECT("$A"&amp;row()))),NOT(ISERROR(SEARCH("parties",INDIRECT("$C"&amp;row()))))),VLOOKUP(INDIRECT("$C"&amp;row()),'OCDS Schema 1.1.5'!$B:$D,2,FALSE), VLOOKUP(INDIRECT("$C"&amp;row()),'OCDS Extension Schemas 1.1.5'!$B:$D,2,FALSE))</f>
        <v>Scheme</v>
      </c>
      <c r="E52"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2" s="133" t="s">
        <v>324</v>
      </c>
      <c r="G52" s="134" t="str">
        <f>IFERROR(VLOOKUP(INDIRECT("F"&amp;row()),'2. Data Elements'!$A:$F,6,FALSE),"")</f>
        <v>US_OR-PDX-SAP-ABBR</v>
      </c>
      <c r="H52" s="100" t="s">
        <v>325</v>
      </c>
      <c r="I52" s="125"/>
      <c r="J52" s="135" t="s">
        <v>291</v>
      </c>
    </row>
    <row r="53">
      <c r="A53" s="121" t="s">
        <v>275</v>
      </c>
      <c r="B53" s="121">
        <v>0.0</v>
      </c>
      <c r="C53" s="143" t="s">
        <v>326</v>
      </c>
      <c r="D53" s="131" t="str">
        <f>IF(OR(ISERROR(SEARCH("extension",INDIRECT("$A"&amp;row()))),NOT(ISERROR(SEARCH("parties",INDIRECT("$C"&amp;row()))))),VLOOKUP(INDIRECT("$C"&amp;row()),'OCDS Schema 1.1.5'!$B:$D,2,FALSE), VLOOKUP(INDIRECT("$C"&amp;row()),'OCDS Extension Schemas 1.1.5'!$B:$D,2,FALSE))</f>
        <v>ID</v>
      </c>
      <c r="E53" s="132" t="str">
        <f>IF(OR(ISERROR(SEARCH("extension",INDIRECT("$A"&amp;row()))),NOT(ISERROR(SEARCH("parties",INDIRECT("$C"&amp;row()))))),VLOOKUP(INDIRECT("$C"&amp;row()),'OCDS Schema 1.1.5'!$B:$D,3,FALSE), VLOOKUP(INDIRECT("$C"&amp;row()),'OCDS Extension Schemas 1.1.5'!$B:$D,3,FALSE))</f>
        <v>The identifier of the organization in the selected scheme.</v>
      </c>
      <c r="F53" s="133" t="s">
        <v>327</v>
      </c>
      <c r="G53" s="134" t="str">
        <f>IFERROR(VLOOKUP(INDIRECT("F"&amp;row()),'2. Data Elements'!$A:$F,6,FALSE),"")</f>
        <v>PK00</v>
      </c>
      <c r="H53" s="100" t="s">
        <v>328</v>
      </c>
      <c r="I53" s="125"/>
      <c r="J53" s="135" t="s">
        <v>291</v>
      </c>
    </row>
    <row r="54">
      <c r="A54" s="121" t="s">
        <v>275</v>
      </c>
      <c r="B54" s="121">
        <v>0.0</v>
      </c>
      <c r="C54" s="143" t="s">
        <v>329</v>
      </c>
      <c r="D54" s="131" t="str">
        <f>IF(OR(ISERROR(SEARCH("extension",INDIRECT("$A"&amp;row()))),NOT(ISERROR(SEARCH("parties",INDIRECT("$C"&amp;row()))))),VLOOKUP(INDIRECT("$C"&amp;row()),'OCDS Schema 1.1.5'!$B:$D,2,FALSE), VLOOKUP(INDIRECT("$C"&amp;row()),'OCDS Extension Schemas 1.1.5'!$B:$D,2,FALSE))</f>
        <v>Legal Name</v>
      </c>
      <c r="E54" s="132" t="str">
        <f>IF(OR(ISERROR(SEARCH("extension",INDIRECT("$A"&amp;row()))),NOT(ISERROR(SEARCH("parties",INDIRECT("$C"&amp;row()))))),VLOOKUP(INDIRECT("$C"&amp;row()),'OCDS Schema 1.1.5'!$B:$D,3,FALSE), VLOOKUP(INDIRECT("$C"&amp;row()),'OCDS Extension Schemas 1.1.5'!$B:$D,3,FALSE))</f>
        <v>The legally registered name of the organization.</v>
      </c>
      <c r="F54" s="133" t="s">
        <v>303</v>
      </c>
      <c r="G54" s="134" t="str">
        <f>IFERROR(VLOOKUP(INDIRECT("F"&amp;row()),'2. Data Elements'!$A:$F,6,FALSE),"")</f>
        <v>Parks and Recreation</v>
      </c>
      <c r="H54" s="153" t="s">
        <v>304</v>
      </c>
      <c r="I54" s="151"/>
      <c r="J54" s="135" t="s">
        <v>291</v>
      </c>
    </row>
    <row r="55">
      <c r="A55" s="121" t="s">
        <v>275</v>
      </c>
      <c r="B55" s="121">
        <v>0.0</v>
      </c>
      <c r="C55" s="143" t="s">
        <v>330</v>
      </c>
      <c r="D55" s="131" t="str">
        <f>IF(OR(ISERROR(SEARCH("extension",INDIRECT("$A"&amp;row()))),NOT(ISERROR(SEARCH("parties",INDIRECT("$C"&amp;row()))))),VLOOKUP(INDIRECT("$C"&amp;row()),'OCDS Schema 1.1.5'!$B:$D,2,FALSE), VLOOKUP(INDIRECT("$C"&amp;row()),'OCDS Extension Schemas 1.1.5'!$B:$D,2,FALSE))</f>
        <v>URI</v>
      </c>
      <c r="E55"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55" s="136"/>
      <c r="G55" s="134" t="str">
        <f>IFERROR(VLOOKUP(INDIRECT("F"&amp;row()),'2. Data Elements'!$A:$F,6,FALSE),"")</f>
        <v/>
      </c>
      <c r="H55" s="84"/>
      <c r="I55" s="125"/>
    </row>
    <row r="56">
      <c r="A56" s="121" t="s">
        <v>301</v>
      </c>
      <c r="B56" s="121">
        <v>0.0</v>
      </c>
      <c r="C56" s="140" t="s">
        <v>331</v>
      </c>
      <c r="D56" s="141" t="str">
        <f>IF(OR(ISERROR(SEARCH("extension",INDIRECT("$A"&amp;row()))),NOT(ISERROR(SEARCH("parties",INDIRECT("$C"&amp;row()))))),VLOOKUP(INDIRECT("$C"&amp;row()),'OCDS Schema 1.1.5'!$B:$D,2,FALSE), VLOOKUP(INDIRECT("$C"&amp;row()),'OCDS Extension Schemas 1.1.5'!$B:$D,2,FALSE))</f>
        <v>Additional identifiers</v>
      </c>
      <c r="E56" s="150"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56" s="142"/>
      <c r="G56" s="142"/>
      <c r="H56" s="142"/>
      <c r="I56" s="125"/>
    </row>
    <row r="57">
      <c r="A57" s="121" t="s">
        <v>275</v>
      </c>
      <c r="B57" s="121">
        <v>0.0</v>
      </c>
      <c r="C57" s="143" t="s">
        <v>332</v>
      </c>
      <c r="D57" s="131" t="str">
        <f>IF(OR(ISERROR(SEARCH("extension",INDIRECT("$A"&amp;row()))),NOT(ISERROR(SEARCH("parties",INDIRECT("$C"&amp;row()))))),VLOOKUP(INDIRECT("$C"&amp;row()),'OCDS Schema 1.1.5'!$B:$D,2,FALSE), VLOOKUP(INDIRECT("$C"&amp;row()),'OCDS Extension Schemas 1.1.5'!$B:$D,2,FALSE))</f>
        <v>Scheme</v>
      </c>
      <c r="E57"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7" s="136"/>
      <c r="G57" s="134" t="str">
        <f>IFERROR(VLOOKUP(INDIRECT("F"&amp;row()),'2. Data Elements'!$A:$F,6,FALSE),"")</f>
        <v/>
      </c>
      <c r="H57" s="84"/>
      <c r="I57" s="125"/>
    </row>
    <row r="58">
      <c r="A58" s="121" t="s">
        <v>275</v>
      </c>
      <c r="B58" s="121">
        <v>0.0</v>
      </c>
      <c r="C58" s="143" t="s">
        <v>333</v>
      </c>
      <c r="D58" s="131" t="str">
        <f>IF(OR(ISERROR(SEARCH("extension",INDIRECT("$A"&amp;row()))),NOT(ISERROR(SEARCH("parties",INDIRECT("$C"&amp;row()))))),VLOOKUP(INDIRECT("$C"&amp;row()),'OCDS Schema 1.1.5'!$B:$D,2,FALSE), VLOOKUP(INDIRECT("$C"&amp;row()),'OCDS Extension Schemas 1.1.5'!$B:$D,2,FALSE))</f>
        <v>ID</v>
      </c>
      <c r="E58" s="132" t="str">
        <f>IF(OR(ISERROR(SEARCH("extension",INDIRECT("$A"&amp;row()))),NOT(ISERROR(SEARCH("parties",INDIRECT("$C"&amp;row()))))),VLOOKUP(INDIRECT("$C"&amp;row()),'OCDS Schema 1.1.5'!$B:$D,3,FALSE), VLOOKUP(INDIRECT("$C"&amp;row()),'OCDS Extension Schemas 1.1.5'!$B:$D,3,FALSE))</f>
        <v>The identifier of the organization in the selected scheme.</v>
      </c>
      <c r="F58" s="136"/>
      <c r="G58" s="134" t="str">
        <f>IFERROR(VLOOKUP(INDIRECT("F"&amp;row()),'2. Data Elements'!$A:$F,6,FALSE),"")</f>
        <v/>
      </c>
      <c r="H58" s="84"/>
      <c r="I58" s="125"/>
    </row>
    <row r="59">
      <c r="A59" s="121" t="s">
        <v>275</v>
      </c>
      <c r="B59" s="121">
        <v>0.0</v>
      </c>
      <c r="C59" s="143" t="s">
        <v>334</v>
      </c>
      <c r="D59" s="131" t="str">
        <f>IF(OR(ISERROR(SEARCH("extension",INDIRECT("$A"&amp;row()))),NOT(ISERROR(SEARCH("parties",INDIRECT("$C"&amp;row()))))),VLOOKUP(INDIRECT("$C"&amp;row()),'OCDS Schema 1.1.5'!$B:$D,2,FALSE), VLOOKUP(INDIRECT("$C"&amp;row()),'OCDS Extension Schemas 1.1.5'!$B:$D,2,FALSE))</f>
        <v>Legal Name</v>
      </c>
      <c r="E59" s="132" t="str">
        <f>IF(OR(ISERROR(SEARCH("extension",INDIRECT("$A"&amp;row()))),NOT(ISERROR(SEARCH("parties",INDIRECT("$C"&amp;row()))))),VLOOKUP(INDIRECT("$C"&amp;row()),'OCDS Schema 1.1.5'!$B:$D,3,FALSE), VLOOKUP(INDIRECT("$C"&amp;row()),'OCDS Extension Schemas 1.1.5'!$B:$D,3,FALSE))</f>
        <v>The legally registered name of the organization.</v>
      </c>
      <c r="F59" s="136"/>
      <c r="G59" s="134" t="str">
        <f>IFERROR(VLOOKUP(INDIRECT("F"&amp;row()),'2. Data Elements'!$A:$F,6,FALSE),"")</f>
        <v/>
      </c>
      <c r="H59" s="84"/>
      <c r="I59" s="125"/>
    </row>
    <row r="60">
      <c r="A60" s="121" t="s">
        <v>275</v>
      </c>
      <c r="B60" s="121">
        <v>0.0</v>
      </c>
      <c r="C60" s="143" t="s">
        <v>335</v>
      </c>
      <c r="D60" s="131" t="str">
        <f>IF(OR(ISERROR(SEARCH("extension",INDIRECT("$A"&amp;row()))),NOT(ISERROR(SEARCH("parties",INDIRECT("$C"&amp;row()))))),VLOOKUP(INDIRECT("$C"&amp;row()),'OCDS Schema 1.1.5'!$B:$D,2,FALSE), VLOOKUP(INDIRECT("$C"&amp;row()),'OCDS Extension Schemas 1.1.5'!$B:$D,2,FALSE))</f>
        <v>URI</v>
      </c>
      <c r="E60"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60" s="136"/>
      <c r="G60" s="134" t="str">
        <f>IFERROR(VLOOKUP(INDIRECT("F"&amp;row()),'2. Data Elements'!$A:$F,6,FALSE),"")</f>
        <v/>
      </c>
      <c r="H60" s="84"/>
      <c r="I60" s="125"/>
    </row>
    <row r="61">
      <c r="A61" s="121" t="s">
        <v>301</v>
      </c>
      <c r="B61" s="121">
        <v>0.0</v>
      </c>
      <c r="C61" s="140" t="s">
        <v>336</v>
      </c>
      <c r="D61" s="141" t="str">
        <f>IF(OR(ISERROR(SEARCH("extension",INDIRECT("$A"&amp;row()))),NOT(ISERROR(SEARCH("parties",INDIRECT("$C"&amp;row()))))),VLOOKUP(INDIRECT("$C"&amp;row()),'OCDS Schema 1.1.5'!$B:$D,2,FALSE), VLOOKUP(INDIRECT("$C"&amp;row()),'OCDS Extension Schemas 1.1.5'!$B:$D,2,FALSE))</f>
        <v>Address</v>
      </c>
      <c r="E61" s="150"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61" s="142"/>
      <c r="G61" s="142"/>
      <c r="H61" s="142"/>
      <c r="I61" s="125"/>
    </row>
    <row r="62">
      <c r="A62" s="121" t="s">
        <v>275</v>
      </c>
      <c r="B62" s="121">
        <v>0.0</v>
      </c>
      <c r="C62" s="143" t="s">
        <v>337</v>
      </c>
      <c r="D62" s="131" t="str">
        <f>IF(OR(ISERROR(SEARCH("extension",INDIRECT("$A"&amp;row()))),NOT(ISERROR(SEARCH("parties",INDIRECT("$C"&amp;row()))))),VLOOKUP(INDIRECT("$C"&amp;row()),'OCDS Schema 1.1.5'!$B:$D,2,FALSE), VLOOKUP(INDIRECT("$C"&amp;row()),'OCDS Extension Schemas 1.1.5'!$B:$D,2,FALSE))</f>
        <v>Street address</v>
      </c>
      <c r="E62" s="132" t="str">
        <f>IF(OR(ISERROR(SEARCH("extension",INDIRECT("$A"&amp;row()))),NOT(ISERROR(SEARCH("parties",INDIRECT("$C"&amp;row()))))),VLOOKUP(INDIRECT("$C"&amp;row()),'OCDS Schema 1.1.5'!$B:$D,3,FALSE), VLOOKUP(INDIRECT("$C"&amp;row()),'OCDS Extension Schemas 1.1.5'!$B:$D,3,FALSE))</f>
        <v>The street address. For example, 1600 Amphitheatre Pkwy.</v>
      </c>
      <c r="F62" s="136"/>
      <c r="G62" s="134" t="str">
        <f>IFERROR(VLOOKUP(INDIRECT("F"&amp;row()),'2. Data Elements'!$A:$F,6,FALSE),"")</f>
        <v/>
      </c>
      <c r="H62" s="84"/>
      <c r="I62" s="125"/>
    </row>
    <row r="63">
      <c r="A63" s="121" t="s">
        <v>275</v>
      </c>
      <c r="B63" s="121">
        <v>0.0</v>
      </c>
      <c r="C63" s="143" t="s">
        <v>338</v>
      </c>
      <c r="D63" s="131" t="str">
        <f>IF(OR(ISERROR(SEARCH("extension",INDIRECT("$A"&amp;row()))),NOT(ISERROR(SEARCH("parties",INDIRECT("$C"&amp;row()))))),VLOOKUP(INDIRECT("$C"&amp;row()),'OCDS Schema 1.1.5'!$B:$D,2,FALSE), VLOOKUP(INDIRECT("$C"&amp;row()),'OCDS Extension Schemas 1.1.5'!$B:$D,2,FALSE))</f>
        <v>Locality</v>
      </c>
      <c r="E63" s="132" t="str">
        <f>IF(OR(ISERROR(SEARCH("extension",INDIRECT("$A"&amp;row()))),NOT(ISERROR(SEARCH("parties",INDIRECT("$C"&amp;row()))))),VLOOKUP(INDIRECT("$C"&amp;row()),'OCDS Schema 1.1.5'!$B:$D,3,FALSE), VLOOKUP(INDIRECT("$C"&amp;row()),'OCDS Extension Schemas 1.1.5'!$B:$D,3,FALSE))</f>
        <v>The locality. For example, Mountain View.</v>
      </c>
      <c r="F63" s="136"/>
      <c r="G63" s="134" t="str">
        <f>IFERROR(VLOOKUP(INDIRECT("F"&amp;row()),'2. Data Elements'!$A:$F,6,FALSE),"")</f>
        <v/>
      </c>
      <c r="H63" s="84"/>
      <c r="I63" s="125"/>
    </row>
    <row r="64">
      <c r="A64" s="121" t="s">
        <v>275</v>
      </c>
      <c r="B64" s="121">
        <v>0.0</v>
      </c>
      <c r="C64" s="143" t="s">
        <v>339</v>
      </c>
      <c r="D64" s="131" t="str">
        <f>IF(OR(ISERROR(SEARCH("extension",INDIRECT("$A"&amp;row()))),NOT(ISERROR(SEARCH("parties",INDIRECT("$C"&amp;row()))))),VLOOKUP(INDIRECT("$C"&amp;row()),'OCDS Schema 1.1.5'!$B:$D,2,FALSE), VLOOKUP(INDIRECT("$C"&amp;row()),'OCDS Extension Schemas 1.1.5'!$B:$D,2,FALSE))</f>
        <v>Region</v>
      </c>
      <c r="E64" s="132" t="str">
        <f>IF(OR(ISERROR(SEARCH("extension",INDIRECT("$A"&amp;row()))),NOT(ISERROR(SEARCH("parties",INDIRECT("$C"&amp;row()))))),VLOOKUP(INDIRECT("$C"&amp;row()),'OCDS Schema 1.1.5'!$B:$D,3,FALSE), VLOOKUP(INDIRECT("$C"&amp;row()),'OCDS Extension Schemas 1.1.5'!$B:$D,3,FALSE))</f>
        <v>The region. For example, CA.</v>
      </c>
      <c r="F64" s="136"/>
      <c r="G64" s="134" t="str">
        <f>IFERROR(VLOOKUP(INDIRECT("F"&amp;row()),'2. Data Elements'!$A:$F,6,FALSE),"")</f>
        <v/>
      </c>
      <c r="H64" s="84"/>
      <c r="I64" s="125"/>
    </row>
    <row r="65">
      <c r="A65" s="121" t="s">
        <v>275</v>
      </c>
      <c r="B65" s="121">
        <v>0.0</v>
      </c>
      <c r="C65" s="143" t="s">
        <v>340</v>
      </c>
      <c r="D65" s="131" t="str">
        <f>IF(OR(ISERROR(SEARCH("extension",INDIRECT("$A"&amp;row()))),NOT(ISERROR(SEARCH("parties",INDIRECT("$C"&amp;row()))))),VLOOKUP(INDIRECT("$C"&amp;row()),'OCDS Schema 1.1.5'!$B:$D,2,FALSE), VLOOKUP(INDIRECT("$C"&amp;row()),'OCDS Extension Schemas 1.1.5'!$B:$D,2,FALSE))</f>
        <v>Postal code</v>
      </c>
      <c r="E65" s="132" t="str">
        <f>IF(OR(ISERROR(SEARCH("extension",INDIRECT("$A"&amp;row()))),NOT(ISERROR(SEARCH("parties",INDIRECT("$C"&amp;row()))))),VLOOKUP(INDIRECT("$C"&amp;row()),'OCDS Schema 1.1.5'!$B:$D,3,FALSE), VLOOKUP(INDIRECT("$C"&amp;row()),'OCDS Extension Schemas 1.1.5'!$B:$D,3,FALSE))</f>
        <v>The postal code. For example, 94043.</v>
      </c>
      <c r="F65" s="136"/>
      <c r="G65" s="134" t="str">
        <f>IFERROR(VLOOKUP(INDIRECT("F"&amp;row()),'2. Data Elements'!$A:$F,6,FALSE),"")</f>
        <v/>
      </c>
      <c r="H65" s="84"/>
      <c r="I65" s="125"/>
    </row>
    <row r="66">
      <c r="A66" s="121" t="s">
        <v>275</v>
      </c>
      <c r="B66" s="121">
        <v>0.0</v>
      </c>
      <c r="C66" s="143" t="s">
        <v>341</v>
      </c>
      <c r="D66" s="131" t="str">
        <f>IF(OR(ISERROR(SEARCH("extension",INDIRECT("$A"&amp;row()))),NOT(ISERROR(SEARCH("parties",INDIRECT("$C"&amp;row()))))),VLOOKUP(INDIRECT("$C"&amp;row()),'OCDS Schema 1.1.5'!$B:$D,2,FALSE), VLOOKUP(INDIRECT("$C"&amp;row()),'OCDS Extension Schemas 1.1.5'!$B:$D,2,FALSE))</f>
        <v>Country name</v>
      </c>
      <c r="E66" s="132" t="str">
        <f>IF(OR(ISERROR(SEARCH("extension",INDIRECT("$A"&amp;row()))),NOT(ISERROR(SEARCH("parties",INDIRECT("$C"&amp;row()))))),VLOOKUP(INDIRECT("$C"&amp;row()),'OCDS Schema 1.1.5'!$B:$D,3,FALSE), VLOOKUP(INDIRECT("$C"&amp;row()),'OCDS Extension Schemas 1.1.5'!$B:$D,3,FALSE))</f>
        <v>The country name. For example, United States.</v>
      </c>
      <c r="F66" s="136"/>
      <c r="G66" s="134" t="str">
        <f>IFERROR(VLOOKUP(INDIRECT("F"&amp;row()),'2. Data Elements'!$A:$F,6,FALSE),"")</f>
        <v/>
      </c>
      <c r="H66" s="84"/>
      <c r="I66" s="125"/>
    </row>
    <row r="67">
      <c r="A67" s="121" t="s">
        <v>301</v>
      </c>
      <c r="B67" s="121">
        <v>0.0</v>
      </c>
      <c r="C67" s="140" t="s">
        <v>342</v>
      </c>
      <c r="D67" s="141" t="str">
        <f>IF(OR(ISERROR(SEARCH("extension",INDIRECT("$A"&amp;row()))),NOT(ISERROR(SEARCH("parties",INDIRECT("$C"&amp;row()))))),VLOOKUP(INDIRECT("$C"&amp;row()),'OCDS Schema 1.1.5'!$B:$D,2,FALSE), VLOOKUP(INDIRECT("$C"&amp;row()),'OCDS Extension Schemas 1.1.5'!$B:$D,2,FALSE))</f>
        <v>Contact point</v>
      </c>
      <c r="E67" s="150" t="str">
        <f>IF(OR(ISERROR(SEARCH("extension",INDIRECT("$A"&amp;row()))),NOT(ISERROR(SEARCH("parties",INDIRECT("$C"&amp;row()))))),VLOOKUP(INDIRECT("$C"&amp;row()),'OCDS Schema 1.1.5'!$B:$D,3,FALSE), VLOOKUP(INDIRECT("$C"&amp;row()),'OCDS Extension Schemas 1.1.5'!$B:$D,3,FALSE))</f>
        <v>Contact details that can be used for this party.</v>
      </c>
      <c r="F67" s="142"/>
      <c r="G67" s="142"/>
      <c r="H67" s="142"/>
      <c r="I67" s="125"/>
    </row>
    <row r="68">
      <c r="A68" s="121" t="s">
        <v>275</v>
      </c>
      <c r="B68" s="121">
        <v>0.0</v>
      </c>
      <c r="C68" s="143" t="s">
        <v>343</v>
      </c>
      <c r="D68" s="131" t="str">
        <f>IF(OR(ISERROR(SEARCH("extension",INDIRECT("$A"&amp;row()))),NOT(ISERROR(SEARCH("parties",INDIRECT("$C"&amp;row()))))),VLOOKUP(INDIRECT("$C"&amp;row()),'OCDS Schema 1.1.5'!$B:$D,2,FALSE), VLOOKUP(INDIRECT("$C"&amp;row()),'OCDS Extension Schemas 1.1.5'!$B:$D,2,FALSE))</f>
        <v>Name</v>
      </c>
      <c r="E68"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68" s="136"/>
      <c r="G68" s="134" t="str">
        <f>IFERROR(VLOOKUP(INDIRECT("F"&amp;row()),'2. Data Elements'!$A:$F,6,FALSE),"")</f>
        <v/>
      </c>
      <c r="H68" s="84"/>
      <c r="I68" s="125"/>
    </row>
    <row r="69">
      <c r="A69" s="121" t="s">
        <v>275</v>
      </c>
      <c r="B69" s="121">
        <v>0.0</v>
      </c>
      <c r="C69" s="143" t="s">
        <v>344</v>
      </c>
      <c r="D69" s="131" t="str">
        <f>IF(OR(ISERROR(SEARCH("extension",INDIRECT("$A"&amp;row()))),NOT(ISERROR(SEARCH("parties",INDIRECT("$C"&amp;row()))))),VLOOKUP(INDIRECT("$C"&amp;row()),'OCDS Schema 1.1.5'!$B:$D,2,FALSE), VLOOKUP(INDIRECT("$C"&amp;row()),'OCDS Extension Schemas 1.1.5'!$B:$D,2,FALSE))</f>
        <v>Email</v>
      </c>
      <c r="E69" s="132" t="str">
        <f>IF(OR(ISERROR(SEARCH("extension",INDIRECT("$A"&amp;row()))),NOT(ISERROR(SEARCH("parties",INDIRECT("$C"&amp;row()))))),VLOOKUP(INDIRECT("$C"&amp;row()),'OCDS Schema 1.1.5'!$B:$D,3,FALSE), VLOOKUP(INDIRECT("$C"&amp;row()),'OCDS Extension Schemas 1.1.5'!$B:$D,3,FALSE))</f>
        <v>The e-mail address of the contact point/person.</v>
      </c>
      <c r="F69" s="136"/>
      <c r="G69" s="134" t="str">
        <f>IFERROR(VLOOKUP(INDIRECT("F"&amp;row()),'2. Data Elements'!$A:$F,6,FALSE),"")</f>
        <v/>
      </c>
      <c r="H69" s="84"/>
      <c r="I69" s="125"/>
    </row>
    <row r="70">
      <c r="A70" s="121" t="s">
        <v>275</v>
      </c>
      <c r="B70" s="121">
        <v>0.0</v>
      </c>
      <c r="C70" s="143" t="s">
        <v>345</v>
      </c>
      <c r="D70" s="131" t="str">
        <f>IF(OR(ISERROR(SEARCH("extension",INDIRECT("$A"&amp;row()))),NOT(ISERROR(SEARCH("parties",INDIRECT("$C"&amp;row()))))),VLOOKUP(INDIRECT("$C"&amp;row()),'OCDS Schema 1.1.5'!$B:$D,2,FALSE), VLOOKUP(INDIRECT("$C"&amp;row()),'OCDS Extension Schemas 1.1.5'!$B:$D,2,FALSE))</f>
        <v>Telephone</v>
      </c>
      <c r="E70"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70" s="136"/>
      <c r="G70" s="134" t="str">
        <f>IFERROR(VLOOKUP(INDIRECT("F"&amp;row()),'2. Data Elements'!$A:$F,6,FALSE),"")</f>
        <v/>
      </c>
      <c r="H70" s="84"/>
      <c r="I70" s="125"/>
    </row>
    <row r="71">
      <c r="A71" s="121" t="s">
        <v>275</v>
      </c>
      <c r="B71" s="121">
        <v>0.0</v>
      </c>
      <c r="C71" s="143" t="s">
        <v>346</v>
      </c>
      <c r="D71" s="131" t="str">
        <f>IF(OR(ISERROR(SEARCH("extension",INDIRECT("$A"&amp;row()))),NOT(ISERROR(SEARCH("parties",INDIRECT("$C"&amp;row()))))),VLOOKUP(INDIRECT("$C"&amp;row()),'OCDS Schema 1.1.5'!$B:$D,2,FALSE), VLOOKUP(INDIRECT("$C"&amp;row()),'OCDS Extension Schemas 1.1.5'!$B:$D,2,FALSE))</f>
        <v>Fax number</v>
      </c>
      <c r="E71"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71" s="136"/>
      <c r="G71" s="134" t="str">
        <f>IFERROR(VLOOKUP(INDIRECT("F"&amp;row()),'2. Data Elements'!$A:$F,6,FALSE),"")</f>
        <v/>
      </c>
      <c r="H71" s="84"/>
      <c r="I71" s="125"/>
    </row>
    <row r="72">
      <c r="A72" s="121" t="s">
        <v>275</v>
      </c>
      <c r="B72" s="121">
        <v>0.0</v>
      </c>
      <c r="C72" s="143" t="s">
        <v>347</v>
      </c>
      <c r="D72" s="131" t="str">
        <f>IF(OR(ISERROR(SEARCH("extension",INDIRECT("$A"&amp;row()))),NOT(ISERROR(SEARCH("parties",INDIRECT("$C"&amp;row()))))),VLOOKUP(INDIRECT("$C"&amp;row()),'OCDS Schema 1.1.5'!$B:$D,2,FALSE), VLOOKUP(INDIRECT("$C"&amp;row()),'OCDS Extension Schemas 1.1.5'!$B:$D,2,FALSE))</f>
        <v>URL</v>
      </c>
      <c r="E72" s="132" t="str">
        <f>IF(OR(ISERROR(SEARCH("extension",INDIRECT("$A"&amp;row()))),NOT(ISERROR(SEARCH("parties",INDIRECT("$C"&amp;row()))))),VLOOKUP(INDIRECT("$C"&amp;row()),'OCDS Schema 1.1.5'!$B:$D,3,FALSE), VLOOKUP(INDIRECT("$C"&amp;row()),'OCDS Extension Schemas 1.1.5'!$B:$D,3,FALSE))</f>
        <v>A web address for the contact point/person.</v>
      </c>
      <c r="F72" s="136"/>
      <c r="G72" s="134" t="str">
        <f>IFERROR(VLOOKUP(INDIRECT("F"&amp;row()),'2. Data Elements'!$A:$F,6,FALSE),"")</f>
        <v/>
      </c>
      <c r="H72" s="84"/>
      <c r="I72" s="125"/>
    </row>
    <row r="73">
      <c r="A73" s="121" t="s">
        <v>275</v>
      </c>
      <c r="B73" s="121">
        <v>0.0</v>
      </c>
      <c r="C73" s="143" t="s">
        <v>348</v>
      </c>
      <c r="D73" s="131" t="str">
        <f>IF(OR(ISERROR(SEARCH("extension",INDIRECT("$A"&amp;row()))),NOT(ISERROR(SEARCH("parties",INDIRECT("$C"&amp;row()))))),VLOOKUP(INDIRECT("$C"&amp;row()),'OCDS Schema 1.1.5'!$B:$D,2,FALSE), VLOOKUP(INDIRECT("$C"&amp;row()),'OCDS Extension Schemas 1.1.5'!$B:$D,2,FALSE))</f>
        <v>Party roles</v>
      </c>
      <c r="E73"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73" s="133" t="s">
        <v>352</v>
      </c>
      <c r="G73" s="134" t="str">
        <f>IFERROR(VLOOKUP(INDIRECT("F"&amp;row()),'2. Data Elements'!$A:$F,6,FALSE),"")</f>
        <v>procuringEntity</v>
      </c>
      <c r="H73" s="84"/>
      <c r="I73" s="151"/>
      <c r="J73" s="135" t="s">
        <v>291</v>
      </c>
    </row>
    <row r="74">
      <c r="A74" s="121" t="s">
        <v>275</v>
      </c>
      <c r="B74" s="121">
        <v>0.0</v>
      </c>
      <c r="C74" s="143" t="s">
        <v>350</v>
      </c>
      <c r="D74" s="131" t="str">
        <f>IF(OR(ISERROR(SEARCH("extension",INDIRECT("$A"&amp;row()))),NOT(ISERROR(SEARCH("parties",INDIRECT("$C"&amp;row()))))),VLOOKUP(INDIRECT("$C"&amp;row()),'OCDS Schema 1.1.5'!$B:$D,2,FALSE), VLOOKUP(INDIRECT("$C"&amp;row()),'OCDS Extension Schemas 1.1.5'!$B:$D,2,FALSE))</f>
        <v>Details</v>
      </c>
      <c r="E74"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74" s="136"/>
      <c r="G74" s="134" t="str">
        <f>IFERROR(VLOOKUP(INDIRECT("F"&amp;row()),'2. Data Elements'!$A:$F,6,FALSE),"")</f>
        <v/>
      </c>
      <c r="H74" s="84"/>
      <c r="I74" s="125"/>
    </row>
    <row r="75" outlineLevel="1">
      <c r="A75" s="121" t="s">
        <v>318</v>
      </c>
      <c r="B75" s="121">
        <v>1.0</v>
      </c>
      <c r="C75" s="145" t="s">
        <v>353</v>
      </c>
      <c r="D75" s="146" t="str">
        <f>IF(OR(ISERROR(SEARCH("extension",INDIRECT("$A"&amp;row()))),NOT(ISERROR(SEARCH("parties",INDIRECT("$C"&amp;row()))))),VLOOKUP(INDIRECT("$C"&amp;row()),'OCDS Schema 1.1.5'!$B:$D,2,FALSE), VLOOKUP(INDIRECT("$C"&amp;row()),'OCDS Extension Schemas 1.1.5'!$B:$D,2,FALSE))</f>
        <v>Tenderers</v>
      </c>
      <c r="E75" s="147"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75" s="148"/>
      <c r="G75" s="148"/>
      <c r="H75" s="148"/>
      <c r="I75" s="125"/>
    </row>
    <row r="76">
      <c r="A76" s="121" t="s">
        <v>275</v>
      </c>
      <c r="B76" s="121">
        <v>0.0</v>
      </c>
      <c r="C76" s="143" t="s">
        <v>319</v>
      </c>
      <c r="D76" s="131" t="str">
        <f>IF(OR(ISERROR(SEARCH("extension",INDIRECT("$A"&amp;row()))),NOT(ISERROR(SEARCH("parties",INDIRECT("$C"&amp;row()))))),VLOOKUP(INDIRECT("$C"&amp;row()),'OCDS Schema 1.1.5'!$B:$D,2,FALSE), VLOOKUP(INDIRECT("$C"&amp;row()),'OCDS Extension Schemas 1.1.5'!$B:$D,2,FALSE))</f>
        <v>Common name</v>
      </c>
      <c r="E76"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76" s="133" t="s">
        <v>354</v>
      </c>
      <c r="G76" s="134" t="str">
        <f>IFERROR(VLOOKUP(INDIRECT("F"&amp;row()),'2. Data Elements'!$A:$F,6,FALSE),"")</f>
        <v>WILKINS TRUCKING CO INC</v>
      </c>
      <c r="H76" s="82" t="s">
        <v>355</v>
      </c>
      <c r="I76" s="125"/>
      <c r="J76" s="135" t="s">
        <v>291</v>
      </c>
    </row>
    <row r="77">
      <c r="A77" s="121" t="s">
        <v>275</v>
      </c>
      <c r="B77" s="121">
        <v>0.0</v>
      </c>
      <c r="C77" s="143" t="s">
        <v>320</v>
      </c>
      <c r="D77" s="131" t="str">
        <f>IF(OR(ISERROR(SEARCH("extension",INDIRECT("$A"&amp;row()))),NOT(ISERROR(SEARCH("parties",INDIRECT("$C"&amp;row()))))),VLOOKUP(INDIRECT("$C"&amp;row()),'OCDS Schema 1.1.5'!$B:$D,2,FALSE), VLOOKUP(INDIRECT("$C"&amp;row()),'OCDS Extension Schemas 1.1.5'!$B:$D,2,FALSE))</f>
        <v>Entity ID</v>
      </c>
      <c r="E77"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77" s="133" t="s">
        <v>356</v>
      </c>
      <c r="G77" s="134" t="str">
        <f>IFERROR(VLOOKUP(INDIRECT("F"&amp;row()),'2. Data Elements'!$A:$F,6,FALSE),"")</f>
        <v>US_OR-PDX-SAP-VNBR-100692 </v>
      </c>
      <c r="H77" s="82" t="s">
        <v>357</v>
      </c>
      <c r="I77" s="125"/>
      <c r="J77" s="135" t="s">
        <v>305</v>
      </c>
      <c r="K77" s="149" t="s">
        <v>321</v>
      </c>
    </row>
    <row r="78">
      <c r="A78" s="121" t="s">
        <v>301</v>
      </c>
      <c r="B78" s="121">
        <v>0.0</v>
      </c>
      <c r="C78" s="140" t="s">
        <v>322</v>
      </c>
      <c r="D78" s="141" t="str">
        <f>IF(OR(ISERROR(SEARCH("extension",INDIRECT("$A"&amp;row()))),NOT(ISERROR(SEARCH("parties",INDIRECT("$C"&amp;row()))))),VLOOKUP(INDIRECT("$C"&amp;row()),'OCDS Schema 1.1.5'!$B:$D,2,FALSE), VLOOKUP(INDIRECT("$C"&amp;row()),'OCDS Extension Schemas 1.1.5'!$B:$D,2,FALSE))</f>
        <v>Primary identifier</v>
      </c>
      <c r="E78" s="150"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78" s="142"/>
      <c r="G78" s="142"/>
      <c r="H78" s="140"/>
      <c r="I78" s="125"/>
    </row>
    <row r="79">
      <c r="A79" s="121" t="s">
        <v>275</v>
      </c>
      <c r="B79" s="121">
        <v>0.0</v>
      </c>
      <c r="C79" s="143" t="s">
        <v>323</v>
      </c>
      <c r="D79" s="131" t="str">
        <f>IF(OR(ISERROR(SEARCH("extension",INDIRECT("$A"&amp;row()))),NOT(ISERROR(SEARCH("parties",INDIRECT("$C"&amp;row()))))),VLOOKUP(INDIRECT("$C"&amp;row()),'OCDS Schema 1.1.5'!$B:$D,2,FALSE), VLOOKUP(INDIRECT("$C"&amp;row()),'OCDS Extension Schemas 1.1.5'!$B:$D,2,FALSE))</f>
        <v>Scheme</v>
      </c>
      <c r="E79"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79" s="133" t="s">
        <v>358</v>
      </c>
      <c r="G79" s="134" t="str">
        <f>IFERROR(VLOOKUP(INDIRECT("F"&amp;row()),'2. Data Elements'!$A:$F,6,FALSE),"")</f>
        <v>US_OR-PDX-SAP-VNBR</v>
      </c>
      <c r="H79" s="99" t="s">
        <v>359</v>
      </c>
      <c r="I79" s="125"/>
      <c r="J79" s="135" t="s">
        <v>291</v>
      </c>
    </row>
    <row r="80">
      <c r="A80" s="121" t="s">
        <v>275</v>
      </c>
      <c r="B80" s="121">
        <v>0.0</v>
      </c>
      <c r="C80" s="143" t="s">
        <v>326</v>
      </c>
      <c r="D80" s="131" t="str">
        <f>IF(OR(ISERROR(SEARCH("extension",INDIRECT("$A"&amp;row()))),NOT(ISERROR(SEARCH("parties",INDIRECT("$C"&amp;row()))))),VLOOKUP(INDIRECT("$C"&amp;row()),'OCDS Schema 1.1.5'!$B:$D,2,FALSE), VLOOKUP(INDIRECT("$C"&amp;row()),'OCDS Extension Schemas 1.1.5'!$B:$D,2,FALSE))</f>
        <v>ID</v>
      </c>
      <c r="E80" s="132" t="str">
        <f>IF(OR(ISERROR(SEARCH("extension",INDIRECT("$A"&amp;row()))),NOT(ISERROR(SEARCH("parties",INDIRECT("$C"&amp;row()))))),VLOOKUP(INDIRECT("$C"&amp;row()),'OCDS Schema 1.1.5'!$B:$D,3,FALSE), VLOOKUP(INDIRECT("$C"&amp;row()),'OCDS Extension Schemas 1.1.5'!$B:$D,3,FALSE))</f>
        <v>The identifier of the organization in the selected scheme.</v>
      </c>
      <c r="F80" s="133" t="s">
        <v>360</v>
      </c>
      <c r="G80" s="134" t="str">
        <f>IFERROR(VLOOKUP(INDIRECT("F"&amp;row()),'2. Data Elements'!$A:$F,6,FALSE),"")</f>
        <v>100692</v>
      </c>
      <c r="H80" s="82" t="s">
        <v>361</v>
      </c>
      <c r="I80" s="125"/>
      <c r="J80" s="135" t="s">
        <v>291</v>
      </c>
    </row>
    <row r="81">
      <c r="A81" s="121" t="s">
        <v>275</v>
      </c>
      <c r="B81" s="121">
        <v>0.0</v>
      </c>
      <c r="C81" s="143" t="s">
        <v>329</v>
      </c>
      <c r="D81" s="131" t="str">
        <f>IF(OR(ISERROR(SEARCH("extension",INDIRECT("$A"&amp;row()))),NOT(ISERROR(SEARCH("parties",INDIRECT("$C"&amp;row()))))),VLOOKUP(INDIRECT("$C"&amp;row()),'OCDS Schema 1.1.5'!$B:$D,2,FALSE), VLOOKUP(INDIRECT("$C"&amp;row()),'OCDS Extension Schemas 1.1.5'!$B:$D,2,FALSE))</f>
        <v>Legal Name</v>
      </c>
      <c r="E81" s="132" t="str">
        <f>IF(OR(ISERROR(SEARCH("extension",INDIRECT("$A"&amp;row()))),NOT(ISERROR(SEARCH("parties",INDIRECT("$C"&amp;row()))))),VLOOKUP(INDIRECT("$C"&amp;row()),'OCDS Schema 1.1.5'!$B:$D,3,FALSE), VLOOKUP(INDIRECT("$C"&amp;row()),'OCDS Extension Schemas 1.1.5'!$B:$D,3,FALSE))</f>
        <v>The legally registered name of the organization.</v>
      </c>
      <c r="F81" s="133" t="s">
        <v>354</v>
      </c>
      <c r="G81" s="134" t="str">
        <f>IFERROR(VLOOKUP(INDIRECT("F"&amp;row()),'2. Data Elements'!$A:$F,6,FALSE),"")</f>
        <v>WILKINS TRUCKING CO INC</v>
      </c>
      <c r="H81" s="82" t="s">
        <v>362</v>
      </c>
      <c r="I81" s="125"/>
      <c r="J81" s="135" t="s">
        <v>291</v>
      </c>
    </row>
    <row r="82">
      <c r="A82" s="121" t="s">
        <v>275</v>
      </c>
      <c r="B82" s="121">
        <v>0.0</v>
      </c>
      <c r="C82" s="143" t="s">
        <v>330</v>
      </c>
      <c r="D82" s="131" t="str">
        <f>IF(OR(ISERROR(SEARCH("extension",INDIRECT("$A"&amp;row()))),NOT(ISERROR(SEARCH("parties",INDIRECT("$C"&amp;row()))))),VLOOKUP(INDIRECT("$C"&amp;row()),'OCDS Schema 1.1.5'!$B:$D,2,FALSE), VLOOKUP(INDIRECT("$C"&amp;row()),'OCDS Extension Schemas 1.1.5'!$B:$D,2,FALSE))</f>
        <v>URI</v>
      </c>
      <c r="E82"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2" s="136"/>
      <c r="G82" s="134" t="str">
        <f>IFERROR(VLOOKUP(INDIRECT("F"&amp;row()),'2. Data Elements'!$A:$F,6,FALSE),"")</f>
        <v/>
      </c>
      <c r="H82" s="84"/>
      <c r="I82" s="125"/>
    </row>
    <row r="83">
      <c r="A83" s="121" t="s">
        <v>301</v>
      </c>
      <c r="B83" s="121">
        <v>0.0</v>
      </c>
      <c r="C83" s="140" t="s">
        <v>331</v>
      </c>
      <c r="D83" s="141" t="str">
        <f>IF(OR(ISERROR(SEARCH("extension",INDIRECT("$A"&amp;row()))),NOT(ISERROR(SEARCH("parties",INDIRECT("$C"&amp;row()))))),VLOOKUP(INDIRECT("$C"&amp;row()),'OCDS Schema 1.1.5'!$B:$D,2,FALSE), VLOOKUP(INDIRECT("$C"&amp;row()),'OCDS Extension Schemas 1.1.5'!$B:$D,2,FALSE))</f>
        <v>Additional identifiers</v>
      </c>
      <c r="E83" s="150"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83" s="142"/>
      <c r="G83" s="142"/>
      <c r="H83" s="140"/>
      <c r="I83" s="125"/>
    </row>
    <row r="84">
      <c r="A84" s="121" t="s">
        <v>275</v>
      </c>
      <c r="B84" s="121">
        <v>0.0</v>
      </c>
      <c r="C84" s="143" t="s">
        <v>332</v>
      </c>
      <c r="D84" s="131" t="str">
        <f>IF(OR(ISERROR(SEARCH("extension",INDIRECT("$A"&amp;row()))),NOT(ISERROR(SEARCH("parties",INDIRECT("$C"&amp;row()))))),VLOOKUP(INDIRECT("$C"&amp;row()),'OCDS Schema 1.1.5'!$B:$D,2,FALSE), VLOOKUP(INDIRECT("$C"&amp;row()),'OCDS Extension Schemas 1.1.5'!$B:$D,2,FALSE))</f>
        <v>Scheme</v>
      </c>
      <c r="E84"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84" s="136"/>
      <c r="G84" s="154" t="str">
        <f>IFERROR(VLOOKUP(INDIRECT("F"&amp;row()),'2. Data Elements'!$A:$F,6,FALSE),"")</f>
        <v/>
      </c>
      <c r="H84" s="99"/>
      <c r="I84" s="125"/>
    </row>
    <row r="85">
      <c r="A85" s="121" t="s">
        <v>275</v>
      </c>
      <c r="B85" s="121">
        <v>0.0</v>
      </c>
      <c r="C85" s="143" t="s">
        <v>333</v>
      </c>
      <c r="D85" s="131" t="str">
        <f>IF(OR(ISERROR(SEARCH("extension",INDIRECT("$A"&amp;row()))),NOT(ISERROR(SEARCH("parties",INDIRECT("$C"&amp;row()))))),VLOOKUP(INDIRECT("$C"&amp;row()),'OCDS Schema 1.1.5'!$B:$D,2,FALSE), VLOOKUP(INDIRECT("$C"&amp;row()),'OCDS Extension Schemas 1.1.5'!$B:$D,2,FALSE))</f>
        <v>ID</v>
      </c>
      <c r="E85" s="132" t="str">
        <f>IF(OR(ISERROR(SEARCH("extension",INDIRECT("$A"&amp;row()))),NOT(ISERROR(SEARCH("parties",INDIRECT("$C"&amp;row()))))),VLOOKUP(INDIRECT("$C"&amp;row()),'OCDS Schema 1.1.5'!$B:$D,3,FALSE), VLOOKUP(INDIRECT("$C"&amp;row()),'OCDS Extension Schemas 1.1.5'!$B:$D,3,FALSE))</f>
        <v>The identifier of the organization in the selected scheme.</v>
      </c>
      <c r="F85" s="133"/>
      <c r="G85" s="154" t="str">
        <f>IFERROR(VLOOKUP(INDIRECT("F"&amp;row()),'2. Data Elements'!$A:$F,6,FALSE),"")</f>
        <v/>
      </c>
      <c r="H85" s="99"/>
      <c r="I85" s="125"/>
    </row>
    <row r="86">
      <c r="A86" s="121" t="s">
        <v>275</v>
      </c>
      <c r="B86" s="121">
        <v>0.0</v>
      </c>
      <c r="C86" s="143" t="s">
        <v>334</v>
      </c>
      <c r="D86" s="131" t="str">
        <f>IF(OR(ISERROR(SEARCH("extension",INDIRECT("$A"&amp;row()))),NOT(ISERROR(SEARCH("parties",INDIRECT("$C"&amp;row()))))),VLOOKUP(INDIRECT("$C"&amp;row()),'OCDS Schema 1.1.5'!$B:$D,2,FALSE), VLOOKUP(INDIRECT("$C"&amp;row()),'OCDS Extension Schemas 1.1.5'!$B:$D,2,FALSE))</f>
        <v>Legal Name</v>
      </c>
      <c r="E86" s="132" t="str">
        <f>IF(OR(ISERROR(SEARCH("extension",INDIRECT("$A"&amp;row()))),NOT(ISERROR(SEARCH("parties",INDIRECT("$C"&amp;row()))))),VLOOKUP(INDIRECT("$C"&amp;row()),'OCDS Schema 1.1.5'!$B:$D,3,FALSE), VLOOKUP(INDIRECT("$C"&amp;row()),'OCDS Extension Schemas 1.1.5'!$B:$D,3,FALSE))</f>
        <v>The legally registered name of the organization.</v>
      </c>
      <c r="F86" s="133"/>
      <c r="G86" s="154" t="str">
        <f>IFERROR(VLOOKUP(INDIRECT("F"&amp;row()),'2. Data Elements'!$A:$F,6,FALSE),"")</f>
        <v/>
      </c>
      <c r="H86" s="99"/>
      <c r="I86" s="125"/>
    </row>
    <row r="87">
      <c r="A87" s="121" t="s">
        <v>275</v>
      </c>
      <c r="B87" s="121">
        <v>0.0</v>
      </c>
      <c r="C87" s="143" t="s">
        <v>335</v>
      </c>
      <c r="D87" s="131" t="str">
        <f>IF(OR(ISERROR(SEARCH("extension",INDIRECT("$A"&amp;row()))),NOT(ISERROR(SEARCH("parties",INDIRECT("$C"&amp;row()))))),VLOOKUP(INDIRECT("$C"&amp;row()),'OCDS Schema 1.1.5'!$B:$D,2,FALSE), VLOOKUP(INDIRECT("$C"&amp;row()),'OCDS Extension Schemas 1.1.5'!$B:$D,2,FALSE))</f>
        <v>URI</v>
      </c>
      <c r="E87"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7" s="136"/>
      <c r="G87" s="134" t="str">
        <f>IFERROR(VLOOKUP(INDIRECT("F"&amp;row()),'2. Data Elements'!$A:$F,6,FALSE),"")</f>
        <v/>
      </c>
      <c r="H87" s="84"/>
      <c r="I87" s="125"/>
    </row>
    <row r="88">
      <c r="A88" s="121" t="s">
        <v>301</v>
      </c>
      <c r="B88" s="121">
        <v>0.0</v>
      </c>
      <c r="C88" s="140" t="s">
        <v>336</v>
      </c>
      <c r="D88" s="141" t="str">
        <f>IF(OR(ISERROR(SEARCH("extension",INDIRECT("$A"&amp;row()))),NOT(ISERROR(SEARCH("parties",INDIRECT("$C"&amp;row()))))),VLOOKUP(INDIRECT("$C"&amp;row()),'OCDS Schema 1.1.5'!$B:$D,2,FALSE), VLOOKUP(INDIRECT("$C"&amp;row()),'OCDS Extension Schemas 1.1.5'!$B:$D,2,FALSE))</f>
        <v>Address</v>
      </c>
      <c r="E88" s="150"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88" s="142"/>
      <c r="G88" s="142"/>
      <c r="H88" s="142"/>
      <c r="I88" s="125"/>
    </row>
    <row r="89">
      <c r="A89" s="121" t="s">
        <v>275</v>
      </c>
      <c r="B89" s="121">
        <v>0.0</v>
      </c>
      <c r="C89" s="143" t="s">
        <v>337</v>
      </c>
      <c r="D89" s="131" t="str">
        <f>IF(OR(ISERROR(SEARCH("extension",INDIRECT("$A"&amp;row()))),NOT(ISERROR(SEARCH("parties",INDIRECT("$C"&amp;row()))))),VLOOKUP(INDIRECT("$C"&amp;row()),'OCDS Schema 1.1.5'!$B:$D,2,FALSE), VLOOKUP(INDIRECT("$C"&amp;row()),'OCDS Extension Schemas 1.1.5'!$B:$D,2,FALSE))</f>
        <v>Street address</v>
      </c>
      <c r="E89" s="132" t="str">
        <f>IF(OR(ISERROR(SEARCH("extension",INDIRECT("$A"&amp;row()))),NOT(ISERROR(SEARCH("parties",INDIRECT("$C"&amp;row()))))),VLOOKUP(INDIRECT("$C"&amp;row()),'OCDS Schema 1.1.5'!$B:$D,3,FALSE), VLOOKUP(INDIRECT("$C"&amp;row()),'OCDS Extension Schemas 1.1.5'!$B:$D,3,FALSE))</f>
        <v>The street address. For example, 1600 Amphitheatre Pkwy.</v>
      </c>
      <c r="F89" s="136"/>
      <c r="G89" s="134" t="str">
        <f>IFERROR(VLOOKUP(INDIRECT("F"&amp;row()),'2. Data Elements'!$A:$F,6,FALSE),"")</f>
        <v/>
      </c>
      <c r="H89" s="84"/>
      <c r="I89" s="125"/>
    </row>
    <row r="90">
      <c r="A90" s="121" t="s">
        <v>275</v>
      </c>
      <c r="B90" s="121">
        <v>0.0</v>
      </c>
      <c r="C90" s="143" t="s">
        <v>338</v>
      </c>
      <c r="D90" s="131" t="str">
        <f>IF(OR(ISERROR(SEARCH("extension",INDIRECT("$A"&amp;row()))),NOT(ISERROR(SEARCH("parties",INDIRECT("$C"&amp;row()))))),VLOOKUP(INDIRECT("$C"&amp;row()),'OCDS Schema 1.1.5'!$B:$D,2,FALSE), VLOOKUP(INDIRECT("$C"&amp;row()),'OCDS Extension Schemas 1.1.5'!$B:$D,2,FALSE))</f>
        <v>Locality</v>
      </c>
      <c r="E90" s="132" t="str">
        <f>IF(OR(ISERROR(SEARCH("extension",INDIRECT("$A"&amp;row()))),NOT(ISERROR(SEARCH("parties",INDIRECT("$C"&amp;row()))))),VLOOKUP(INDIRECT("$C"&amp;row()),'OCDS Schema 1.1.5'!$B:$D,3,FALSE), VLOOKUP(INDIRECT("$C"&amp;row()),'OCDS Extension Schemas 1.1.5'!$B:$D,3,FALSE))</f>
        <v>The locality. For example, Mountain View.</v>
      </c>
      <c r="F90" s="136"/>
      <c r="G90" s="134" t="str">
        <f>IFERROR(VLOOKUP(INDIRECT("F"&amp;row()),'2. Data Elements'!$A:$F,6,FALSE),"")</f>
        <v/>
      </c>
      <c r="H90" s="84"/>
      <c r="I90" s="125"/>
    </row>
    <row r="91">
      <c r="A91" s="121" t="s">
        <v>275</v>
      </c>
      <c r="B91" s="121">
        <v>0.0</v>
      </c>
      <c r="C91" s="143" t="s">
        <v>339</v>
      </c>
      <c r="D91" s="131" t="str">
        <f>IF(OR(ISERROR(SEARCH("extension",INDIRECT("$A"&amp;row()))),NOT(ISERROR(SEARCH("parties",INDIRECT("$C"&amp;row()))))),VLOOKUP(INDIRECT("$C"&amp;row()),'OCDS Schema 1.1.5'!$B:$D,2,FALSE), VLOOKUP(INDIRECT("$C"&amp;row()),'OCDS Extension Schemas 1.1.5'!$B:$D,2,FALSE))</f>
        <v>Region</v>
      </c>
      <c r="E91" s="132" t="str">
        <f>IF(OR(ISERROR(SEARCH("extension",INDIRECT("$A"&amp;row()))),NOT(ISERROR(SEARCH("parties",INDIRECT("$C"&amp;row()))))),VLOOKUP(INDIRECT("$C"&amp;row()),'OCDS Schema 1.1.5'!$B:$D,3,FALSE), VLOOKUP(INDIRECT("$C"&amp;row()),'OCDS Extension Schemas 1.1.5'!$B:$D,3,FALSE))</f>
        <v>The region. For example, CA.</v>
      </c>
      <c r="F91" s="136"/>
      <c r="G91" s="134" t="str">
        <f>IFERROR(VLOOKUP(INDIRECT("F"&amp;row()),'2. Data Elements'!$A:$F,6,FALSE),"")</f>
        <v/>
      </c>
      <c r="H91" s="84"/>
      <c r="I91" s="125"/>
    </row>
    <row r="92">
      <c r="A92" s="121" t="s">
        <v>275</v>
      </c>
      <c r="B92" s="121">
        <v>0.0</v>
      </c>
      <c r="C92" s="143" t="s">
        <v>340</v>
      </c>
      <c r="D92" s="131" t="str">
        <f>IF(OR(ISERROR(SEARCH("extension",INDIRECT("$A"&amp;row()))),NOT(ISERROR(SEARCH("parties",INDIRECT("$C"&amp;row()))))),VLOOKUP(INDIRECT("$C"&amp;row()),'OCDS Schema 1.1.5'!$B:$D,2,FALSE), VLOOKUP(INDIRECT("$C"&amp;row()),'OCDS Extension Schemas 1.1.5'!$B:$D,2,FALSE))</f>
        <v>Postal code</v>
      </c>
      <c r="E92" s="132" t="str">
        <f>IF(OR(ISERROR(SEARCH("extension",INDIRECT("$A"&amp;row()))),NOT(ISERROR(SEARCH("parties",INDIRECT("$C"&amp;row()))))),VLOOKUP(INDIRECT("$C"&amp;row()),'OCDS Schema 1.1.5'!$B:$D,3,FALSE), VLOOKUP(INDIRECT("$C"&amp;row()),'OCDS Extension Schemas 1.1.5'!$B:$D,3,FALSE))</f>
        <v>The postal code. For example, 94043.</v>
      </c>
      <c r="F92" s="136"/>
      <c r="G92" s="134" t="str">
        <f>IFERROR(VLOOKUP(INDIRECT("F"&amp;row()),'2. Data Elements'!$A:$F,6,FALSE),"")</f>
        <v/>
      </c>
      <c r="H92" s="84"/>
      <c r="I92" s="125"/>
    </row>
    <row r="93">
      <c r="A93" s="121" t="s">
        <v>275</v>
      </c>
      <c r="B93" s="121">
        <v>0.0</v>
      </c>
      <c r="C93" s="143" t="s">
        <v>341</v>
      </c>
      <c r="D93" s="131" t="str">
        <f>IF(OR(ISERROR(SEARCH("extension",INDIRECT("$A"&amp;row()))),NOT(ISERROR(SEARCH("parties",INDIRECT("$C"&amp;row()))))),VLOOKUP(INDIRECT("$C"&amp;row()),'OCDS Schema 1.1.5'!$B:$D,2,FALSE), VLOOKUP(INDIRECT("$C"&amp;row()),'OCDS Extension Schemas 1.1.5'!$B:$D,2,FALSE))</f>
        <v>Country name</v>
      </c>
      <c r="E93" s="132" t="str">
        <f>IF(OR(ISERROR(SEARCH("extension",INDIRECT("$A"&amp;row()))),NOT(ISERROR(SEARCH("parties",INDIRECT("$C"&amp;row()))))),VLOOKUP(INDIRECT("$C"&amp;row()),'OCDS Schema 1.1.5'!$B:$D,3,FALSE), VLOOKUP(INDIRECT("$C"&amp;row()),'OCDS Extension Schemas 1.1.5'!$B:$D,3,FALSE))</f>
        <v>The country name. For example, United States.</v>
      </c>
      <c r="F93" s="136"/>
      <c r="G93" s="134" t="str">
        <f>IFERROR(VLOOKUP(INDIRECT("F"&amp;row()),'2. Data Elements'!$A:$F,6,FALSE),"")</f>
        <v/>
      </c>
      <c r="H93" s="84"/>
      <c r="I93" s="125"/>
    </row>
    <row r="94">
      <c r="A94" s="121" t="s">
        <v>301</v>
      </c>
      <c r="B94" s="121">
        <v>0.0</v>
      </c>
      <c r="C94" s="140" t="s">
        <v>342</v>
      </c>
      <c r="D94" s="141" t="str">
        <f>IF(OR(ISERROR(SEARCH("extension",INDIRECT("$A"&amp;row()))),NOT(ISERROR(SEARCH("parties",INDIRECT("$C"&amp;row()))))),VLOOKUP(INDIRECT("$C"&amp;row()),'OCDS Schema 1.1.5'!$B:$D,2,FALSE), VLOOKUP(INDIRECT("$C"&amp;row()),'OCDS Extension Schemas 1.1.5'!$B:$D,2,FALSE))</f>
        <v>Contact point</v>
      </c>
      <c r="E94" s="150" t="str">
        <f>IF(OR(ISERROR(SEARCH("extension",INDIRECT("$A"&amp;row()))),NOT(ISERROR(SEARCH("parties",INDIRECT("$C"&amp;row()))))),VLOOKUP(INDIRECT("$C"&amp;row()),'OCDS Schema 1.1.5'!$B:$D,3,FALSE), VLOOKUP(INDIRECT("$C"&amp;row()),'OCDS Extension Schemas 1.1.5'!$B:$D,3,FALSE))</f>
        <v>Contact details that can be used for this party.</v>
      </c>
      <c r="F94" s="142"/>
      <c r="G94" s="142"/>
      <c r="H94" s="142"/>
      <c r="I94" s="125"/>
    </row>
    <row r="95">
      <c r="A95" s="121" t="s">
        <v>275</v>
      </c>
      <c r="B95" s="121">
        <v>0.0</v>
      </c>
      <c r="C95" s="143" t="s">
        <v>343</v>
      </c>
      <c r="D95" s="131" t="str">
        <f>IF(OR(ISERROR(SEARCH("extension",INDIRECT("$A"&amp;row()))),NOT(ISERROR(SEARCH("parties",INDIRECT("$C"&amp;row()))))),VLOOKUP(INDIRECT("$C"&amp;row()),'OCDS Schema 1.1.5'!$B:$D,2,FALSE), VLOOKUP(INDIRECT("$C"&amp;row()),'OCDS Extension Schemas 1.1.5'!$B:$D,2,FALSE))</f>
        <v>Name</v>
      </c>
      <c r="E95"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95" s="136"/>
      <c r="G95" s="134" t="str">
        <f>IFERROR(VLOOKUP(INDIRECT("F"&amp;row()),'2. Data Elements'!$A:$F,6,FALSE),"")</f>
        <v/>
      </c>
      <c r="H95" s="84"/>
      <c r="I95" s="125"/>
    </row>
    <row r="96">
      <c r="A96" s="121" t="s">
        <v>275</v>
      </c>
      <c r="B96" s="121">
        <v>0.0</v>
      </c>
      <c r="C96" s="143" t="s">
        <v>344</v>
      </c>
      <c r="D96" s="131" t="str">
        <f>IF(OR(ISERROR(SEARCH("extension",INDIRECT("$A"&amp;row()))),NOT(ISERROR(SEARCH("parties",INDIRECT("$C"&amp;row()))))),VLOOKUP(INDIRECT("$C"&amp;row()),'OCDS Schema 1.1.5'!$B:$D,2,FALSE), VLOOKUP(INDIRECT("$C"&amp;row()),'OCDS Extension Schemas 1.1.5'!$B:$D,2,FALSE))</f>
        <v>Email</v>
      </c>
      <c r="E96" s="132" t="str">
        <f>IF(OR(ISERROR(SEARCH("extension",INDIRECT("$A"&amp;row()))),NOT(ISERROR(SEARCH("parties",INDIRECT("$C"&amp;row()))))),VLOOKUP(INDIRECT("$C"&amp;row()),'OCDS Schema 1.1.5'!$B:$D,3,FALSE), VLOOKUP(INDIRECT("$C"&amp;row()),'OCDS Extension Schemas 1.1.5'!$B:$D,3,FALSE))</f>
        <v>The e-mail address of the contact point/person.</v>
      </c>
      <c r="F96" s="136"/>
      <c r="G96" s="134" t="str">
        <f>IFERROR(VLOOKUP(INDIRECT("F"&amp;row()),'2. Data Elements'!$A:$F,6,FALSE),"")</f>
        <v/>
      </c>
      <c r="H96" s="84"/>
      <c r="I96" s="125"/>
    </row>
    <row r="97">
      <c r="A97" s="121" t="s">
        <v>275</v>
      </c>
      <c r="B97" s="121">
        <v>0.0</v>
      </c>
      <c r="C97" s="143" t="s">
        <v>345</v>
      </c>
      <c r="D97" s="131" t="str">
        <f>IF(OR(ISERROR(SEARCH("extension",INDIRECT("$A"&amp;row()))),NOT(ISERROR(SEARCH("parties",INDIRECT("$C"&amp;row()))))),VLOOKUP(INDIRECT("$C"&amp;row()),'OCDS Schema 1.1.5'!$B:$D,2,FALSE), VLOOKUP(INDIRECT("$C"&amp;row()),'OCDS Extension Schemas 1.1.5'!$B:$D,2,FALSE))</f>
        <v>Telephone</v>
      </c>
      <c r="E97"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97" s="136"/>
      <c r="G97" s="134" t="str">
        <f>IFERROR(VLOOKUP(INDIRECT("F"&amp;row()),'2. Data Elements'!$A:$F,6,FALSE),"")</f>
        <v/>
      </c>
      <c r="H97" s="84"/>
      <c r="I97" s="125"/>
    </row>
    <row r="98">
      <c r="A98" s="121" t="s">
        <v>275</v>
      </c>
      <c r="B98" s="121">
        <v>0.0</v>
      </c>
      <c r="C98" s="143" t="s">
        <v>346</v>
      </c>
      <c r="D98" s="131" t="str">
        <f>IF(OR(ISERROR(SEARCH("extension",INDIRECT("$A"&amp;row()))),NOT(ISERROR(SEARCH("parties",INDIRECT("$C"&amp;row()))))),VLOOKUP(INDIRECT("$C"&amp;row()),'OCDS Schema 1.1.5'!$B:$D,2,FALSE), VLOOKUP(INDIRECT("$C"&amp;row()),'OCDS Extension Schemas 1.1.5'!$B:$D,2,FALSE))</f>
        <v>Fax number</v>
      </c>
      <c r="E98"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98" s="136"/>
      <c r="G98" s="134" t="str">
        <f>IFERROR(VLOOKUP(INDIRECT("F"&amp;row()),'2. Data Elements'!$A:$F,6,FALSE),"")</f>
        <v/>
      </c>
      <c r="H98" s="84"/>
      <c r="I98" s="125"/>
    </row>
    <row r="99">
      <c r="A99" s="121" t="s">
        <v>275</v>
      </c>
      <c r="B99" s="121">
        <v>0.0</v>
      </c>
      <c r="C99" s="143" t="s">
        <v>347</v>
      </c>
      <c r="D99" s="131" t="str">
        <f>IF(OR(ISERROR(SEARCH("extension",INDIRECT("$A"&amp;row()))),NOT(ISERROR(SEARCH("parties",INDIRECT("$C"&amp;row()))))),VLOOKUP(INDIRECT("$C"&amp;row()),'OCDS Schema 1.1.5'!$B:$D,2,FALSE), VLOOKUP(INDIRECT("$C"&amp;row()),'OCDS Extension Schemas 1.1.5'!$B:$D,2,FALSE))</f>
        <v>URL</v>
      </c>
      <c r="E99" s="132" t="str">
        <f>IF(OR(ISERROR(SEARCH("extension",INDIRECT("$A"&amp;row()))),NOT(ISERROR(SEARCH("parties",INDIRECT("$C"&amp;row()))))),VLOOKUP(INDIRECT("$C"&amp;row()),'OCDS Schema 1.1.5'!$B:$D,3,FALSE), VLOOKUP(INDIRECT("$C"&amp;row()),'OCDS Extension Schemas 1.1.5'!$B:$D,3,FALSE))</f>
        <v>A web address for the contact point/person.</v>
      </c>
      <c r="F99" s="136"/>
      <c r="G99" s="134" t="str">
        <f>IFERROR(VLOOKUP(INDIRECT("F"&amp;row()),'2. Data Elements'!$A:$F,6,FALSE),"")</f>
        <v/>
      </c>
      <c r="H99" s="84"/>
      <c r="I99" s="125"/>
    </row>
    <row r="100">
      <c r="A100" s="121" t="s">
        <v>275</v>
      </c>
      <c r="B100" s="121">
        <v>0.0</v>
      </c>
      <c r="C100" s="143" t="s">
        <v>348</v>
      </c>
      <c r="D100" s="131" t="str">
        <f>IF(OR(ISERROR(SEARCH("extension",INDIRECT("$A"&amp;row()))),NOT(ISERROR(SEARCH("parties",INDIRECT("$C"&amp;row()))))),VLOOKUP(INDIRECT("$C"&amp;row()),'OCDS Schema 1.1.5'!$B:$D,2,FALSE), VLOOKUP(INDIRECT("$C"&amp;row()),'OCDS Extension Schemas 1.1.5'!$B:$D,2,FALSE))</f>
        <v>Party roles</v>
      </c>
      <c r="E100"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00" s="133" t="s">
        <v>363</v>
      </c>
      <c r="G100" s="134" t="str">
        <f>IFERROR(VLOOKUP(INDIRECT("F"&amp;row()),'2. Data Elements'!$A:$F,6,FALSE),"")</f>
        <v>tenderer</v>
      </c>
      <c r="H100" s="84"/>
      <c r="I100" s="151"/>
      <c r="J100" s="135" t="s">
        <v>291</v>
      </c>
    </row>
    <row r="101">
      <c r="A101" s="121" t="s">
        <v>275</v>
      </c>
      <c r="B101" s="121">
        <v>0.0</v>
      </c>
      <c r="C101" s="143" t="s">
        <v>350</v>
      </c>
      <c r="D101" s="131" t="str">
        <f>IF(OR(ISERROR(SEARCH("extension",INDIRECT("$A"&amp;row()))),NOT(ISERROR(SEARCH("parties",INDIRECT("$C"&amp;row()))))),VLOOKUP(INDIRECT("$C"&amp;row()),'OCDS Schema 1.1.5'!$B:$D,2,FALSE), VLOOKUP(INDIRECT("$C"&amp;row()),'OCDS Extension Schemas 1.1.5'!$B:$D,2,FALSE))</f>
        <v>Details</v>
      </c>
      <c r="E101"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01" s="136"/>
      <c r="G101" s="134" t="str">
        <f>IFERROR(VLOOKUP(INDIRECT("F"&amp;row()),'2. Data Elements'!$A:$F,6,FALSE),"")</f>
        <v/>
      </c>
      <c r="H101" s="84"/>
      <c r="I101" s="125"/>
    </row>
    <row r="102" outlineLevel="1">
      <c r="A102" s="121" t="s">
        <v>318</v>
      </c>
      <c r="B102" s="121">
        <v>1.0</v>
      </c>
      <c r="C102" s="145" t="s">
        <v>364</v>
      </c>
      <c r="D102" s="146" t="str">
        <f>IF(OR(ISERROR(SEARCH("extension",INDIRECT("$A"&amp;row()))),NOT(ISERROR(SEARCH("parties",INDIRECT("$C"&amp;row()))))),VLOOKUP(INDIRECT("$C"&amp;row()),'OCDS Schema 1.1.5'!$B:$D,2,FALSE), VLOOKUP(INDIRECT("$C"&amp;row()),'OCDS Extension Schemas 1.1.5'!$B:$D,2,FALSE))</f>
        <v>Suppliers</v>
      </c>
      <c r="E102" s="147"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F102" s="148"/>
      <c r="G102" s="148"/>
      <c r="H102" s="148"/>
      <c r="I102" s="125"/>
    </row>
    <row r="103">
      <c r="A103" s="121" t="s">
        <v>275</v>
      </c>
      <c r="B103" s="121">
        <v>0.0</v>
      </c>
      <c r="C103" s="143" t="s">
        <v>319</v>
      </c>
      <c r="D103" s="131" t="str">
        <f>IF(OR(ISERROR(SEARCH("extension",INDIRECT("$A"&amp;row()))),NOT(ISERROR(SEARCH("parties",INDIRECT("$C"&amp;row()))))),VLOOKUP(INDIRECT("$C"&amp;row()),'OCDS Schema 1.1.5'!$B:$D,2,FALSE), VLOOKUP(INDIRECT("$C"&amp;row()),'OCDS Extension Schemas 1.1.5'!$B:$D,2,FALSE))</f>
        <v>Common name</v>
      </c>
      <c r="E103"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03" s="133" t="s">
        <v>354</v>
      </c>
      <c r="G103" s="134" t="str">
        <f>IFERROR(VLOOKUP(INDIRECT("F"&amp;row()),'2. Data Elements'!$A:$F,6,FALSE),"")</f>
        <v>WILKINS TRUCKING CO INC</v>
      </c>
      <c r="H103" s="100" t="s">
        <v>355</v>
      </c>
      <c r="I103" s="125"/>
      <c r="J103" s="135" t="s">
        <v>291</v>
      </c>
    </row>
    <row r="104">
      <c r="A104" s="121" t="s">
        <v>275</v>
      </c>
      <c r="B104" s="121">
        <v>0.0</v>
      </c>
      <c r="C104" s="143" t="s">
        <v>320</v>
      </c>
      <c r="D104" s="131" t="str">
        <f>IF(OR(ISERROR(SEARCH("extension",INDIRECT("$A"&amp;row()))),NOT(ISERROR(SEARCH("parties",INDIRECT("$C"&amp;row()))))),VLOOKUP(INDIRECT("$C"&amp;row()),'OCDS Schema 1.1.5'!$B:$D,2,FALSE), VLOOKUP(INDIRECT("$C"&amp;row()),'OCDS Extension Schemas 1.1.5'!$B:$D,2,FALSE))</f>
        <v>Entity ID</v>
      </c>
      <c r="E104"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04" s="133" t="s">
        <v>356</v>
      </c>
      <c r="G104" s="134" t="str">
        <f>IFERROR(VLOOKUP(INDIRECT("F"&amp;row()),'2. Data Elements'!$A:$F,6,FALSE),"")</f>
        <v>US_OR-PDX-SAP-VNBR-100692 </v>
      </c>
      <c r="H104" s="99" t="s">
        <v>365</v>
      </c>
      <c r="I104" s="125"/>
      <c r="J104" s="135" t="s">
        <v>305</v>
      </c>
      <c r="K104" s="149" t="s">
        <v>321</v>
      </c>
    </row>
    <row r="105">
      <c r="A105" s="121" t="s">
        <v>301</v>
      </c>
      <c r="B105" s="121">
        <v>0.0</v>
      </c>
      <c r="C105" s="140" t="s">
        <v>322</v>
      </c>
      <c r="D105" s="141" t="str">
        <f>IF(OR(ISERROR(SEARCH("extension",INDIRECT("$A"&amp;row()))),NOT(ISERROR(SEARCH("parties",INDIRECT("$C"&amp;row()))))),VLOOKUP(INDIRECT("$C"&amp;row()),'OCDS Schema 1.1.5'!$B:$D,2,FALSE), VLOOKUP(INDIRECT("$C"&amp;row()),'OCDS Extension Schemas 1.1.5'!$B:$D,2,FALSE))</f>
        <v>Primary identifier</v>
      </c>
      <c r="E105" s="150"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05" s="142"/>
      <c r="G105" s="142"/>
      <c r="H105" s="140"/>
      <c r="I105" s="125"/>
    </row>
    <row r="106">
      <c r="A106" s="121" t="s">
        <v>275</v>
      </c>
      <c r="B106" s="121">
        <v>0.0</v>
      </c>
      <c r="C106" s="143" t="s">
        <v>323</v>
      </c>
      <c r="D106" s="131" t="str">
        <f>IF(OR(ISERROR(SEARCH("extension",INDIRECT("$A"&amp;row()))),NOT(ISERROR(SEARCH("parties",INDIRECT("$C"&amp;row()))))),VLOOKUP(INDIRECT("$C"&amp;row()),'OCDS Schema 1.1.5'!$B:$D,2,FALSE), VLOOKUP(INDIRECT("$C"&amp;row()),'OCDS Extension Schemas 1.1.5'!$B:$D,2,FALSE))</f>
        <v>Scheme</v>
      </c>
      <c r="E106"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06" s="133" t="s">
        <v>358</v>
      </c>
      <c r="G106" s="134" t="str">
        <f>IFERROR(VLOOKUP(INDIRECT("F"&amp;row()),'2. Data Elements'!$A:$F,6,FALSE),"")</f>
        <v>US_OR-PDX-SAP-VNBR</v>
      </c>
      <c r="H106" s="100" t="s">
        <v>359</v>
      </c>
      <c r="I106" s="125"/>
      <c r="J106" s="135" t="s">
        <v>291</v>
      </c>
    </row>
    <row r="107">
      <c r="A107" s="121" t="s">
        <v>275</v>
      </c>
      <c r="B107" s="121">
        <v>0.0</v>
      </c>
      <c r="C107" s="143" t="s">
        <v>326</v>
      </c>
      <c r="D107" s="131" t="str">
        <f>IF(OR(ISERROR(SEARCH("extension",INDIRECT("$A"&amp;row()))),NOT(ISERROR(SEARCH("parties",INDIRECT("$C"&amp;row()))))),VLOOKUP(INDIRECT("$C"&amp;row()),'OCDS Schema 1.1.5'!$B:$D,2,FALSE), VLOOKUP(INDIRECT("$C"&amp;row()),'OCDS Extension Schemas 1.1.5'!$B:$D,2,FALSE))</f>
        <v>ID</v>
      </c>
      <c r="E107" s="132" t="str">
        <f>IF(OR(ISERROR(SEARCH("extension",INDIRECT("$A"&amp;row()))),NOT(ISERROR(SEARCH("parties",INDIRECT("$C"&amp;row()))))),VLOOKUP(INDIRECT("$C"&amp;row()),'OCDS Schema 1.1.5'!$B:$D,3,FALSE), VLOOKUP(INDIRECT("$C"&amp;row()),'OCDS Extension Schemas 1.1.5'!$B:$D,3,FALSE))</f>
        <v>The identifier of the organization in the selected scheme.</v>
      </c>
      <c r="F107" s="133" t="s">
        <v>360</v>
      </c>
      <c r="G107" s="134" t="str">
        <f>IFERROR(VLOOKUP(INDIRECT("F"&amp;row()),'2. Data Elements'!$A:$F,6,FALSE),"")</f>
        <v>100692</v>
      </c>
      <c r="H107" s="100" t="s">
        <v>361</v>
      </c>
      <c r="I107" s="125"/>
      <c r="J107" s="135" t="s">
        <v>291</v>
      </c>
    </row>
    <row r="108">
      <c r="A108" s="121" t="s">
        <v>275</v>
      </c>
      <c r="B108" s="121">
        <v>0.0</v>
      </c>
      <c r="C108" s="143" t="s">
        <v>329</v>
      </c>
      <c r="D108" s="131" t="str">
        <f>IF(OR(ISERROR(SEARCH("extension",INDIRECT("$A"&amp;row()))),NOT(ISERROR(SEARCH("parties",INDIRECT("$C"&amp;row()))))),VLOOKUP(INDIRECT("$C"&amp;row()),'OCDS Schema 1.1.5'!$B:$D,2,FALSE), VLOOKUP(INDIRECT("$C"&amp;row()),'OCDS Extension Schemas 1.1.5'!$B:$D,2,FALSE))</f>
        <v>Legal Name</v>
      </c>
      <c r="E108" s="132" t="str">
        <f>IF(OR(ISERROR(SEARCH("extension",INDIRECT("$A"&amp;row()))),NOT(ISERROR(SEARCH("parties",INDIRECT("$C"&amp;row()))))),VLOOKUP(INDIRECT("$C"&amp;row()),'OCDS Schema 1.1.5'!$B:$D,3,FALSE), VLOOKUP(INDIRECT("$C"&amp;row()),'OCDS Extension Schemas 1.1.5'!$B:$D,3,FALSE))</f>
        <v>The legally registered name of the organization.</v>
      </c>
      <c r="F108" s="133" t="s">
        <v>354</v>
      </c>
      <c r="G108" s="134" t="str">
        <f>IFERROR(VLOOKUP(INDIRECT("F"&amp;row()),'2. Data Elements'!$A:$F,6,FALSE),"")</f>
        <v>WILKINS TRUCKING CO INC</v>
      </c>
      <c r="H108" s="100" t="s">
        <v>366</v>
      </c>
      <c r="I108" s="125"/>
      <c r="J108" s="135" t="s">
        <v>291</v>
      </c>
    </row>
    <row r="109">
      <c r="A109" s="121" t="s">
        <v>275</v>
      </c>
      <c r="B109" s="121">
        <v>0.0</v>
      </c>
      <c r="C109" s="143" t="s">
        <v>330</v>
      </c>
      <c r="D109" s="131" t="str">
        <f>IF(OR(ISERROR(SEARCH("extension",INDIRECT("$A"&amp;row()))),NOT(ISERROR(SEARCH("parties",INDIRECT("$C"&amp;row()))))),VLOOKUP(INDIRECT("$C"&amp;row()),'OCDS Schema 1.1.5'!$B:$D,2,FALSE), VLOOKUP(INDIRECT("$C"&amp;row()),'OCDS Extension Schemas 1.1.5'!$B:$D,2,FALSE))</f>
        <v>URI</v>
      </c>
      <c r="E109"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09" s="136"/>
      <c r="G109" s="134" t="str">
        <f>IFERROR(VLOOKUP(INDIRECT("F"&amp;row()),'2. Data Elements'!$A:$F,6,FALSE),"")</f>
        <v/>
      </c>
      <c r="H109" s="84"/>
      <c r="I109" s="125"/>
    </row>
    <row r="110">
      <c r="A110" s="121" t="s">
        <v>301</v>
      </c>
      <c r="B110" s="121">
        <v>0.0</v>
      </c>
      <c r="C110" s="140" t="s">
        <v>331</v>
      </c>
      <c r="D110" s="141" t="str">
        <f>IF(OR(ISERROR(SEARCH("extension",INDIRECT("$A"&amp;row()))),NOT(ISERROR(SEARCH("parties",INDIRECT("$C"&amp;row()))))),VLOOKUP(INDIRECT("$C"&amp;row()),'OCDS Schema 1.1.5'!$B:$D,2,FALSE), VLOOKUP(INDIRECT("$C"&amp;row()),'OCDS Extension Schemas 1.1.5'!$B:$D,2,FALSE))</f>
        <v>Additional identifiers</v>
      </c>
      <c r="E110" s="150"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10" s="142"/>
      <c r="G110" s="142"/>
      <c r="H110" s="140"/>
      <c r="I110" s="125"/>
    </row>
    <row r="111">
      <c r="A111" s="121" t="s">
        <v>275</v>
      </c>
      <c r="B111" s="121">
        <v>0.0</v>
      </c>
      <c r="C111" s="143" t="s">
        <v>332</v>
      </c>
      <c r="D111" s="131" t="str">
        <f>IF(OR(ISERROR(SEARCH("extension",INDIRECT("$A"&amp;row()))),NOT(ISERROR(SEARCH("parties",INDIRECT("$C"&amp;row()))))),VLOOKUP(INDIRECT("$C"&amp;row()),'OCDS Schema 1.1.5'!$B:$D,2,FALSE), VLOOKUP(INDIRECT("$C"&amp;row()),'OCDS Extension Schemas 1.1.5'!$B:$D,2,FALSE))</f>
        <v>Scheme</v>
      </c>
      <c r="E111"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11" s="155"/>
      <c r="G111" s="154" t="str">
        <f>IFERROR(VLOOKUP(INDIRECT("F"&amp;row()),'2. Data Elements'!$A:$F,6,FALSE),"")</f>
        <v/>
      </c>
      <c r="H111" s="99"/>
      <c r="I111" s="125"/>
    </row>
    <row r="112">
      <c r="A112" s="121" t="s">
        <v>275</v>
      </c>
      <c r="B112" s="121">
        <v>0.0</v>
      </c>
      <c r="C112" s="143" t="s">
        <v>333</v>
      </c>
      <c r="D112" s="131" t="str">
        <f>IF(OR(ISERROR(SEARCH("extension",INDIRECT("$A"&amp;row()))),NOT(ISERROR(SEARCH("parties",INDIRECT("$C"&amp;row()))))),VLOOKUP(INDIRECT("$C"&amp;row()),'OCDS Schema 1.1.5'!$B:$D,2,FALSE), VLOOKUP(INDIRECT("$C"&amp;row()),'OCDS Extension Schemas 1.1.5'!$B:$D,2,FALSE))</f>
        <v>ID</v>
      </c>
      <c r="E112" s="132" t="str">
        <f>IF(OR(ISERROR(SEARCH("extension",INDIRECT("$A"&amp;row()))),NOT(ISERROR(SEARCH("parties",INDIRECT("$C"&amp;row()))))),VLOOKUP(INDIRECT("$C"&amp;row()),'OCDS Schema 1.1.5'!$B:$D,3,FALSE), VLOOKUP(INDIRECT("$C"&amp;row()),'OCDS Extension Schemas 1.1.5'!$B:$D,3,FALSE))</f>
        <v>The identifier of the organization in the selected scheme.</v>
      </c>
      <c r="F112" s="156"/>
      <c r="G112" s="154" t="str">
        <f>IFERROR(VLOOKUP(INDIRECT("F"&amp;row()),'2. Data Elements'!$A:$F,6,FALSE),"")</f>
        <v/>
      </c>
      <c r="H112" s="99"/>
      <c r="I112" s="125"/>
    </row>
    <row r="113">
      <c r="A113" s="121" t="s">
        <v>275</v>
      </c>
      <c r="B113" s="121">
        <v>0.0</v>
      </c>
      <c r="C113" s="143" t="s">
        <v>334</v>
      </c>
      <c r="D113" s="131" t="str">
        <f>IF(OR(ISERROR(SEARCH("extension",INDIRECT("$A"&amp;row()))),NOT(ISERROR(SEARCH("parties",INDIRECT("$C"&amp;row()))))),VLOOKUP(INDIRECT("$C"&amp;row()),'OCDS Schema 1.1.5'!$B:$D,2,FALSE), VLOOKUP(INDIRECT("$C"&amp;row()),'OCDS Extension Schemas 1.1.5'!$B:$D,2,FALSE))</f>
        <v>Legal Name</v>
      </c>
      <c r="E113" s="132" t="str">
        <f>IF(OR(ISERROR(SEARCH("extension",INDIRECT("$A"&amp;row()))),NOT(ISERROR(SEARCH("parties",INDIRECT("$C"&amp;row()))))),VLOOKUP(INDIRECT("$C"&amp;row()),'OCDS Schema 1.1.5'!$B:$D,3,FALSE), VLOOKUP(INDIRECT("$C"&amp;row()),'OCDS Extension Schemas 1.1.5'!$B:$D,3,FALSE))</f>
        <v>The legally registered name of the organization.</v>
      </c>
      <c r="F113" s="156"/>
      <c r="G113" s="154" t="str">
        <f>IFERROR(VLOOKUP(INDIRECT("F"&amp;row()),'2. Data Elements'!$A:$F,6,FALSE),"")</f>
        <v/>
      </c>
      <c r="H113" s="99"/>
      <c r="I113" s="125"/>
    </row>
    <row r="114">
      <c r="A114" s="121" t="s">
        <v>275</v>
      </c>
      <c r="B114" s="121">
        <v>0.0</v>
      </c>
      <c r="C114" s="143" t="s">
        <v>335</v>
      </c>
      <c r="D114" s="131" t="str">
        <f>IF(OR(ISERROR(SEARCH("extension",INDIRECT("$A"&amp;row()))),NOT(ISERROR(SEARCH("parties",INDIRECT("$C"&amp;row()))))),VLOOKUP(INDIRECT("$C"&amp;row()),'OCDS Schema 1.1.5'!$B:$D,2,FALSE), VLOOKUP(INDIRECT("$C"&amp;row()),'OCDS Extension Schemas 1.1.5'!$B:$D,2,FALSE))</f>
        <v>URI</v>
      </c>
      <c r="E114"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14" s="136"/>
      <c r="G114" s="134" t="str">
        <f>IFERROR(VLOOKUP(INDIRECT("F"&amp;row()),'2. Data Elements'!$A:$F,6,FALSE),"")</f>
        <v/>
      </c>
      <c r="H114" s="84"/>
      <c r="I114" s="125"/>
    </row>
    <row r="115">
      <c r="A115" s="121" t="s">
        <v>301</v>
      </c>
      <c r="B115" s="121">
        <v>0.0</v>
      </c>
      <c r="C115" s="140" t="s">
        <v>336</v>
      </c>
      <c r="D115" s="141" t="str">
        <f>IF(OR(ISERROR(SEARCH("extension",INDIRECT("$A"&amp;row()))),NOT(ISERROR(SEARCH("parties",INDIRECT("$C"&amp;row()))))),VLOOKUP(INDIRECT("$C"&amp;row()),'OCDS Schema 1.1.5'!$B:$D,2,FALSE), VLOOKUP(INDIRECT("$C"&amp;row()),'OCDS Extension Schemas 1.1.5'!$B:$D,2,FALSE))</f>
        <v>Address</v>
      </c>
      <c r="E115" s="150"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15" s="142"/>
      <c r="G115" s="142"/>
      <c r="H115" s="142"/>
      <c r="I115" s="125"/>
    </row>
    <row r="116">
      <c r="A116" s="121" t="s">
        <v>275</v>
      </c>
      <c r="B116" s="121">
        <v>0.0</v>
      </c>
      <c r="C116" s="143" t="s">
        <v>337</v>
      </c>
      <c r="D116" s="131" t="str">
        <f>IF(OR(ISERROR(SEARCH("extension",INDIRECT("$A"&amp;row()))),NOT(ISERROR(SEARCH("parties",INDIRECT("$C"&amp;row()))))),VLOOKUP(INDIRECT("$C"&amp;row()),'OCDS Schema 1.1.5'!$B:$D,2,FALSE), VLOOKUP(INDIRECT("$C"&amp;row()),'OCDS Extension Schemas 1.1.5'!$B:$D,2,FALSE))</f>
        <v>Street address</v>
      </c>
      <c r="E116" s="132" t="str">
        <f>IF(OR(ISERROR(SEARCH("extension",INDIRECT("$A"&amp;row()))),NOT(ISERROR(SEARCH("parties",INDIRECT("$C"&amp;row()))))),VLOOKUP(INDIRECT("$C"&amp;row()),'OCDS Schema 1.1.5'!$B:$D,3,FALSE), VLOOKUP(INDIRECT("$C"&amp;row()),'OCDS Extension Schemas 1.1.5'!$B:$D,3,FALSE))</f>
        <v>The street address. For example, 1600 Amphitheatre Pkwy.</v>
      </c>
      <c r="F116" s="136"/>
      <c r="G116" s="134" t="str">
        <f>IFERROR(VLOOKUP(INDIRECT("F"&amp;row()),'2. Data Elements'!$A:$F,6,FALSE),"")</f>
        <v/>
      </c>
      <c r="H116" s="84"/>
      <c r="I116" s="125"/>
    </row>
    <row r="117">
      <c r="A117" s="121" t="s">
        <v>275</v>
      </c>
      <c r="B117" s="121">
        <v>0.0</v>
      </c>
      <c r="C117" s="143" t="s">
        <v>338</v>
      </c>
      <c r="D117" s="131" t="str">
        <f>IF(OR(ISERROR(SEARCH("extension",INDIRECT("$A"&amp;row()))),NOT(ISERROR(SEARCH("parties",INDIRECT("$C"&amp;row()))))),VLOOKUP(INDIRECT("$C"&amp;row()),'OCDS Schema 1.1.5'!$B:$D,2,FALSE), VLOOKUP(INDIRECT("$C"&amp;row()),'OCDS Extension Schemas 1.1.5'!$B:$D,2,FALSE))</f>
        <v>Locality</v>
      </c>
      <c r="E117" s="132" t="str">
        <f>IF(OR(ISERROR(SEARCH("extension",INDIRECT("$A"&amp;row()))),NOT(ISERROR(SEARCH("parties",INDIRECT("$C"&amp;row()))))),VLOOKUP(INDIRECT("$C"&amp;row()),'OCDS Schema 1.1.5'!$B:$D,3,FALSE), VLOOKUP(INDIRECT("$C"&amp;row()),'OCDS Extension Schemas 1.1.5'!$B:$D,3,FALSE))</f>
        <v>The locality. For example, Mountain View.</v>
      </c>
      <c r="F117" s="136"/>
      <c r="G117" s="134" t="str">
        <f>IFERROR(VLOOKUP(INDIRECT("F"&amp;row()),'2. Data Elements'!$A:$F,6,FALSE),"")</f>
        <v/>
      </c>
      <c r="H117" s="84"/>
      <c r="I117" s="125"/>
    </row>
    <row r="118">
      <c r="A118" s="121" t="s">
        <v>275</v>
      </c>
      <c r="B118" s="121">
        <v>0.0</v>
      </c>
      <c r="C118" s="143" t="s">
        <v>339</v>
      </c>
      <c r="D118" s="131" t="str">
        <f>IF(OR(ISERROR(SEARCH("extension",INDIRECT("$A"&amp;row()))),NOT(ISERROR(SEARCH("parties",INDIRECT("$C"&amp;row()))))),VLOOKUP(INDIRECT("$C"&amp;row()),'OCDS Schema 1.1.5'!$B:$D,2,FALSE), VLOOKUP(INDIRECT("$C"&amp;row()),'OCDS Extension Schemas 1.1.5'!$B:$D,2,FALSE))</f>
        <v>Region</v>
      </c>
      <c r="E118" s="132" t="str">
        <f>IF(OR(ISERROR(SEARCH("extension",INDIRECT("$A"&amp;row()))),NOT(ISERROR(SEARCH("parties",INDIRECT("$C"&amp;row()))))),VLOOKUP(INDIRECT("$C"&amp;row()),'OCDS Schema 1.1.5'!$B:$D,3,FALSE), VLOOKUP(INDIRECT("$C"&amp;row()),'OCDS Extension Schemas 1.1.5'!$B:$D,3,FALSE))</f>
        <v>The region. For example, CA.</v>
      </c>
      <c r="F118" s="136"/>
      <c r="G118" s="134" t="str">
        <f>IFERROR(VLOOKUP(INDIRECT("F"&amp;row()),'2. Data Elements'!$A:$F,6,FALSE),"")</f>
        <v/>
      </c>
      <c r="H118" s="84"/>
      <c r="I118" s="125"/>
    </row>
    <row r="119">
      <c r="A119" s="121" t="s">
        <v>275</v>
      </c>
      <c r="B119" s="121">
        <v>0.0</v>
      </c>
      <c r="C119" s="143" t="s">
        <v>340</v>
      </c>
      <c r="D119" s="131" t="str">
        <f>IF(OR(ISERROR(SEARCH("extension",INDIRECT("$A"&amp;row()))),NOT(ISERROR(SEARCH("parties",INDIRECT("$C"&amp;row()))))),VLOOKUP(INDIRECT("$C"&amp;row()),'OCDS Schema 1.1.5'!$B:$D,2,FALSE), VLOOKUP(INDIRECT("$C"&amp;row()),'OCDS Extension Schemas 1.1.5'!$B:$D,2,FALSE))</f>
        <v>Postal code</v>
      </c>
      <c r="E119" s="132" t="str">
        <f>IF(OR(ISERROR(SEARCH("extension",INDIRECT("$A"&amp;row()))),NOT(ISERROR(SEARCH("parties",INDIRECT("$C"&amp;row()))))),VLOOKUP(INDIRECT("$C"&amp;row()),'OCDS Schema 1.1.5'!$B:$D,3,FALSE), VLOOKUP(INDIRECT("$C"&amp;row()),'OCDS Extension Schemas 1.1.5'!$B:$D,3,FALSE))</f>
        <v>The postal code. For example, 94043.</v>
      </c>
      <c r="F119" s="136"/>
      <c r="G119" s="134" t="str">
        <f>IFERROR(VLOOKUP(INDIRECT("F"&amp;row()),'2. Data Elements'!$A:$F,6,FALSE),"")</f>
        <v/>
      </c>
      <c r="H119" s="84"/>
      <c r="I119" s="125"/>
    </row>
    <row r="120">
      <c r="A120" s="121" t="s">
        <v>275</v>
      </c>
      <c r="B120" s="121">
        <v>0.0</v>
      </c>
      <c r="C120" s="143" t="s">
        <v>341</v>
      </c>
      <c r="D120" s="131" t="str">
        <f>IF(OR(ISERROR(SEARCH("extension",INDIRECT("$A"&amp;row()))),NOT(ISERROR(SEARCH("parties",INDIRECT("$C"&amp;row()))))),VLOOKUP(INDIRECT("$C"&amp;row()),'OCDS Schema 1.1.5'!$B:$D,2,FALSE), VLOOKUP(INDIRECT("$C"&amp;row()),'OCDS Extension Schemas 1.1.5'!$B:$D,2,FALSE))</f>
        <v>Country name</v>
      </c>
      <c r="E120" s="132" t="str">
        <f>IF(OR(ISERROR(SEARCH("extension",INDIRECT("$A"&amp;row()))),NOT(ISERROR(SEARCH("parties",INDIRECT("$C"&amp;row()))))),VLOOKUP(INDIRECT("$C"&amp;row()),'OCDS Schema 1.1.5'!$B:$D,3,FALSE), VLOOKUP(INDIRECT("$C"&amp;row()),'OCDS Extension Schemas 1.1.5'!$B:$D,3,FALSE))</f>
        <v>The country name. For example, United States.</v>
      </c>
      <c r="F120" s="136"/>
      <c r="G120" s="134" t="str">
        <f>IFERROR(VLOOKUP(INDIRECT("F"&amp;row()),'2. Data Elements'!$A:$F,6,FALSE),"")</f>
        <v/>
      </c>
      <c r="H120" s="84"/>
      <c r="I120" s="125"/>
    </row>
    <row r="121">
      <c r="A121" s="121" t="s">
        <v>301</v>
      </c>
      <c r="B121" s="121">
        <v>0.0</v>
      </c>
      <c r="C121" s="140" t="s">
        <v>342</v>
      </c>
      <c r="D121" s="141" t="str">
        <f>IF(OR(ISERROR(SEARCH("extension",INDIRECT("$A"&amp;row()))),NOT(ISERROR(SEARCH("parties",INDIRECT("$C"&amp;row()))))),VLOOKUP(INDIRECT("$C"&amp;row()),'OCDS Schema 1.1.5'!$B:$D,2,FALSE), VLOOKUP(INDIRECT("$C"&amp;row()),'OCDS Extension Schemas 1.1.5'!$B:$D,2,FALSE))</f>
        <v>Contact point</v>
      </c>
      <c r="E121" s="150" t="str">
        <f>IF(OR(ISERROR(SEARCH("extension",INDIRECT("$A"&amp;row()))),NOT(ISERROR(SEARCH("parties",INDIRECT("$C"&amp;row()))))),VLOOKUP(INDIRECT("$C"&amp;row()),'OCDS Schema 1.1.5'!$B:$D,3,FALSE), VLOOKUP(INDIRECT("$C"&amp;row()),'OCDS Extension Schemas 1.1.5'!$B:$D,3,FALSE))</f>
        <v>Contact details that can be used for this party.</v>
      </c>
      <c r="F121" s="142"/>
      <c r="G121" s="142"/>
      <c r="H121" s="142"/>
      <c r="I121" s="125"/>
    </row>
    <row r="122">
      <c r="A122" s="121" t="s">
        <v>275</v>
      </c>
      <c r="B122" s="121">
        <v>0.0</v>
      </c>
      <c r="C122" s="143" t="s">
        <v>343</v>
      </c>
      <c r="D122" s="131" t="str">
        <f>IF(OR(ISERROR(SEARCH("extension",INDIRECT("$A"&amp;row()))),NOT(ISERROR(SEARCH("parties",INDIRECT("$C"&amp;row()))))),VLOOKUP(INDIRECT("$C"&amp;row()),'OCDS Schema 1.1.5'!$B:$D,2,FALSE), VLOOKUP(INDIRECT("$C"&amp;row()),'OCDS Extension Schemas 1.1.5'!$B:$D,2,FALSE))</f>
        <v>Name</v>
      </c>
      <c r="E122"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22" s="136"/>
      <c r="G122" s="134" t="str">
        <f>IFERROR(VLOOKUP(INDIRECT("F"&amp;row()),'2. Data Elements'!$A:$F,6,FALSE),"")</f>
        <v/>
      </c>
      <c r="H122" s="84"/>
      <c r="I122" s="125"/>
    </row>
    <row r="123">
      <c r="A123" s="121" t="s">
        <v>275</v>
      </c>
      <c r="B123" s="121">
        <v>0.0</v>
      </c>
      <c r="C123" s="143" t="s">
        <v>344</v>
      </c>
      <c r="D123" s="131" t="str">
        <f>IF(OR(ISERROR(SEARCH("extension",INDIRECT("$A"&amp;row()))),NOT(ISERROR(SEARCH("parties",INDIRECT("$C"&amp;row()))))),VLOOKUP(INDIRECT("$C"&amp;row()),'OCDS Schema 1.1.5'!$B:$D,2,FALSE), VLOOKUP(INDIRECT("$C"&amp;row()),'OCDS Extension Schemas 1.1.5'!$B:$D,2,FALSE))</f>
        <v>Email</v>
      </c>
      <c r="E123" s="132" t="str">
        <f>IF(OR(ISERROR(SEARCH("extension",INDIRECT("$A"&amp;row()))),NOT(ISERROR(SEARCH("parties",INDIRECT("$C"&amp;row()))))),VLOOKUP(INDIRECT("$C"&amp;row()),'OCDS Schema 1.1.5'!$B:$D,3,FALSE), VLOOKUP(INDIRECT("$C"&amp;row()),'OCDS Extension Schemas 1.1.5'!$B:$D,3,FALSE))</f>
        <v>The e-mail address of the contact point/person.</v>
      </c>
      <c r="F123" s="136"/>
      <c r="G123" s="134" t="str">
        <f>IFERROR(VLOOKUP(INDIRECT("F"&amp;row()),'2. Data Elements'!$A:$F,6,FALSE),"")</f>
        <v/>
      </c>
      <c r="H123" s="84"/>
      <c r="I123" s="125"/>
    </row>
    <row r="124">
      <c r="A124" s="121" t="s">
        <v>275</v>
      </c>
      <c r="B124" s="121">
        <v>0.0</v>
      </c>
      <c r="C124" s="143" t="s">
        <v>345</v>
      </c>
      <c r="D124" s="131" t="str">
        <f>IF(OR(ISERROR(SEARCH("extension",INDIRECT("$A"&amp;row()))),NOT(ISERROR(SEARCH("parties",INDIRECT("$C"&amp;row()))))),VLOOKUP(INDIRECT("$C"&amp;row()),'OCDS Schema 1.1.5'!$B:$D,2,FALSE), VLOOKUP(INDIRECT("$C"&amp;row()),'OCDS Extension Schemas 1.1.5'!$B:$D,2,FALSE))</f>
        <v>Telephone</v>
      </c>
      <c r="E124"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24" s="136"/>
      <c r="G124" s="134" t="str">
        <f>IFERROR(VLOOKUP(INDIRECT("F"&amp;row()),'2. Data Elements'!$A:$F,6,FALSE),"")</f>
        <v/>
      </c>
      <c r="H124" s="84"/>
      <c r="I124" s="125"/>
    </row>
    <row r="125">
      <c r="A125" s="121" t="s">
        <v>275</v>
      </c>
      <c r="B125" s="121">
        <v>0.0</v>
      </c>
      <c r="C125" s="143" t="s">
        <v>346</v>
      </c>
      <c r="D125" s="131" t="str">
        <f>IF(OR(ISERROR(SEARCH("extension",INDIRECT("$A"&amp;row()))),NOT(ISERROR(SEARCH("parties",INDIRECT("$C"&amp;row()))))),VLOOKUP(INDIRECT("$C"&amp;row()),'OCDS Schema 1.1.5'!$B:$D,2,FALSE), VLOOKUP(INDIRECT("$C"&amp;row()),'OCDS Extension Schemas 1.1.5'!$B:$D,2,FALSE))</f>
        <v>Fax number</v>
      </c>
      <c r="E125"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25" s="136"/>
      <c r="G125" s="134" t="str">
        <f>IFERROR(VLOOKUP(INDIRECT("F"&amp;row()),'2. Data Elements'!$A:$F,6,FALSE),"")</f>
        <v/>
      </c>
      <c r="H125" s="84"/>
      <c r="I125" s="125"/>
    </row>
    <row r="126">
      <c r="A126" s="121" t="s">
        <v>275</v>
      </c>
      <c r="B126" s="121">
        <v>0.0</v>
      </c>
      <c r="C126" s="143" t="s">
        <v>347</v>
      </c>
      <c r="D126" s="131" t="str">
        <f>IF(OR(ISERROR(SEARCH("extension",INDIRECT("$A"&amp;row()))),NOT(ISERROR(SEARCH("parties",INDIRECT("$C"&amp;row()))))),VLOOKUP(INDIRECT("$C"&amp;row()),'OCDS Schema 1.1.5'!$B:$D,2,FALSE), VLOOKUP(INDIRECT("$C"&amp;row()),'OCDS Extension Schemas 1.1.5'!$B:$D,2,FALSE))</f>
        <v>URL</v>
      </c>
      <c r="E126" s="132" t="str">
        <f>IF(OR(ISERROR(SEARCH("extension",INDIRECT("$A"&amp;row()))),NOT(ISERROR(SEARCH("parties",INDIRECT("$C"&amp;row()))))),VLOOKUP(INDIRECT("$C"&amp;row()),'OCDS Schema 1.1.5'!$B:$D,3,FALSE), VLOOKUP(INDIRECT("$C"&amp;row()),'OCDS Extension Schemas 1.1.5'!$B:$D,3,FALSE))</f>
        <v>A web address for the contact point/person.</v>
      </c>
      <c r="F126" s="136"/>
      <c r="G126" s="134" t="str">
        <f>IFERROR(VLOOKUP(INDIRECT("F"&amp;row()),'2. Data Elements'!$A:$F,6,FALSE),"")</f>
        <v/>
      </c>
      <c r="H126" s="84"/>
      <c r="I126" s="125"/>
    </row>
    <row r="127">
      <c r="A127" s="121" t="s">
        <v>275</v>
      </c>
      <c r="B127" s="121">
        <v>0.0</v>
      </c>
      <c r="C127" s="143" t="s">
        <v>348</v>
      </c>
      <c r="D127" s="131" t="str">
        <f>IF(OR(ISERROR(SEARCH("extension",INDIRECT("$A"&amp;row()))),NOT(ISERROR(SEARCH("parties",INDIRECT("$C"&amp;row()))))),VLOOKUP(INDIRECT("$C"&amp;row()),'OCDS Schema 1.1.5'!$B:$D,2,FALSE), VLOOKUP(INDIRECT("$C"&amp;row()),'OCDS Extension Schemas 1.1.5'!$B:$D,2,FALSE))</f>
        <v>Party roles</v>
      </c>
      <c r="E127"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27" s="133" t="s">
        <v>367</v>
      </c>
      <c r="G127" s="134" t="str">
        <f>IFERROR(VLOOKUP(INDIRECT("F"&amp;row()),'2. Data Elements'!$A:$F,6,FALSE),"")</f>
        <v>supplier</v>
      </c>
      <c r="H127" s="84"/>
      <c r="I127" s="151"/>
      <c r="J127" s="135" t="s">
        <v>291</v>
      </c>
    </row>
    <row r="128">
      <c r="A128" s="121" t="s">
        <v>275</v>
      </c>
      <c r="B128" s="121">
        <v>0.0</v>
      </c>
      <c r="C128" s="143" t="s">
        <v>350</v>
      </c>
      <c r="D128" s="131" t="str">
        <f>IF(OR(ISERROR(SEARCH("extension",INDIRECT("$A"&amp;row()))),NOT(ISERROR(SEARCH("parties",INDIRECT("$C"&amp;row()))))),VLOOKUP(INDIRECT("$C"&amp;row()),'OCDS Schema 1.1.5'!$B:$D,2,FALSE), VLOOKUP(INDIRECT("$C"&amp;row()),'OCDS Extension Schemas 1.1.5'!$B:$D,2,FALSE))</f>
        <v>Details</v>
      </c>
      <c r="E128"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28" s="136"/>
      <c r="G128" s="134" t="str">
        <f>IFERROR(VLOOKUP(INDIRECT("F"&amp;row()),'2. Data Elements'!$A:$F,6,FALSE),"")</f>
        <v/>
      </c>
      <c r="H128" s="84"/>
      <c r="I128" s="125"/>
    </row>
    <row r="129" outlineLevel="1">
      <c r="A129" s="121" t="s">
        <v>318</v>
      </c>
      <c r="B129" s="121">
        <v>1.0</v>
      </c>
      <c r="C129" s="145" t="s">
        <v>368</v>
      </c>
      <c r="D129" s="146" t="str">
        <f>IF(OR(ISERROR(SEARCH("extension",INDIRECT("$A"&amp;row()))),NOT(ISERROR(SEARCH("parties",INDIRECT("$C"&amp;row()))))),VLOOKUP(INDIRECT("$C"&amp;row()),'OCDS Schema 1.1.5'!$B:$D,2,FALSE), VLOOKUP(INDIRECT("$C"&amp;row()),'OCDS Extension Schemas 1.1.5'!$B:$D,2,FALSE))</f>
        <v>Payer</v>
      </c>
      <c r="E129" s="147"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F129" s="148"/>
      <c r="G129" s="148"/>
      <c r="H129" s="148"/>
      <c r="I129" s="125"/>
    </row>
    <row r="130">
      <c r="A130" s="121" t="s">
        <v>275</v>
      </c>
      <c r="B130" s="121">
        <v>0.0</v>
      </c>
      <c r="C130" s="143" t="s">
        <v>319</v>
      </c>
      <c r="D130" s="131" t="str">
        <f>IF(OR(ISERROR(SEARCH("extension",INDIRECT("$A"&amp;row()))),NOT(ISERROR(SEARCH("parties",INDIRECT("$C"&amp;row()))))),VLOOKUP(INDIRECT("$C"&amp;row()),'OCDS Schema 1.1.5'!$B:$D,2,FALSE), VLOOKUP(INDIRECT("$C"&amp;row()),'OCDS Extension Schemas 1.1.5'!$B:$D,2,FALSE))</f>
        <v>Common name</v>
      </c>
      <c r="E130"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30" s="133" t="s">
        <v>303</v>
      </c>
      <c r="G130" s="134" t="str">
        <f>IFERROR(VLOOKUP(INDIRECT("F"&amp;row()),'2. Data Elements'!$A:$F,6,FALSE),"")</f>
        <v>Parks and Recreation</v>
      </c>
      <c r="H130" s="153" t="s">
        <v>304</v>
      </c>
      <c r="I130" s="151"/>
      <c r="J130" s="135" t="s">
        <v>291</v>
      </c>
    </row>
    <row r="131">
      <c r="A131" s="121" t="s">
        <v>275</v>
      </c>
      <c r="B131" s="121">
        <v>0.0</v>
      </c>
      <c r="C131" s="143" t="s">
        <v>320</v>
      </c>
      <c r="D131" s="131" t="str">
        <f>IF(OR(ISERROR(SEARCH("extension",INDIRECT("$A"&amp;row()))),NOT(ISERROR(SEARCH("parties",INDIRECT("$C"&amp;row()))))),VLOOKUP(INDIRECT("$C"&amp;row()),'OCDS Schema 1.1.5'!$B:$D,2,FALSE), VLOOKUP(INDIRECT("$C"&amp;row()),'OCDS Extension Schemas 1.1.5'!$B:$D,2,FALSE))</f>
        <v>Entity ID</v>
      </c>
      <c r="E131"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31" s="133" t="s">
        <v>307</v>
      </c>
      <c r="G131" s="134" t="str">
        <f>IFERROR(VLOOKUP(INDIRECT("F"&amp;row()),'2. Data Elements'!$A:$F,6,FALSE),"")</f>
        <v>US_OR-PDX-SAP-ABBR-PK00</v>
      </c>
      <c r="H131" s="82" t="s">
        <v>178</v>
      </c>
      <c r="I131" s="151"/>
      <c r="J131" s="135" t="s">
        <v>291</v>
      </c>
    </row>
    <row r="132">
      <c r="A132" s="121" t="s">
        <v>301</v>
      </c>
      <c r="B132" s="121">
        <v>0.0</v>
      </c>
      <c r="C132" s="140" t="s">
        <v>322</v>
      </c>
      <c r="D132" s="141" t="str">
        <f>IF(OR(ISERROR(SEARCH("extension",INDIRECT("$A"&amp;row()))),NOT(ISERROR(SEARCH("parties",INDIRECT("$C"&amp;row()))))),VLOOKUP(INDIRECT("$C"&amp;row()),'OCDS Schema 1.1.5'!$B:$D,2,FALSE), VLOOKUP(INDIRECT("$C"&amp;row()),'OCDS Extension Schemas 1.1.5'!$B:$D,2,FALSE))</f>
        <v>Primary identifier</v>
      </c>
      <c r="E132" s="150"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32" s="142"/>
      <c r="G132" s="142"/>
      <c r="H132" s="142"/>
      <c r="I132" s="125"/>
    </row>
    <row r="133">
      <c r="A133" s="121" t="s">
        <v>275</v>
      </c>
      <c r="B133" s="121">
        <v>0.0</v>
      </c>
      <c r="C133" s="143" t="s">
        <v>323</v>
      </c>
      <c r="D133" s="131" t="str">
        <f>IF(OR(ISERROR(SEARCH("extension",INDIRECT("$A"&amp;row()))),NOT(ISERROR(SEARCH("parties",INDIRECT("$C"&amp;row()))))),VLOOKUP(INDIRECT("$C"&amp;row()),'OCDS Schema 1.1.5'!$B:$D,2,FALSE), VLOOKUP(INDIRECT("$C"&amp;row()),'OCDS Extension Schemas 1.1.5'!$B:$D,2,FALSE))</f>
        <v>Scheme</v>
      </c>
      <c r="E133"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3" s="133" t="s">
        <v>324</v>
      </c>
      <c r="G133" s="134" t="str">
        <f>IFERROR(VLOOKUP(INDIRECT("F"&amp;row()),'2. Data Elements'!$A:$F,6,FALSE),"")</f>
        <v>US_OR-PDX-SAP-ABBR</v>
      </c>
      <c r="H133" s="100" t="s">
        <v>325</v>
      </c>
      <c r="I133" s="125"/>
      <c r="J133" s="135" t="s">
        <v>291</v>
      </c>
    </row>
    <row r="134">
      <c r="A134" s="121" t="s">
        <v>275</v>
      </c>
      <c r="B134" s="121">
        <v>0.0</v>
      </c>
      <c r="C134" s="143" t="s">
        <v>326</v>
      </c>
      <c r="D134" s="131" t="str">
        <f>IF(OR(ISERROR(SEARCH("extension",INDIRECT("$A"&amp;row()))),NOT(ISERROR(SEARCH("parties",INDIRECT("$C"&amp;row()))))),VLOOKUP(INDIRECT("$C"&amp;row()),'OCDS Schema 1.1.5'!$B:$D,2,FALSE), VLOOKUP(INDIRECT("$C"&amp;row()),'OCDS Extension Schemas 1.1.5'!$B:$D,2,FALSE))</f>
        <v>ID</v>
      </c>
      <c r="E134" s="132" t="str">
        <f>IF(OR(ISERROR(SEARCH("extension",INDIRECT("$A"&amp;row()))),NOT(ISERROR(SEARCH("parties",INDIRECT("$C"&amp;row()))))),VLOOKUP(INDIRECT("$C"&amp;row()),'OCDS Schema 1.1.5'!$B:$D,3,FALSE), VLOOKUP(INDIRECT("$C"&amp;row()),'OCDS Extension Schemas 1.1.5'!$B:$D,3,FALSE))</f>
        <v>The identifier of the organization in the selected scheme.</v>
      </c>
      <c r="F134" s="133" t="s">
        <v>327</v>
      </c>
      <c r="G134" s="134" t="str">
        <f>IFERROR(VLOOKUP(INDIRECT("F"&amp;row()),'2. Data Elements'!$A:$F,6,FALSE),"")</f>
        <v>PK00</v>
      </c>
      <c r="H134" s="100" t="s">
        <v>328</v>
      </c>
      <c r="I134" s="125"/>
      <c r="J134" s="135" t="s">
        <v>291</v>
      </c>
    </row>
    <row r="135">
      <c r="A135" s="121" t="s">
        <v>275</v>
      </c>
      <c r="B135" s="121">
        <v>0.0</v>
      </c>
      <c r="C135" s="143" t="s">
        <v>329</v>
      </c>
      <c r="D135" s="131" t="str">
        <f>IF(OR(ISERROR(SEARCH("extension",INDIRECT("$A"&amp;row()))),NOT(ISERROR(SEARCH("parties",INDIRECT("$C"&amp;row()))))),VLOOKUP(INDIRECT("$C"&amp;row()),'OCDS Schema 1.1.5'!$B:$D,2,FALSE), VLOOKUP(INDIRECT("$C"&amp;row()),'OCDS Extension Schemas 1.1.5'!$B:$D,2,FALSE))</f>
        <v>Legal Name</v>
      </c>
      <c r="E135" s="132" t="str">
        <f>IF(OR(ISERROR(SEARCH("extension",INDIRECT("$A"&amp;row()))),NOT(ISERROR(SEARCH("parties",INDIRECT("$C"&amp;row()))))),VLOOKUP(INDIRECT("$C"&amp;row()),'OCDS Schema 1.1.5'!$B:$D,3,FALSE), VLOOKUP(INDIRECT("$C"&amp;row()),'OCDS Extension Schemas 1.1.5'!$B:$D,3,FALSE))</f>
        <v>The legally registered name of the organization.</v>
      </c>
      <c r="F135" s="133" t="s">
        <v>303</v>
      </c>
      <c r="G135" s="134" t="str">
        <f>IFERROR(VLOOKUP(INDIRECT("F"&amp;row()),'2. Data Elements'!$A:$F,6,FALSE),"")</f>
        <v>Parks and Recreation</v>
      </c>
      <c r="H135" s="153" t="s">
        <v>304</v>
      </c>
      <c r="I135" s="151"/>
      <c r="J135" s="135" t="s">
        <v>291</v>
      </c>
    </row>
    <row r="136">
      <c r="A136" s="121" t="s">
        <v>275</v>
      </c>
      <c r="B136" s="121">
        <v>0.0</v>
      </c>
      <c r="C136" s="143" t="s">
        <v>330</v>
      </c>
      <c r="D136" s="131" t="str">
        <f>IF(OR(ISERROR(SEARCH("extension",INDIRECT("$A"&amp;row()))),NOT(ISERROR(SEARCH("parties",INDIRECT("$C"&amp;row()))))),VLOOKUP(INDIRECT("$C"&amp;row()),'OCDS Schema 1.1.5'!$B:$D,2,FALSE), VLOOKUP(INDIRECT("$C"&amp;row()),'OCDS Extension Schemas 1.1.5'!$B:$D,2,FALSE))</f>
        <v>URI</v>
      </c>
      <c r="E136"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36" s="136"/>
      <c r="G136" s="134" t="str">
        <f>IFERROR(VLOOKUP(INDIRECT("F"&amp;row()),'2. Data Elements'!$A:$F,6,FALSE),"")</f>
        <v/>
      </c>
      <c r="H136" s="84"/>
      <c r="I136" s="125"/>
    </row>
    <row r="137">
      <c r="A137" s="121" t="s">
        <v>301</v>
      </c>
      <c r="B137" s="121">
        <v>0.0</v>
      </c>
      <c r="C137" s="140" t="s">
        <v>331</v>
      </c>
      <c r="D137" s="141" t="str">
        <f>IF(OR(ISERROR(SEARCH("extension",INDIRECT("$A"&amp;row()))),NOT(ISERROR(SEARCH("parties",INDIRECT("$C"&amp;row()))))),VLOOKUP(INDIRECT("$C"&amp;row()),'OCDS Schema 1.1.5'!$B:$D,2,FALSE), VLOOKUP(INDIRECT("$C"&amp;row()),'OCDS Extension Schemas 1.1.5'!$B:$D,2,FALSE))</f>
        <v>Additional identifiers</v>
      </c>
      <c r="E137" s="150"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37" s="142"/>
      <c r="G137" s="142"/>
      <c r="H137" s="142"/>
      <c r="I137" s="125"/>
    </row>
    <row r="138">
      <c r="A138" s="121" t="s">
        <v>275</v>
      </c>
      <c r="B138" s="121">
        <v>0.0</v>
      </c>
      <c r="C138" s="143" t="s">
        <v>332</v>
      </c>
      <c r="D138" s="131" t="str">
        <f>IF(OR(ISERROR(SEARCH("extension",INDIRECT("$A"&amp;row()))),NOT(ISERROR(SEARCH("parties",INDIRECT("$C"&amp;row()))))),VLOOKUP(INDIRECT("$C"&amp;row()),'OCDS Schema 1.1.5'!$B:$D,2,FALSE), VLOOKUP(INDIRECT("$C"&amp;row()),'OCDS Extension Schemas 1.1.5'!$B:$D,2,FALSE))</f>
        <v>Scheme</v>
      </c>
      <c r="E138"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8" s="136"/>
      <c r="G138" s="134" t="str">
        <f>IFERROR(VLOOKUP(INDIRECT("F"&amp;row()),'2. Data Elements'!$A:$F,6,FALSE),"")</f>
        <v/>
      </c>
      <c r="H138" s="84"/>
      <c r="I138" s="125"/>
    </row>
    <row r="139">
      <c r="A139" s="121" t="s">
        <v>275</v>
      </c>
      <c r="B139" s="121">
        <v>0.0</v>
      </c>
      <c r="C139" s="143" t="s">
        <v>333</v>
      </c>
      <c r="D139" s="131" t="str">
        <f>IF(OR(ISERROR(SEARCH("extension",INDIRECT("$A"&amp;row()))),NOT(ISERROR(SEARCH("parties",INDIRECT("$C"&amp;row()))))),VLOOKUP(INDIRECT("$C"&amp;row()),'OCDS Schema 1.1.5'!$B:$D,2,FALSE), VLOOKUP(INDIRECT("$C"&amp;row()),'OCDS Extension Schemas 1.1.5'!$B:$D,2,FALSE))</f>
        <v>ID</v>
      </c>
      <c r="E139" s="132" t="str">
        <f>IF(OR(ISERROR(SEARCH("extension",INDIRECT("$A"&amp;row()))),NOT(ISERROR(SEARCH("parties",INDIRECT("$C"&amp;row()))))),VLOOKUP(INDIRECT("$C"&amp;row()),'OCDS Schema 1.1.5'!$B:$D,3,FALSE), VLOOKUP(INDIRECT("$C"&amp;row()),'OCDS Extension Schemas 1.1.5'!$B:$D,3,FALSE))</f>
        <v>The identifier of the organization in the selected scheme.</v>
      </c>
      <c r="F139" s="136"/>
      <c r="G139" s="134" t="str">
        <f>IFERROR(VLOOKUP(INDIRECT("F"&amp;row()),'2. Data Elements'!$A:$F,6,FALSE),"")</f>
        <v/>
      </c>
      <c r="H139" s="84"/>
      <c r="I139" s="125"/>
    </row>
    <row r="140">
      <c r="A140" s="121" t="s">
        <v>275</v>
      </c>
      <c r="B140" s="121">
        <v>0.0</v>
      </c>
      <c r="C140" s="143" t="s">
        <v>334</v>
      </c>
      <c r="D140" s="131" t="str">
        <f>IF(OR(ISERROR(SEARCH("extension",INDIRECT("$A"&amp;row()))),NOT(ISERROR(SEARCH("parties",INDIRECT("$C"&amp;row()))))),VLOOKUP(INDIRECT("$C"&amp;row()),'OCDS Schema 1.1.5'!$B:$D,2,FALSE), VLOOKUP(INDIRECT("$C"&amp;row()),'OCDS Extension Schemas 1.1.5'!$B:$D,2,FALSE))</f>
        <v>Legal Name</v>
      </c>
      <c r="E140" s="132" t="str">
        <f>IF(OR(ISERROR(SEARCH("extension",INDIRECT("$A"&amp;row()))),NOT(ISERROR(SEARCH("parties",INDIRECT("$C"&amp;row()))))),VLOOKUP(INDIRECT("$C"&amp;row()),'OCDS Schema 1.1.5'!$B:$D,3,FALSE), VLOOKUP(INDIRECT("$C"&amp;row()),'OCDS Extension Schemas 1.1.5'!$B:$D,3,FALSE))</f>
        <v>The legally registered name of the organization.</v>
      </c>
      <c r="F140" s="136"/>
      <c r="G140" s="134" t="str">
        <f>IFERROR(VLOOKUP(INDIRECT("F"&amp;row()),'2. Data Elements'!$A:$F,6,FALSE),"")</f>
        <v/>
      </c>
      <c r="H140" s="84"/>
      <c r="I140" s="125"/>
    </row>
    <row r="141">
      <c r="A141" s="121" t="s">
        <v>275</v>
      </c>
      <c r="B141" s="121">
        <v>0.0</v>
      </c>
      <c r="C141" s="143" t="s">
        <v>335</v>
      </c>
      <c r="D141" s="131" t="str">
        <f>IF(OR(ISERROR(SEARCH("extension",INDIRECT("$A"&amp;row()))),NOT(ISERROR(SEARCH("parties",INDIRECT("$C"&amp;row()))))),VLOOKUP(INDIRECT("$C"&amp;row()),'OCDS Schema 1.1.5'!$B:$D,2,FALSE), VLOOKUP(INDIRECT("$C"&amp;row()),'OCDS Extension Schemas 1.1.5'!$B:$D,2,FALSE))</f>
        <v>URI</v>
      </c>
      <c r="E141"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41" s="136"/>
      <c r="G141" s="134" t="str">
        <f>IFERROR(VLOOKUP(INDIRECT("F"&amp;row()),'2. Data Elements'!$A:$F,6,FALSE),"")</f>
        <v/>
      </c>
      <c r="H141" s="84"/>
      <c r="I141" s="125"/>
    </row>
    <row r="142">
      <c r="A142" s="121" t="s">
        <v>301</v>
      </c>
      <c r="B142" s="121">
        <v>0.0</v>
      </c>
      <c r="C142" s="140" t="s">
        <v>336</v>
      </c>
      <c r="D142" s="141" t="str">
        <f>IF(OR(ISERROR(SEARCH("extension",INDIRECT("$A"&amp;row()))),NOT(ISERROR(SEARCH("parties",INDIRECT("$C"&amp;row()))))),VLOOKUP(INDIRECT("$C"&amp;row()),'OCDS Schema 1.1.5'!$B:$D,2,FALSE), VLOOKUP(INDIRECT("$C"&amp;row()),'OCDS Extension Schemas 1.1.5'!$B:$D,2,FALSE))</f>
        <v>Address</v>
      </c>
      <c r="E142" s="150"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42" s="142"/>
      <c r="G142" s="142"/>
      <c r="H142" s="142"/>
      <c r="I142" s="125"/>
    </row>
    <row r="143">
      <c r="A143" s="121" t="s">
        <v>275</v>
      </c>
      <c r="B143" s="121">
        <v>0.0</v>
      </c>
      <c r="C143" s="143" t="s">
        <v>337</v>
      </c>
      <c r="D143" s="131" t="str">
        <f>IF(OR(ISERROR(SEARCH("extension",INDIRECT("$A"&amp;row()))),NOT(ISERROR(SEARCH("parties",INDIRECT("$C"&amp;row()))))),VLOOKUP(INDIRECT("$C"&amp;row()),'OCDS Schema 1.1.5'!$B:$D,2,FALSE), VLOOKUP(INDIRECT("$C"&amp;row()),'OCDS Extension Schemas 1.1.5'!$B:$D,2,FALSE))</f>
        <v>Street address</v>
      </c>
      <c r="E143" s="132" t="str">
        <f>IF(OR(ISERROR(SEARCH("extension",INDIRECT("$A"&amp;row()))),NOT(ISERROR(SEARCH("parties",INDIRECT("$C"&amp;row()))))),VLOOKUP(INDIRECT("$C"&amp;row()),'OCDS Schema 1.1.5'!$B:$D,3,FALSE), VLOOKUP(INDIRECT("$C"&amp;row()),'OCDS Extension Schemas 1.1.5'!$B:$D,3,FALSE))</f>
        <v>The street address. For example, 1600 Amphitheatre Pkwy.</v>
      </c>
      <c r="F143" s="136"/>
      <c r="G143" s="134" t="str">
        <f>IFERROR(VLOOKUP(INDIRECT("F"&amp;row()),'2. Data Elements'!$A:$F,6,FALSE),"")</f>
        <v/>
      </c>
      <c r="H143" s="84"/>
      <c r="I143" s="125"/>
    </row>
    <row r="144">
      <c r="A144" s="121" t="s">
        <v>275</v>
      </c>
      <c r="B144" s="121">
        <v>0.0</v>
      </c>
      <c r="C144" s="143" t="s">
        <v>338</v>
      </c>
      <c r="D144" s="131" t="str">
        <f>IF(OR(ISERROR(SEARCH("extension",INDIRECT("$A"&amp;row()))),NOT(ISERROR(SEARCH("parties",INDIRECT("$C"&amp;row()))))),VLOOKUP(INDIRECT("$C"&amp;row()),'OCDS Schema 1.1.5'!$B:$D,2,FALSE), VLOOKUP(INDIRECT("$C"&amp;row()),'OCDS Extension Schemas 1.1.5'!$B:$D,2,FALSE))</f>
        <v>Locality</v>
      </c>
      <c r="E144" s="132" t="str">
        <f>IF(OR(ISERROR(SEARCH("extension",INDIRECT("$A"&amp;row()))),NOT(ISERROR(SEARCH("parties",INDIRECT("$C"&amp;row()))))),VLOOKUP(INDIRECT("$C"&amp;row()),'OCDS Schema 1.1.5'!$B:$D,3,FALSE), VLOOKUP(INDIRECT("$C"&amp;row()),'OCDS Extension Schemas 1.1.5'!$B:$D,3,FALSE))</f>
        <v>The locality. For example, Mountain View.</v>
      </c>
      <c r="F144" s="136"/>
      <c r="G144" s="134" t="str">
        <f>IFERROR(VLOOKUP(INDIRECT("F"&amp;row()),'2. Data Elements'!$A:$F,6,FALSE),"")</f>
        <v/>
      </c>
      <c r="H144" s="84"/>
      <c r="I144" s="125"/>
    </row>
    <row r="145">
      <c r="A145" s="121" t="s">
        <v>275</v>
      </c>
      <c r="B145" s="121">
        <v>0.0</v>
      </c>
      <c r="C145" s="143" t="s">
        <v>339</v>
      </c>
      <c r="D145" s="131" t="str">
        <f>IF(OR(ISERROR(SEARCH("extension",INDIRECT("$A"&amp;row()))),NOT(ISERROR(SEARCH("parties",INDIRECT("$C"&amp;row()))))),VLOOKUP(INDIRECT("$C"&amp;row()),'OCDS Schema 1.1.5'!$B:$D,2,FALSE), VLOOKUP(INDIRECT("$C"&amp;row()),'OCDS Extension Schemas 1.1.5'!$B:$D,2,FALSE))</f>
        <v>Region</v>
      </c>
      <c r="E145" s="132" t="str">
        <f>IF(OR(ISERROR(SEARCH("extension",INDIRECT("$A"&amp;row()))),NOT(ISERROR(SEARCH("parties",INDIRECT("$C"&amp;row()))))),VLOOKUP(INDIRECT("$C"&amp;row()),'OCDS Schema 1.1.5'!$B:$D,3,FALSE), VLOOKUP(INDIRECT("$C"&amp;row()),'OCDS Extension Schemas 1.1.5'!$B:$D,3,FALSE))</f>
        <v>The region. For example, CA.</v>
      </c>
      <c r="F145" s="136"/>
      <c r="G145" s="134" t="str">
        <f>IFERROR(VLOOKUP(INDIRECT("F"&amp;row()),'2. Data Elements'!$A:$F,6,FALSE),"")</f>
        <v/>
      </c>
      <c r="H145" s="84"/>
      <c r="I145" s="125"/>
    </row>
    <row r="146">
      <c r="A146" s="121" t="s">
        <v>275</v>
      </c>
      <c r="B146" s="121">
        <v>0.0</v>
      </c>
      <c r="C146" s="143" t="s">
        <v>340</v>
      </c>
      <c r="D146" s="131" t="str">
        <f>IF(OR(ISERROR(SEARCH("extension",INDIRECT("$A"&amp;row()))),NOT(ISERROR(SEARCH("parties",INDIRECT("$C"&amp;row()))))),VLOOKUP(INDIRECT("$C"&amp;row()),'OCDS Schema 1.1.5'!$B:$D,2,FALSE), VLOOKUP(INDIRECT("$C"&amp;row()),'OCDS Extension Schemas 1.1.5'!$B:$D,2,FALSE))</f>
        <v>Postal code</v>
      </c>
      <c r="E146" s="132" t="str">
        <f>IF(OR(ISERROR(SEARCH("extension",INDIRECT("$A"&amp;row()))),NOT(ISERROR(SEARCH("parties",INDIRECT("$C"&amp;row()))))),VLOOKUP(INDIRECT("$C"&amp;row()),'OCDS Schema 1.1.5'!$B:$D,3,FALSE), VLOOKUP(INDIRECT("$C"&amp;row()),'OCDS Extension Schemas 1.1.5'!$B:$D,3,FALSE))</f>
        <v>The postal code. For example, 94043.</v>
      </c>
      <c r="F146" s="136"/>
      <c r="G146" s="134" t="str">
        <f>IFERROR(VLOOKUP(INDIRECT("F"&amp;row()),'2. Data Elements'!$A:$F,6,FALSE),"")</f>
        <v/>
      </c>
      <c r="H146" s="84"/>
      <c r="I146" s="125"/>
    </row>
    <row r="147">
      <c r="A147" s="121" t="s">
        <v>275</v>
      </c>
      <c r="B147" s="121">
        <v>0.0</v>
      </c>
      <c r="C147" s="143" t="s">
        <v>341</v>
      </c>
      <c r="D147" s="131" t="str">
        <f>IF(OR(ISERROR(SEARCH("extension",INDIRECT("$A"&amp;row()))),NOT(ISERROR(SEARCH("parties",INDIRECT("$C"&amp;row()))))),VLOOKUP(INDIRECT("$C"&amp;row()),'OCDS Schema 1.1.5'!$B:$D,2,FALSE), VLOOKUP(INDIRECT("$C"&amp;row()),'OCDS Extension Schemas 1.1.5'!$B:$D,2,FALSE))</f>
        <v>Country name</v>
      </c>
      <c r="E147" s="132" t="str">
        <f>IF(OR(ISERROR(SEARCH("extension",INDIRECT("$A"&amp;row()))),NOT(ISERROR(SEARCH("parties",INDIRECT("$C"&amp;row()))))),VLOOKUP(INDIRECT("$C"&amp;row()),'OCDS Schema 1.1.5'!$B:$D,3,FALSE), VLOOKUP(INDIRECT("$C"&amp;row()),'OCDS Extension Schemas 1.1.5'!$B:$D,3,FALSE))</f>
        <v>The country name. For example, United States.</v>
      </c>
      <c r="F147" s="136"/>
      <c r="G147" s="134" t="str">
        <f>IFERROR(VLOOKUP(INDIRECT("F"&amp;row()),'2. Data Elements'!$A:$F,6,FALSE),"")</f>
        <v/>
      </c>
      <c r="H147" s="84"/>
      <c r="I147" s="125"/>
    </row>
    <row r="148">
      <c r="A148" s="121" t="s">
        <v>301</v>
      </c>
      <c r="B148" s="121">
        <v>0.0</v>
      </c>
      <c r="C148" s="140" t="s">
        <v>342</v>
      </c>
      <c r="D148" s="141" t="str">
        <f>IF(OR(ISERROR(SEARCH("extension",INDIRECT("$A"&amp;row()))),NOT(ISERROR(SEARCH("parties",INDIRECT("$C"&amp;row()))))),VLOOKUP(INDIRECT("$C"&amp;row()),'OCDS Schema 1.1.5'!$B:$D,2,FALSE), VLOOKUP(INDIRECT("$C"&amp;row()),'OCDS Extension Schemas 1.1.5'!$B:$D,2,FALSE))</f>
        <v>Contact point</v>
      </c>
      <c r="E148" s="150" t="str">
        <f>IF(OR(ISERROR(SEARCH("extension",INDIRECT("$A"&amp;row()))),NOT(ISERROR(SEARCH("parties",INDIRECT("$C"&amp;row()))))),VLOOKUP(INDIRECT("$C"&amp;row()),'OCDS Schema 1.1.5'!$B:$D,3,FALSE), VLOOKUP(INDIRECT("$C"&amp;row()),'OCDS Extension Schemas 1.1.5'!$B:$D,3,FALSE))</f>
        <v>Contact details that can be used for this party.</v>
      </c>
      <c r="F148" s="142"/>
      <c r="G148" s="142"/>
      <c r="H148" s="142"/>
      <c r="I148" s="125"/>
    </row>
    <row r="149">
      <c r="A149" s="121" t="s">
        <v>275</v>
      </c>
      <c r="B149" s="121">
        <v>0.0</v>
      </c>
      <c r="C149" s="143" t="s">
        <v>343</v>
      </c>
      <c r="D149" s="131" t="str">
        <f>IF(OR(ISERROR(SEARCH("extension",INDIRECT("$A"&amp;row()))),NOT(ISERROR(SEARCH("parties",INDIRECT("$C"&amp;row()))))),VLOOKUP(INDIRECT("$C"&amp;row()),'OCDS Schema 1.1.5'!$B:$D,2,FALSE), VLOOKUP(INDIRECT("$C"&amp;row()),'OCDS Extension Schemas 1.1.5'!$B:$D,2,FALSE))</f>
        <v>Name</v>
      </c>
      <c r="E149"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49" s="136"/>
      <c r="G149" s="134" t="str">
        <f>IFERROR(VLOOKUP(INDIRECT("F"&amp;row()),'2. Data Elements'!$A:$F,6,FALSE),"")</f>
        <v/>
      </c>
      <c r="H149" s="84"/>
      <c r="I149" s="125"/>
    </row>
    <row r="150">
      <c r="A150" s="121" t="s">
        <v>275</v>
      </c>
      <c r="B150" s="121">
        <v>0.0</v>
      </c>
      <c r="C150" s="143" t="s">
        <v>344</v>
      </c>
      <c r="D150" s="131" t="str">
        <f>IF(OR(ISERROR(SEARCH("extension",INDIRECT("$A"&amp;row()))),NOT(ISERROR(SEARCH("parties",INDIRECT("$C"&amp;row()))))),VLOOKUP(INDIRECT("$C"&amp;row()),'OCDS Schema 1.1.5'!$B:$D,2,FALSE), VLOOKUP(INDIRECT("$C"&amp;row()),'OCDS Extension Schemas 1.1.5'!$B:$D,2,FALSE))</f>
        <v>Email</v>
      </c>
      <c r="E150" s="132" t="str">
        <f>IF(OR(ISERROR(SEARCH("extension",INDIRECT("$A"&amp;row()))),NOT(ISERROR(SEARCH("parties",INDIRECT("$C"&amp;row()))))),VLOOKUP(INDIRECT("$C"&amp;row()),'OCDS Schema 1.1.5'!$B:$D,3,FALSE), VLOOKUP(INDIRECT("$C"&amp;row()),'OCDS Extension Schemas 1.1.5'!$B:$D,3,FALSE))</f>
        <v>The e-mail address of the contact point/person.</v>
      </c>
      <c r="F150" s="136"/>
      <c r="G150" s="134" t="str">
        <f>IFERROR(VLOOKUP(INDIRECT("F"&amp;row()),'2. Data Elements'!$A:$F,6,FALSE),"")</f>
        <v/>
      </c>
      <c r="H150" s="84"/>
      <c r="I150" s="125"/>
    </row>
    <row r="151">
      <c r="A151" s="121" t="s">
        <v>275</v>
      </c>
      <c r="B151" s="121">
        <v>0.0</v>
      </c>
      <c r="C151" s="143" t="s">
        <v>345</v>
      </c>
      <c r="D151" s="131" t="str">
        <f>IF(OR(ISERROR(SEARCH("extension",INDIRECT("$A"&amp;row()))),NOT(ISERROR(SEARCH("parties",INDIRECT("$C"&amp;row()))))),VLOOKUP(INDIRECT("$C"&amp;row()),'OCDS Schema 1.1.5'!$B:$D,2,FALSE), VLOOKUP(INDIRECT("$C"&amp;row()),'OCDS Extension Schemas 1.1.5'!$B:$D,2,FALSE))</f>
        <v>Telephone</v>
      </c>
      <c r="E151"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51" s="136"/>
      <c r="G151" s="134" t="str">
        <f>IFERROR(VLOOKUP(INDIRECT("F"&amp;row()),'2. Data Elements'!$A:$F,6,FALSE),"")</f>
        <v/>
      </c>
      <c r="H151" s="84"/>
      <c r="I151" s="125"/>
    </row>
    <row r="152">
      <c r="A152" s="121" t="s">
        <v>275</v>
      </c>
      <c r="B152" s="121">
        <v>0.0</v>
      </c>
      <c r="C152" s="143" t="s">
        <v>346</v>
      </c>
      <c r="D152" s="131" t="str">
        <f>IF(OR(ISERROR(SEARCH("extension",INDIRECT("$A"&amp;row()))),NOT(ISERROR(SEARCH("parties",INDIRECT("$C"&amp;row()))))),VLOOKUP(INDIRECT("$C"&amp;row()),'OCDS Schema 1.1.5'!$B:$D,2,FALSE), VLOOKUP(INDIRECT("$C"&amp;row()),'OCDS Extension Schemas 1.1.5'!$B:$D,2,FALSE))</f>
        <v>Fax number</v>
      </c>
      <c r="E152"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52" s="136"/>
      <c r="G152" s="134" t="str">
        <f>IFERROR(VLOOKUP(INDIRECT("F"&amp;row()),'2. Data Elements'!$A:$F,6,FALSE),"")</f>
        <v/>
      </c>
      <c r="H152" s="84"/>
      <c r="I152" s="125"/>
    </row>
    <row r="153">
      <c r="A153" s="121" t="s">
        <v>275</v>
      </c>
      <c r="B153" s="121">
        <v>0.0</v>
      </c>
      <c r="C153" s="143" t="s">
        <v>347</v>
      </c>
      <c r="D153" s="131" t="str">
        <f>IF(OR(ISERROR(SEARCH("extension",INDIRECT("$A"&amp;row()))),NOT(ISERROR(SEARCH("parties",INDIRECT("$C"&amp;row()))))),VLOOKUP(INDIRECT("$C"&amp;row()),'OCDS Schema 1.1.5'!$B:$D,2,FALSE), VLOOKUP(INDIRECT("$C"&amp;row()),'OCDS Extension Schemas 1.1.5'!$B:$D,2,FALSE))</f>
        <v>URL</v>
      </c>
      <c r="E153" s="132" t="str">
        <f>IF(OR(ISERROR(SEARCH("extension",INDIRECT("$A"&amp;row()))),NOT(ISERROR(SEARCH("parties",INDIRECT("$C"&amp;row()))))),VLOOKUP(INDIRECT("$C"&amp;row()),'OCDS Schema 1.1.5'!$B:$D,3,FALSE), VLOOKUP(INDIRECT("$C"&amp;row()),'OCDS Extension Schemas 1.1.5'!$B:$D,3,FALSE))</f>
        <v>A web address for the contact point/person.</v>
      </c>
      <c r="F153" s="136"/>
      <c r="G153" s="134" t="str">
        <f>IFERROR(VLOOKUP(INDIRECT("F"&amp;row()),'2. Data Elements'!$A:$F,6,FALSE),"")</f>
        <v/>
      </c>
      <c r="H153" s="84"/>
      <c r="I153" s="125"/>
    </row>
    <row r="154">
      <c r="A154" s="121" t="s">
        <v>275</v>
      </c>
      <c r="B154" s="121">
        <v>0.0</v>
      </c>
      <c r="C154" s="143" t="s">
        <v>348</v>
      </c>
      <c r="D154" s="131" t="str">
        <f>IF(OR(ISERROR(SEARCH("extension",INDIRECT("$A"&amp;row()))),NOT(ISERROR(SEARCH("parties",INDIRECT("$C"&amp;row()))))),VLOOKUP(INDIRECT("$C"&amp;row()),'OCDS Schema 1.1.5'!$B:$D,2,FALSE), VLOOKUP(INDIRECT("$C"&amp;row()),'OCDS Extension Schemas 1.1.5'!$B:$D,2,FALSE))</f>
        <v>Party roles</v>
      </c>
      <c r="E154"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54" s="133" t="s">
        <v>369</v>
      </c>
      <c r="G154" s="134" t="str">
        <f>IFERROR(VLOOKUP(INDIRECT("F"&amp;row()),'2. Data Elements'!$A:$F,6,FALSE),"")</f>
        <v>payer</v>
      </c>
      <c r="H154" s="84"/>
      <c r="I154" s="151"/>
      <c r="J154" s="135" t="s">
        <v>291</v>
      </c>
    </row>
    <row r="155">
      <c r="A155" s="121" t="s">
        <v>275</v>
      </c>
      <c r="B155" s="121">
        <v>0.0</v>
      </c>
      <c r="C155" s="143" t="s">
        <v>350</v>
      </c>
      <c r="D155" s="131" t="str">
        <f>IF(OR(ISERROR(SEARCH("extension",INDIRECT("$A"&amp;row()))),NOT(ISERROR(SEARCH("parties",INDIRECT("$C"&amp;row()))))),VLOOKUP(INDIRECT("$C"&amp;row()),'OCDS Schema 1.1.5'!$B:$D,2,FALSE), VLOOKUP(INDIRECT("$C"&amp;row()),'OCDS Extension Schemas 1.1.5'!$B:$D,2,FALSE))</f>
        <v>Details</v>
      </c>
      <c r="E155"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55" s="136"/>
      <c r="G155" s="134" t="str">
        <f>IFERROR(VLOOKUP(INDIRECT("F"&amp;row()),'2. Data Elements'!$A:$F,6,FALSE),"")</f>
        <v/>
      </c>
      <c r="H155" s="84"/>
      <c r="I155" s="125"/>
    </row>
    <row r="156" outlineLevel="1">
      <c r="A156" s="121" t="s">
        <v>318</v>
      </c>
      <c r="B156" s="121">
        <v>1.0</v>
      </c>
      <c r="C156" s="145" t="s">
        <v>370</v>
      </c>
      <c r="D156" s="146" t="str">
        <f>IF(OR(ISERROR(SEARCH("extension",INDIRECT("$A"&amp;row()))),NOT(ISERROR(SEARCH("parties",INDIRECT("$C"&amp;row()))))),VLOOKUP(INDIRECT("$C"&amp;row()),'OCDS Schema 1.1.5'!$B:$D,2,FALSE), VLOOKUP(INDIRECT("$C"&amp;row()),'OCDS Extension Schemas 1.1.5'!$B:$D,2,FALSE))</f>
        <v>Payee</v>
      </c>
      <c r="E156" s="147"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F156" s="148"/>
      <c r="G156" s="148"/>
      <c r="H156" s="148"/>
      <c r="I156" s="125"/>
    </row>
    <row r="157">
      <c r="A157" s="121" t="s">
        <v>275</v>
      </c>
      <c r="B157" s="121">
        <v>0.0</v>
      </c>
      <c r="C157" s="143" t="s">
        <v>319</v>
      </c>
      <c r="D157" s="131" t="str">
        <f>IF(OR(ISERROR(SEARCH("extension",INDIRECT("$A"&amp;row()))),NOT(ISERROR(SEARCH("parties",INDIRECT("$C"&amp;row()))))),VLOOKUP(INDIRECT("$C"&amp;row()),'OCDS Schema 1.1.5'!$B:$D,2,FALSE), VLOOKUP(INDIRECT("$C"&amp;row()),'OCDS Extension Schemas 1.1.5'!$B:$D,2,FALSE))</f>
        <v>Common name</v>
      </c>
      <c r="E157"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57" s="133" t="s">
        <v>354</v>
      </c>
      <c r="G157" s="134" t="str">
        <f>IFERROR(VLOOKUP(INDIRECT("F"&amp;row()),'2. Data Elements'!$A:$F,6,FALSE),"")</f>
        <v>WILKINS TRUCKING CO INC</v>
      </c>
      <c r="H157" s="100" t="s">
        <v>355</v>
      </c>
      <c r="I157" s="125"/>
      <c r="J157" s="135" t="s">
        <v>291</v>
      </c>
    </row>
    <row r="158">
      <c r="A158" s="121" t="s">
        <v>275</v>
      </c>
      <c r="B158" s="121">
        <v>0.0</v>
      </c>
      <c r="C158" s="143" t="s">
        <v>320</v>
      </c>
      <c r="D158" s="131" t="str">
        <f>IF(OR(ISERROR(SEARCH("extension",INDIRECT("$A"&amp;row()))),NOT(ISERROR(SEARCH("parties",INDIRECT("$C"&amp;row()))))),VLOOKUP(INDIRECT("$C"&amp;row()),'OCDS Schema 1.1.5'!$B:$D,2,FALSE), VLOOKUP(INDIRECT("$C"&amp;row()),'OCDS Extension Schemas 1.1.5'!$B:$D,2,FALSE))</f>
        <v>Entity ID</v>
      </c>
      <c r="E158"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58" s="133" t="s">
        <v>356</v>
      </c>
      <c r="G158" s="134" t="str">
        <f>IFERROR(VLOOKUP(INDIRECT("F"&amp;row()),'2. Data Elements'!$A:$F,6,FALSE),"")</f>
        <v>US_OR-PDX-SAP-VNBR-100692 </v>
      </c>
      <c r="H158" s="99" t="s">
        <v>371</v>
      </c>
      <c r="I158" s="125"/>
      <c r="J158" s="135" t="s">
        <v>305</v>
      </c>
      <c r="K158" s="149" t="s">
        <v>321</v>
      </c>
    </row>
    <row r="159">
      <c r="A159" s="121" t="s">
        <v>301</v>
      </c>
      <c r="B159" s="121">
        <v>0.0</v>
      </c>
      <c r="C159" s="140" t="s">
        <v>322</v>
      </c>
      <c r="D159" s="141" t="str">
        <f>IF(OR(ISERROR(SEARCH("extension",INDIRECT("$A"&amp;row()))),NOT(ISERROR(SEARCH("parties",INDIRECT("$C"&amp;row()))))),VLOOKUP(INDIRECT("$C"&amp;row()),'OCDS Schema 1.1.5'!$B:$D,2,FALSE), VLOOKUP(INDIRECT("$C"&amp;row()),'OCDS Extension Schemas 1.1.5'!$B:$D,2,FALSE))</f>
        <v>Primary identifier</v>
      </c>
      <c r="E159" s="150"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59" s="142"/>
      <c r="G159" s="142"/>
      <c r="H159" s="140"/>
      <c r="I159" s="125"/>
    </row>
    <row r="160">
      <c r="A160" s="121" t="s">
        <v>275</v>
      </c>
      <c r="B160" s="121">
        <v>0.0</v>
      </c>
      <c r="C160" s="143" t="s">
        <v>323</v>
      </c>
      <c r="D160" s="131" t="str">
        <f>IF(OR(ISERROR(SEARCH("extension",INDIRECT("$A"&amp;row()))),NOT(ISERROR(SEARCH("parties",INDIRECT("$C"&amp;row()))))),VLOOKUP(INDIRECT("$C"&amp;row()),'OCDS Schema 1.1.5'!$B:$D,2,FALSE), VLOOKUP(INDIRECT("$C"&amp;row()),'OCDS Extension Schemas 1.1.5'!$B:$D,2,FALSE))</f>
        <v>Scheme</v>
      </c>
      <c r="E160"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0" s="133" t="s">
        <v>358</v>
      </c>
      <c r="G160" s="134" t="str">
        <f>IFERROR(VLOOKUP(INDIRECT("F"&amp;row()),'2. Data Elements'!$A:$F,6,FALSE),"")</f>
        <v>US_OR-PDX-SAP-VNBR</v>
      </c>
      <c r="H160" s="100" t="s">
        <v>359</v>
      </c>
      <c r="I160" s="125"/>
      <c r="J160" s="135" t="s">
        <v>291</v>
      </c>
    </row>
    <row r="161">
      <c r="A161" s="121" t="s">
        <v>275</v>
      </c>
      <c r="B161" s="121">
        <v>0.0</v>
      </c>
      <c r="C161" s="143" t="s">
        <v>326</v>
      </c>
      <c r="D161" s="131" t="str">
        <f>IF(OR(ISERROR(SEARCH("extension",INDIRECT("$A"&amp;row()))),NOT(ISERROR(SEARCH("parties",INDIRECT("$C"&amp;row()))))),VLOOKUP(INDIRECT("$C"&amp;row()),'OCDS Schema 1.1.5'!$B:$D,2,FALSE), VLOOKUP(INDIRECT("$C"&amp;row()),'OCDS Extension Schemas 1.1.5'!$B:$D,2,FALSE))</f>
        <v>ID</v>
      </c>
      <c r="E161" s="132" t="str">
        <f>IF(OR(ISERROR(SEARCH("extension",INDIRECT("$A"&amp;row()))),NOT(ISERROR(SEARCH("parties",INDIRECT("$C"&amp;row()))))),VLOOKUP(INDIRECT("$C"&amp;row()),'OCDS Schema 1.1.5'!$B:$D,3,FALSE), VLOOKUP(INDIRECT("$C"&amp;row()),'OCDS Extension Schemas 1.1.5'!$B:$D,3,FALSE))</f>
        <v>The identifier of the organization in the selected scheme.</v>
      </c>
      <c r="F161" s="133" t="s">
        <v>360</v>
      </c>
      <c r="G161" s="134" t="str">
        <f>IFERROR(VLOOKUP(INDIRECT("F"&amp;row()),'2. Data Elements'!$A:$F,6,FALSE),"")</f>
        <v>100692</v>
      </c>
      <c r="H161" s="100" t="s">
        <v>361</v>
      </c>
      <c r="I161" s="125"/>
      <c r="J161" s="135" t="s">
        <v>291</v>
      </c>
    </row>
    <row r="162">
      <c r="A162" s="121" t="s">
        <v>275</v>
      </c>
      <c r="B162" s="121">
        <v>0.0</v>
      </c>
      <c r="C162" s="143" t="s">
        <v>329</v>
      </c>
      <c r="D162" s="131" t="str">
        <f>IF(OR(ISERROR(SEARCH("extension",INDIRECT("$A"&amp;row()))),NOT(ISERROR(SEARCH("parties",INDIRECT("$C"&amp;row()))))),VLOOKUP(INDIRECT("$C"&amp;row()),'OCDS Schema 1.1.5'!$B:$D,2,FALSE), VLOOKUP(INDIRECT("$C"&amp;row()),'OCDS Extension Schemas 1.1.5'!$B:$D,2,FALSE))</f>
        <v>Legal Name</v>
      </c>
      <c r="E162" s="132" t="str">
        <f>IF(OR(ISERROR(SEARCH("extension",INDIRECT("$A"&amp;row()))),NOT(ISERROR(SEARCH("parties",INDIRECT("$C"&amp;row()))))),VLOOKUP(INDIRECT("$C"&amp;row()),'OCDS Schema 1.1.5'!$B:$D,3,FALSE), VLOOKUP(INDIRECT("$C"&amp;row()),'OCDS Extension Schemas 1.1.5'!$B:$D,3,FALSE))</f>
        <v>The legally registered name of the organization.</v>
      </c>
      <c r="F162" s="133" t="s">
        <v>354</v>
      </c>
      <c r="G162" s="134" t="str">
        <f>IFERROR(VLOOKUP(INDIRECT("F"&amp;row()),'2. Data Elements'!$A:$F,6,FALSE),"")</f>
        <v>WILKINS TRUCKING CO INC</v>
      </c>
      <c r="H162" s="100" t="s">
        <v>366</v>
      </c>
      <c r="I162" s="125"/>
      <c r="J162" s="135" t="s">
        <v>291</v>
      </c>
    </row>
    <row r="163">
      <c r="A163" s="121" t="s">
        <v>275</v>
      </c>
      <c r="B163" s="121">
        <v>0.0</v>
      </c>
      <c r="C163" s="143" t="s">
        <v>330</v>
      </c>
      <c r="D163" s="131" t="str">
        <f>IF(OR(ISERROR(SEARCH("extension",INDIRECT("$A"&amp;row()))),NOT(ISERROR(SEARCH("parties",INDIRECT("$C"&amp;row()))))),VLOOKUP(INDIRECT("$C"&amp;row()),'OCDS Schema 1.1.5'!$B:$D,2,FALSE), VLOOKUP(INDIRECT("$C"&amp;row()),'OCDS Extension Schemas 1.1.5'!$B:$D,2,FALSE))</f>
        <v>URI</v>
      </c>
      <c r="E163"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3" s="136"/>
      <c r="G163" s="134" t="str">
        <f>IFERROR(VLOOKUP(INDIRECT("F"&amp;row()),'2. Data Elements'!$A:$F,6,FALSE),"")</f>
        <v/>
      </c>
      <c r="H163" s="84"/>
      <c r="I163" s="125"/>
    </row>
    <row r="164">
      <c r="A164" s="121" t="s">
        <v>301</v>
      </c>
      <c r="B164" s="121">
        <v>0.0</v>
      </c>
      <c r="C164" s="140" t="s">
        <v>331</v>
      </c>
      <c r="D164" s="141" t="str">
        <f>IF(OR(ISERROR(SEARCH("extension",INDIRECT("$A"&amp;row()))),NOT(ISERROR(SEARCH("parties",INDIRECT("$C"&amp;row()))))),VLOOKUP(INDIRECT("$C"&amp;row()),'OCDS Schema 1.1.5'!$B:$D,2,FALSE), VLOOKUP(INDIRECT("$C"&amp;row()),'OCDS Extension Schemas 1.1.5'!$B:$D,2,FALSE))</f>
        <v>Additional identifiers</v>
      </c>
      <c r="E164" s="150"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64" s="142"/>
      <c r="G164" s="142"/>
      <c r="H164" s="140"/>
      <c r="I164" s="125"/>
    </row>
    <row r="165">
      <c r="A165" s="121" t="s">
        <v>275</v>
      </c>
      <c r="B165" s="121">
        <v>0.0</v>
      </c>
      <c r="C165" s="143" t="s">
        <v>332</v>
      </c>
      <c r="D165" s="131" t="str">
        <f>IF(OR(ISERROR(SEARCH("extension",INDIRECT("$A"&amp;row()))),NOT(ISERROR(SEARCH("parties",INDIRECT("$C"&amp;row()))))),VLOOKUP(INDIRECT("$C"&amp;row()),'OCDS Schema 1.1.5'!$B:$D,2,FALSE), VLOOKUP(INDIRECT("$C"&amp;row()),'OCDS Extension Schemas 1.1.5'!$B:$D,2,FALSE))</f>
        <v>Scheme</v>
      </c>
      <c r="E165"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5" s="155"/>
      <c r="G165" s="154" t="str">
        <f>IFERROR(VLOOKUP(INDIRECT("F"&amp;row()),'2. Data Elements'!$A:$F,6,FALSE),"")</f>
        <v/>
      </c>
      <c r="H165" s="99"/>
      <c r="I165" s="125"/>
    </row>
    <row r="166">
      <c r="A166" s="121" t="s">
        <v>275</v>
      </c>
      <c r="B166" s="121">
        <v>0.0</v>
      </c>
      <c r="C166" s="143" t="s">
        <v>333</v>
      </c>
      <c r="D166" s="131" t="str">
        <f>IF(OR(ISERROR(SEARCH("extension",INDIRECT("$A"&amp;row()))),NOT(ISERROR(SEARCH("parties",INDIRECT("$C"&amp;row()))))),VLOOKUP(INDIRECT("$C"&amp;row()),'OCDS Schema 1.1.5'!$B:$D,2,FALSE), VLOOKUP(INDIRECT("$C"&amp;row()),'OCDS Extension Schemas 1.1.5'!$B:$D,2,FALSE))</f>
        <v>ID</v>
      </c>
      <c r="E166" s="132" t="str">
        <f>IF(OR(ISERROR(SEARCH("extension",INDIRECT("$A"&amp;row()))),NOT(ISERROR(SEARCH("parties",INDIRECT("$C"&amp;row()))))),VLOOKUP(INDIRECT("$C"&amp;row()),'OCDS Schema 1.1.5'!$B:$D,3,FALSE), VLOOKUP(INDIRECT("$C"&amp;row()),'OCDS Extension Schemas 1.1.5'!$B:$D,3,FALSE))</f>
        <v>The identifier of the organization in the selected scheme.</v>
      </c>
      <c r="F166" s="156"/>
      <c r="G166" s="154" t="str">
        <f>IFERROR(VLOOKUP(INDIRECT("F"&amp;row()),'2. Data Elements'!$A:$F,6,FALSE),"")</f>
        <v/>
      </c>
      <c r="H166" s="99"/>
      <c r="I166" s="125"/>
    </row>
    <row r="167">
      <c r="A167" s="121" t="s">
        <v>275</v>
      </c>
      <c r="B167" s="121">
        <v>0.0</v>
      </c>
      <c r="C167" s="143" t="s">
        <v>334</v>
      </c>
      <c r="D167" s="131" t="str">
        <f>IF(OR(ISERROR(SEARCH("extension",INDIRECT("$A"&amp;row()))),NOT(ISERROR(SEARCH("parties",INDIRECT("$C"&amp;row()))))),VLOOKUP(INDIRECT("$C"&amp;row()),'OCDS Schema 1.1.5'!$B:$D,2,FALSE), VLOOKUP(INDIRECT("$C"&amp;row()),'OCDS Extension Schemas 1.1.5'!$B:$D,2,FALSE))</f>
        <v>Legal Name</v>
      </c>
      <c r="E167" s="132" t="str">
        <f>IF(OR(ISERROR(SEARCH("extension",INDIRECT("$A"&amp;row()))),NOT(ISERROR(SEARCH("parties",INDIRECT("$C"&amp;row()))))),VLOOKUP(INDIRECT("$C"&amp;row()),'OCDS Schema 1.1.5'!$B:$D,3,FALSE), VLOOKUP(INDIRECT("$C"&amp;row()),'OCDS Extension Schemas 1.1.5'!$B:$D,3,FALSE))</f>
        <v>The legally registered name of the organization.</v>
      </c>
      <c r="F167" s="156"/>
      <c r="G167" s="154" t="str">
        <f>IFERROR(VLOOKUP(INDIRECT("F"&amp;row()),'2. Data Elements'!$A:$F,6,FALSE),"")</f>
        <v/>
      </c>
      <c r="H167" s="99"/>
      <c r="I167" s="125"/>
    </row>
    <row r="168">
      <c r="A168" s="121" t="s">
        <v>275</v>
      </c>
      <c r="B168" s="121">
        <v>0.0</v>
      </c>
      <c r="C168" s="143" t="s">
        <v>335</v>
      </c>
      <c r="D168" s="131" t="str">
        <f>IF(OR(ISERROR(SEARCH("extension",INDIRECT("$A"&amp;row()))),NOT(ISERROR(SEARCH("parties",INDIRECT("$C"&amp;row()))))),VLOOKUP(INDIRECT("$C"&amp;row()),'OCDS Schema 1.1.5'!$B:$D,2,FALSE), VLOOKUP(INDIRECT("$C"&amp;row()),'OCDS Extension Schemas 1.1.5'!$B:$D,2,FALSE))</f>
        <v>URI</v>
      </c>
      <c r="E168"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8" s="136"/>
      <c r="G168" s="134" t="str">
        <f>IFERROR(VLOOKUP(INDIRECT("F"&amp;row()),'2. Data Elements'!$A:$F,6,FALSE),"")</f>
        <v/>
      </c>
      <c r="H168" s="84"/>
      <c r="I168" s="125"/>
    </row>
    <row r="169">
      <c r="A169" s="121" t="s">
        <v>301</v>
      </c>
      <c r="B169" s="121">
        <v>0.0</v>
      </c>
      <c r="C169" s="140" t="s">
        <v>336</v>
      </c>
      <c r="D169" s="141" t="str">
        <f>IF(OR(ISERROR(SEARCH("extension",INDIRECT("$A"&amp;row()))),NOT(ISERROR(SEARCH("parties",INDIRECT("$C"&amp;row()))))),VLOOKUP(INDIRECT("$C"&amp;row()),'OCDS Schema 1.1.5'!$B:$D,2,FALSE), VLOOKUP(INDIRECT("$C"&amp;row()),'OCDS Extension Schemas 1.1.5'!$B:$D,2,FALSE))</f>
        <v>Address</v>
      </c>
      <c r="E169" s="150"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69" s="142"/>
      <c r="G169" s="142"/>
      <c r="H169" s="142"/>
      <c r="I169" s="125"/>
    </row>
    <row r="170">
      <c r="A170" s="121" t="s">
        <v>275</v>
      </c>
      <c r="B170" s="121">
        <v>0.0</v>
      </c>
      <c r="C170" s="143" t="s">
        <v>337</v>
      </c>
      <c r="D170" s="131" t="str">
        <f>IF(OR(ISERROR(SEARCH("extension",INDIRECT("$A"&amp;row()))),NOT(ISERROR(SEARCH("parties",INDIRECT("$C"&amp;row()))))),VLOOKUP(INDIRECT("$C"&amp;row()),'OCDS Schema 1.1.5'!$B:$D,2,FALSE), VLOOKUP(INDIRECT("$C"&amp;row()),'OCDS Extension Schemas 1.1.5'!$B:$D,2,FALSE))</f>
        <v>Street address</v>
      </c>
      <c r="E170" s="132" t="str">
        <f>IF(OR(ISERROR(SEARCH("extension",INDIRECT("$A"&amp;row()))),NOT(ISERROR(SEARCH("parties",INDIRECT("$C"&amp;row()))))),VLOOKUP(INDIRECT("$C"&amp;row()),'OCDS Schema 1.1.5'!$B:$D,3,FALSE), VLOOKUP(INDIRECT("$C"&amp;row()),'OCDS Extension Schemas 1.1.5'!$B:$D,3,FALSE))</f>
        <v>The street address. For example, 1600 Amphitheatre Pkwy.</v>
      </c>
      <c r="F170" s="136"/>
      <c r="G170" s="134" t="str">
        <f>IFERROR(VLOOKUP(INDIRECT("F"&amp;row()),'2. Data Elements'!$A:$F,6,FALSE),"")</f>
        <v/>
      </c>
      <c r="H170" s="84"/>
      <c r="I170" s="125"/>
    </row>
    <row r="171">
      <c r="A171" s="121" t="s">
        <v>275</v>
      </c>
      <c r="B171" s="121">
        <v>0.0</v>
      </c>
      <c r="C171" s="143" t="s">
        <v>338</v>
      </c>
      <c r="D171" s="131" t="str">
        <f>IF(OR(ISERROR(SEARCH("extension",INDIRECT("$A"&amp;row()))),NOT(ISERROR(SEARCH("parties",INDIRECT("$C"&amp;row()))))),VLOOKUP(INDIRECT("$C"&amp;row()),'OCDS Schema 1.1.5'!$B:$D,2,FALSE), VLOOKUP(INDIRECT("$C"&amp;row()),'OCDS Extension Schemas 1.1.5'!$B:$D,2,FALSE))</f>
        <v>Locality</v>
      </c>
      <c r="E171" s="132" t="str">
        <f>IF(OR(ISERROR(SEARCH("extension",INDIRECT("$A"&amp;row()))),NOT(ISERROR(SEARCH("parties",INDIRECT("$C"&amp;row()))))),VLOOKUP(INDIRECT("$C"&amp;row()),'OCDS Schema 1.1.5'!$B:$D,3,FALSE), VLOOKUP(INDIRECT("$C"&amp;row()),'OCDS Extension Schemas 1.1.5'!$B:$D,3,FALSE))</f>
        <v>The locality. For example, Mountain View.</v>
      </c>
      <c r="F171" s="136"/>
      <c r="G171" s="134" t="str">
        <f>IFERROR(VLOOKUP(INDIRECT("F"&amp;row()),'2. Data Elements'!$A:$F,6,FALSE),"")</f>
        <v/>
      </c>
      <c r="H171" s="84"/>
      <c r="I171" s="125"/>
    </row>
    <row r="172">
      <c r="A172" s="121" t="s">
        <v>275</v>
      </c>
      <c r="B172" s="121">
        <v>0.0</v>
      </c>
      <c r="C172" s="143" t="s">
        <v>339</v>
      </c>
      <c r="D172" s="131" t="str">
        <f>IF(OR(ISERROR(SEARCH("extension",INDIRECT("$A"&amp;row()))),NOT(ISERROR(SEARCH("parties",INDIRECT("$C"&amp;row()))))),VLOOKUP(INDIRECT("$C"&amp;row()),'OCDS Schema 1.1.5'!$B:$D,2,FALSE), VLOOKUP(INDIRECT("$C"&amp;row()),'OCDS Extension Schemas 1.1.5'!$B:$D,2,FALSE))</f>
        <v>Region</v>
      </c>
      <c r="E172" s="132" t="str">
        <f>IF(OR(ISERROR(SEARCH("extension",INDIRECT("$A"&amp;row()))),NOT(ISERROR(SEARCH("parties",INDIRECT("$C"&amp;row()))))),VLOOKUP(INDIRECT("$C"&amp;row()),'OCDS Schema 1.1.5'!$B:$D,3,FALSE), VLOOKUP(INDIRECT("$C"&amp;row()),'OCDS Extension Schemas 1.1.5'!$B:$D,3,FALSE))</f>
        <v>The region. For example, CA.</v>
      </c>
      <c r="F172" s="136"/>
      <c r="G172" s="134" t="str">
        <f>IFERROR(VLOOKUP(INDIRECT("F"&amp;row()),'2. Data Elements'!$A:$F,6,FALSE),"")</f>
        <v/>
      </c>
      <c r="H172" s="84"/>
      <c r="I172" s="125"/>
    </row>
    <row r="173">
      <c r="A173" s="121" t="s">
        <v>275</v>
      </c>
      <c r="B173" s="121">
        <v>0.0</v>
      </c>
      <c r="C173" s="143" t="s">
        <v>340</v>
      </c>
      <c r="D173" s="131" t="str">
        <f>IF(OR(ISERROR(SEARCH("extension",INDIRECT("$A"&amp;row()))),NOT(ISERROR(SEARCH("parties",INDIRECT("$C"&amp;row()))))),VLOOKUP(INDIRECT("$C"&amp;row()),'OCDS Schema 1.1.5'!$B:$D,2,FALSE), VLOOKUP(INDIRECT("$C"&amp;row()),'OCDS Extension Schemas 1.1.5'!$B:$D,2,FALSE))</f>
        <v>Postal code</v>
      </c>
      <c r="E173" s="132" t="str">
        <f>IF(OR(ISERROR(SEARCH("extension",INDIRECT("$A"&amp;row()))),NOT(ISERROR(SEARCH("parties",INDIRECT("$C"&amp;row()))))),VLOOKUP(INDIRECT("$C"&amp;row()),'OCDS Schema 1.1.5'!$B:$D,3,FALSE), VLOOKUP(INDIRECT("$C"&amp;row()),'OCDS Extension Schemas 1.1.5'!$B:$D,3,FALSE))</f>
        <v>The postal code. For example, 94043.</v>
      </c>
      <c r="F173" s="136"/>
      <c r="G173" s="134" t="str">
        <f>IFERROR(VLOOKUP(INDIRECT("F"&amp;row()),'2. Data Elements'!$A:$F,6,FALSE),"")</f>
        <v/>
      </c>
      <c r="H173" s="84"/>
      <c r="I173" s="125"/>
    </row>
    <row r="174">
      <c r="A174" s="121" t="s">
        <v>275</v>
      </c>
      <c r="B174" s="121">
        <v>0.0</v>
      </c>
      <c r="C174" s="143" t="s">
        <v>341</v>
      </c>
      <c r="D174" s="131" t="str">
        <f>IF(OR(ISERROR(SEARCH("extension",INDIRECT("$A"&amp;row()))),NOT(ISERROR(SEARCH("parties",INDIRECT("$C"&amp;row()))))),VLOOKUP(INDIRECT("$C"&amp;row()),'OCDS Schema 1.1.5'!$B:$D,2,FALSE), VLOOKUP(INDIRECT("$C"&amp;row()),'OCDS Extension Schemas 1.1.5'!$B:$D,2,FALSE))</f>
        <v>Country name</v>
      </c>
      <c r="E174" s="132" t="str">
        <f>IF(OR(ISERROR(SEARCH("extension",INDIRECT("$A"&amp;row()))),NOT(ISERROR(SEARCH("parties",INDIRECT("$C"&amp;row()))))),VLOOKUP(INDIRECT("$C"&amp;row()),'OCDS Schema 1.1.5'!$B:$D,3,FALSE), VLOOKUP(INDIRECT("$C"&amp;row()),'OCDS Extension Schemas 1.1.5'!$B:$D,3,FALSE))</f>
        <v>The country name. For example, United States.</v>
      </c>
      <c r="F174" s="136"/>
      <c r="G174" s="134" t="str">
        <f>IFERROR(VLOOKUP(INDIRECT("F"&amp;row()),'2. Data Elements'!$A:$F,6,FALSE),"")</f>
        <v/>
      </c>
      <c r="H174" s="84"/>
      <c r="I174" s="125"/>
    </row>
    <row r="175">
      <c r="A175" s="121" t="s">
        <v>301</v>
      </c>
      <c r="B175" s="121">
        <v>0.0</v>
      </c>
      <c r="C175" s="140" t="s">
        <v>342</v>
      </c>
      <c r="D175" s="141" t="str">
        <f>IF(OR(ISERROR(SEARCH("extension",INDIRECT("$A"&amp;row()))),NOT(ISERROR(SEARCH("parties",INDIRECT("$C"&amp;row()))))),VLOOKUP(INDIRECT("$C"&amp;row()),'OCDS Schema 1.1.5'!$B:$D,2,FALSE), VLOOKUP(INDIRECT("$C"&amp;row()),'OCDS Extension Schemas 1.1.5'!$B:$D,2,FALSE))</f>
        <v>Contact point</v>
      </c>
      <c r="E175" s="150" t="str">
        <f>IF(OR(ISERROR(SEARCH("extension",INDIRECT("$A"&amp;row()))),NOT(ISERROR(SEARCH("parties",INDIRECT("$C"&amp;row()))))),VLOOKUP(INDIRECT("$C"&amp;row()),'OCDS Schema 1.1.5'!$B:$D,3,FALSE), VLOOKUP(INDIRECT("$C"&amp;row()),'OCDS Extension Schemas 1.1.5'!$B:$D,3,FALSE))</f>
        <v>Contact details that can be used for this party.</v>
      </c>
      <c r="F175" s="142"/>
      <c r="G175" s="142"/>
      <c r="H175" s="142"/>
      <c r="I175" s="125"/>
    </row>
    <row r="176">
      <c r="A176" s="121" t="s">
        <v>275</v>
      </c>
      <c r="B176" s="121">
        <v>0.0</v>
      </c>
      <c r="C176" s="143" t="s">
        <v>343</v>
      </c>
      <c r="D176" s="131" t="str">
        <f>IF(OR(ISERROR(SEARCH("extension",INDIRECT("$A"&amp;row()))),NOT(ISERROR(SEARCH("parties",INDIRECT("$C"&amp;row()))))),VLOOKUP(INDIRECT("$C"&amp;row()),'OCDS Schema 1.1.5'!$B:$D,2,FALSE), VLOOKUP(INDIRECT("$C"&amp;row()),'OCDS Extension Schemas 1.1.5'!$B:$D,2,FALSE))</f>
        <v>Name</v>
      </c>
      <c r="E176"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76" s="136"/>
      <c r="G176" s="134" t="str">
        <f>IFERROR(VLOOKUP(INDIRECT("F"&amp;row()),'2. Data Elements'!$A:$F,6,FALSE),"")</f>
        <v/>
      </c>
      <c r="H176" s="84"/>
      <c r="I176" s="125"/>
    </row>
    <row r="177">
      <c r="A177" s="121" t="s">
        <v>275</v>
      </c>
      <c r="B177" s="121">
        <v>0.0</v>
      </c>
      <c r="C177" s="143" t="s">
        <v>344</v>
      </c>
      <c r="D177" s="131" t="str">
        <f>IF(OR(ISERROR(SEARCH("extension",INDIRECT("$A"&amp;row()))),NOT(ISERROR(SEARCH("parties",INDIRECT("$C"&amp;row()))))),VLOOKUP(INDIRECT("$C"&amp;row()),'OCDS Schema 1.1.5'!$B:$D,2,FALSE), VLOOKUP(INDIRECT("$C"&amp;row()),'OCDS Extension Schemas 1.1.5'!$B:$D,2,FALSE))</f>
        <v>Email</v>
      </c>
      <c r="E177" s="132" t="str">
        <f>IF(OR(ISERROR(SEARCH("extension",INDIRECT("$A"&amp;row()))),NOT(ISERROR(SEARCH("parties",INDIRECT("$C"&amp;row()))))),VLOOKUP(INDIRECT("$C"&amp;row()),'OCDS Schema 1.1.5'!$B:$D,3,FALSE), VLOOKUP(INDIRECT("$C"&amp;row()),'OCDS Extension Schemas 1.1.5'!$B:$D,3,FALSE))</f>
        <v>The e-mail address of the contact point/person.</v>
      </c>
      <c r="F177" s="136"/>
      <c r="G177" s="134" t="str">
        <f>IFERROR(VLOOKUP(INDIRECT("F"&amp;row()),'2. Data Elements'!$A:$F,6,FALSE),"")</f>
        <v/>
      </c>
      <c r="H177" s="84"/>
      <c r="I177" s="125"/>
    </row>
    <row r="178">
      <c r="A178" s="121" t="s">
        <v>275</v>
      </c>
      <c r="B178" s="121">
        <v>0.0</v>
      </c>
      <c r="C178" s="143" t="s">
        <v>345</v>
      </c>
      <c r="D178" s="131" t="str">
        <f>IF(OR(ISERROR(SEARCH("extension",INDIRECT("$A"&amp;row()))),NOT(ISERROR(SEARCH("parties",INDIRECT("$C"&amp;row()))))),VLOOKUP(INDIRECT("$C"&amp;row()),'OCDS Schema 1.1.5'!$B:$D,2,FALSE), VLOOKUP(INDIRECT("$C"&amp;row()),'OCDS Extension Schemas 1.1.5'!$B:$D,2,FALSE))</f>
        <v>Telephone</v>
      </c>
      <c r="E178"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78" s="136"/>
      <c r="G178" s="134" t="str">
        <f>IFERROR(VLOOKUP(INDIRECT("F"&amp;row()),'2. Data Elements'!$A:$F,6,FALSE),"")</f>
        <v/>
      </c>
      <c r="H178" s="84"/>
      <c r="I178" s="125"/>
    </row>
    <row r="179">
      <c r="A179" s="121" t="s">
        <v>275</v>
      </c>
      <c r="B179" s="121">
        <v>0.0</v>
      </c>
      <c r="C179" s="143" t="s">
        <v>346</v>
      </c>
      <c r="D179" s="131" t="str">
        <f>IF(OR(ISERROR(SEARCH("extension",INDIRECT("$A"&amp;row()))),NOT(ISERROR(SEARCH("parties",INDIRECT("$C"&amp;row()))))),VLOOKUP(INDIRECT("$C"&amp;row()),'OCDS Schema 1.1.5'!$B:$D,2,FALSE), VLOOKUP(INDIRECT("$C"&amp;row()),'OCDS Extension Schemas 1.1.5'!$B:$D,2,FALSE))</f>
        <v>Fax number</v>
      </c>
      <c r="E179"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79" s="136"/>
      <c r="G179" s="134" t="str">
        <f>IFERROR(VLOOKUP(INDIRECT("F"&amp;row()),'2. Data Elements'!$A:$F,6,FALSE),"")</f>
        <v/>
      </c>
      <c r="H179" s="84"/>
      <c r="I179" s="125"/>
    </row>
    <row r="180">
      <c r="A180" s="121" t="s">
        <v>275</v>
      </c>
      <c r="B180" s="121">
        <v>0.0</v>
      </c>
      <c r="C180" s="143" t="s">
        <v>347</v>
      </c>
      <c r="D180" s="131" t="str">
        <f>IF(OR(ISERROR(SEARCH("extension",INDIRECT("$A"&amp;row()))),NOT(ISERROR(SEARCH("parties",INDIRECT("$C"&amp;row()))))),VLOOKUP(INDIRECT("$C"&amp;row()),'OCDS Schema 1.1.5'!$B:$D,2,FALSE), VLOOKUP(INDIRECT("$C"&amp;row()),'OCDS Extension Schemas 1.1.5'!$B:$D,2,FALSE))</f>
        <v>URL</v>
      </c>
      <c r="E180" s="132" t="str">
        <f>IF(OR(ISERROR(SEARCH("extension",INDIRECT("$A"&amp;row()))),NOT(ISERROR(SEARCH("parties",INDIRECT("$C"&amp;row()))))),VLOOKUP(INDIRECT("$C"&amp;row()),'OCDS Schema 1.1.5'!$B:$D,3,FALSE), VLOOKUP(INDIRECT("$C"&amp;row()),'OCDS Extension Schemas 1.1.5'!$B:$D,3,FALSE))</f>
        <v>A web address for the contact point/person.</v>
      </c>
      <c r="F180" s="136"/>
      <c r="G180" s="134" t="str">
        <f>IFERROR(VLOOKUP(INDIRECT("F"&amp;row()),'2. Data Elements'!$A:$F,6,FALSE),"")</f>
        <v/>
      </c>
      <c r="H180" s="84"/>
      <c r="I180" s="125"/>
    </row>
    <row r="181">
      <c r="A181" s="121" t="s">
        <v>275</v>
      </c>
      <c r="B181" s="121">
        <v>0.0</v>
      </c>
      <c r="C181" s="143" t="s">
        <v>348</v>
      </c>
      <c r="D181" s="131" t="str">
        <f>IF(OR(ISERROR(SEARCH("extension",INDIRECT("$A"&amp;row()))),NOT(ISERROR(SEARCH("parties",INDIRECT("$C"&amp;row()))))),VLOOKUP(INDIRECT("$C"&amp;row()),'OCDS Schema 1.1.5'!$B:$D,2,FALSE), VLOOKUP(INDIRECT("$C"&amp;row()),'OCDS Extension Schemas 1.1.5'!$B:$D,2,FALSE))</f>
        <v>Party roles</v>
      </c>
      <c r="E181"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81" s="133" t="s">
        <v>372</v>
      </c>
      <c r="G181" s="134" t="str">
        <f>IFERROR(VLOOKUP(INDIRECT("F"&amp;row()),'2. Data Elements'!$A:$F,6,FALSE),"")</f>
        <v>payee</v>
      </c>
      <c r="H181" s="84"/>
      <c r="I181" s="151"/>
      <c r="J181" s="135" t="s">
        <v>291</v>
      </c>
    </row>
    <row r="182">
      <c r="A182" s="121" t="s">
        <v>275</v>
      </c>
      <c r="B182" s="121">
        <v>0.0</v>
      </c>
      <c r="C182" s="143" t="s">
        <v>350</v>
      </c>
      <c r="D182" s="131" t="str">
        <f>IF(OR(ISERROR(SEARCH("extension",INDIRECT("$A"&amp;row()))),NOT(ISERROR(SEARCH("parties",INDIRECT("$C"&amp;row()))))),VLOOKUP(INDIRECT("$C"&amp;row()),'OCDS Schema 1.1.5'!$B:$D,2,FALSE), VLOOKUP(INDIRECT("$C"&amp;row()),'OCDS Extension Schemas 1.1.5'!$B:$D,2,FALSE))</f>
        <v>Details</v>
      </c>
      <c r="E182"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82" s="136"/>
      <c r="G182" s="134" t="str">
        <f>IFERROR(VLOOKUP(INDIRECT("F"&amp;row()),'2. Data Elements'!$A:$F,6,FALSE),"")</f>
        <v/>
      </c>
      <c r="H182" s="84"/>
      <c r="I182" s="125"/>
    </row>
    <row r="183">
      <c r="A183" s="121" t="s">
        <v>373</v>
      </c>
      <c r="B183" s="121">
        <v>0.0</v>
      </c>
      <c r="C183" s="157" t="s">
        <v>374</v>
      </c>
      <c r="D183" s="127"/>
      <c r="E183" s="127"/>
      <c r="F183" s="127"/>
      <c r="G183" s="127"/>
      <c r="H183" s="128"/>
      <c r="I183" s="125"/>
    </row>
    <row r="184">
      <c r="A184" s="121" t="s">
        <v>375</v>
      </c>
      <c r="B184" s="121">
        <v>0.0</v>
      </c>
      <c r="C184" s="158" t="s">
        <v>376</v>
      </c>
      <c r="D184" s="127"/>
      <c r="E184" s="127"/>
      <c r="F184" s="127"/>
      <c r="G184" s="127"/>
      <c r="H184" s="128"/>
      <c r="I184" s="125"/>
    </row>
    <row r="185">
      <c r="A185" s="121" t="s">
        <v>377</v>
      </c>
      <c r="B185" s="121">
        <v>0.0</v>
      </c>
      <c r="C185" s="159" t="s">
        <v>236</v>
      </c>
      <c r="D185" s="131" t="str">
        <f>IF(OR(ISERROR(SEARCH("extension",INDIRECT("$A"&amp;row()))),NOT(ISERROR(SEARCH("parties",INDIRECT("$C"&amp;row()))))),VLOOKUP(INDIRECT("$C"&amp;row()),'OCDS Schema 1.1.5'!$B:$D,2,FALSE), VLOOKUP(INDIRECT("$C"&amp;row()),'OCDS Extension Schemas 1.1.5'!$B:$D,2,FALSE))</f>
        <v>Title</v>
      </c>
      <c r="E185" s="132" t="str">
        <f>IF(OR(ISERROR(SEARCH("extension",INDIRECT("$A"&amp;row()))),NOT(ISERROR(SEARCH("parties",INDIRECT("$C"&amp;row()))))),VLOOKUP(INDIRECT("$C"&amp;row()),'OCDS Schema 1.1.5'!$B:$D,3,FALSE), VLOOKUP(INDIRECT("$C"&amp;row()),'OCDS Extension Schemas 1.1.5'!$B:$D,3,FALSE))</f>
        <v>A overall title for this contracting process or release.</v>
      </c>
      <c r="F185" s="160"/>
      <c r="G185" s="161" t="str">
        <f>IFERROR(VLOOKUP(INDIRECT("F"&amp;row()),'2. Data Elements'!$A:$F,6,FALSE),"")</f>
        <v/>
      </c>
      <c r="H185" s="162"/>
      <c r="I185" s="125"/>
    </row>
    <row r="186">
      <c r="A186" s="121" t="s">
        <v>377</v>
      </c>
      <c r="B186" s="121">
        <v>0.0</v>
      </c>
      <c r="C186" s="159" t="s">
        <v>238</v>
      </c>
      <c r="D186" s="131" t="str">
        <f>IF(OR(ISERROR(SEARCH("extension",INDIRECT("$A"&amp;row()))),NOT(ISERROR(SEARCH("parties",INDIRECT("$C"&amp;row()))))),VLOOKUP(INDIRECT("$C"&amp;row()),'OCDS Schema 1.1.5'!$B:$D,2,FALSE), VLOOKUP(INDIRECT("$C"&amp;row()),'OCDS Extension Schemas 1.1.5'!$B:$D,2,FALSE))</f>
        <v>Description</v>
      </c>
      <c r="E186" s="132" t="str">
        <f>IF(OR(ISERROR(SEARCH("extension",INDIRECT("$A"&amp;row()))),NOT(ISERROR(SEARCH("parties",INDIRECT("$C"&amp;row()))))),VLOOKUP(INDIRECT("$C"&amp;row()),'OCDS Schema 1.1.5'!$B:$D,3,FALSE), VLOOKUP(INDIRECT("$C"&amp;row()),'OCDS Extension Schemas 1.1.5'!$B:$D,3,FALSE))</f>
        <v>An overall description of this contracting process or release. This does not replace a detailed breakdown of the objects of the contracting process in the planning, tender, award or contracts section.</v>
      </c>
      <c r="F186" s="160"/>
      <c r="G186" s="161" t="str">
        <f>IFERROR(VLOOKUP(INDIRECT("F"&amp;row()),'2. Data Elements'!$A:$F,6,FALSE),"")</f>
        <v/>
      </c>
      <c r="H186" s="162"/>
      <c r="I186" s="125"/>
    </row>
    <row r="187">
      <c r="A187" s="121" t="s">
        <v>375</v>
      </c>
      <c r="B187" s="121">
        <v>0.0</v>
      </c>
      <c r="C187" s="158" t="s">
        <v>378</v>
      </c>
      <c r="D187" s="127"/>
      <c r="E187" s="127"/>
      <c r="F187" s="127"/>
      <c r="G187" s="127"/>
      <c r="H187" s="128"/>
      <c r="I187" s="125"/>
    </row>
    <row r="188">
      <c r="A188" s="121" t="s">
        <v>379</v>
      </c>
      <c r="B188" s="121">
        <v>0.0</v>
      </c>
      <c r="C188" s="159" t="s">
        <v>256</v>
      </c>
      <c r="D188" s="131" t="str">
        <f>IF(OR(ISERROR(SEARCH("extension",INDIRECT("$A"&amp;row()))),NOT(ISERROR(SEARCH("parties",INDIRECT("$C"&amp;row()))))),VLOOKUP(INDIRECT("$C"&amp;row()),'OCDS Schema 1.1.5'!$B:$D,2,FALSE), VLOOKUP(INDIRECT("$C"&amp;row()),'OCDS Extension Schemas 1.1.5'!$B:$D,2,FALSE))</f>
        <v>Bids</v>
      </c>
      <c r="E188" s="132" t="str">
        <f>IF(OR(ISERROR(SEARCH("extension",INDIRECT("$A"&amp;row()))),NOT(ISERROR(SEARCH("parties",INDIRECT("$C"&amp;row()))))),VLOOKUP(INDIRECT("$C"&amp;row()),'OCDS Schema 1.1.5'!$B:$D,3,FALSE), VLOOKUP(INDIRECT("$C"&amp;row()),'OCDS Extension Schemas 1.1.5'!$B:$D,3,FALSE))</f>
        <v>The bid section is used to publish summary statistics, and where applicable, individual bid information.</v>
      </c>
      <c r="F188" s="163"/>
      <c r="G188" s="161" t="str">
        <f>IFERROR(VLOOKUP(INDIRECT("F"&amp;row()),'2. Data Elements'!$A:$F,6,FALSE),"")</f>
        <v/>
      </c>
      <c r="H188" s="142"/>
      <c r="I188" s="125"/>
    </row>
    <row r="189">
      <c r="A189" s="121" t="s">
        <v>379</v>
      </c>
      <c r="B189" s="121">
        <v>0.0</v>
      </c>
      <c r="C189" s="159" t="s">
        <v>380</v>
      </c>
      <c r="D189" s="131" t="str">
        <f>IF(OR(ISERROR(SEARCH("extension",INDIRECT("$A"&amp;row()))),NOT(ISERROR(SEARCH("parties",INDIRECT("$C"&amp;row()))))),VLOOKUP(INDIRECT("$C"&amp;row()),'OCDS Schema 1.1.5'!$B:$D,2,FALSE), VLOOKUP(INDIRECT("$C"&amp;row()),'OCDS Extension Schemas 1.1.5'!$B:$D,2,FALSE))</f>
        <v>Statistics</v>
      </c>
      <c r="E189" s="132" t="str">
        <f>IF(OR(ISERROR(SEARCH("extension",INDIRECT("$A"&amp;row()))),NOT(ISERROR(SEARCH("parties",INDIRECT("$C"&amp;row()))))),VLOOKUP(INDIRECT("$C"&amp;row()),'OCDS Schema 1.1.5'!$B:$D,3,FALSE), VLOOKUP(INDIRECT("$C"&amp;row()),'OCDS Extension Schemas 1.1.5'!$B:$D,3,FALSE))</f>
        <v>Summary statistics on the number and nature of bids received. Where information is provided on individual bids, these statistics should match those that can be calculated from the bid details array.</v>
      </c>
      <c r="F189" s="163"/>
      <c r="G189" s="161" t="str">
        <f>IFERROR(VLOOKUP(INDIRECT("F"&amp;row()),'2. Data Elements'!$A:$F,6,FALSE),"")</f>
        <v/>
      </c>
      <c r="H189" s="142"/>
      <c r="I189" s="125"/>
    </row>
    <row r="190">
      <c r="A190" s="121" t="s">
        <v>377</v>
      </c>
      <c r="B190" s="121">
        <v>0.0</v>
      </c>
      <c r="C190" s="159" t="s">
        <v>381</v>
      </c>
      <c r="D190" s="131" t="str">
        <f>IF(OR(ISERROR(SEARCH("extension",INDIRECT("$A"&amp;row()))),NOT(ISERROR(SEARCH("parties",INDIRECT("$C"&amp;row()))))),VLOOKUP(INDIRECT("$C"&amp;row()),'OCDS Schema 1.1.5'!$B:$D,2,FALSE), VLOOKUP(INDIRECT("$C"&amp;row()),'OCDS Extension Schemas 1.1.5'!$B:$D,2,FALSE))</f>
        <v>ID</v>
      </c>
      <c r="E190" s="132" t="str">
        <f>IF(OR(ISERROR(SEARCH("extension",INDIRECT("$A"&amp;row()))),NOT(ISERROR(SEARCH("parties",INDIRECT("$C"&amp;row()))))),VLOOKUP(INDIRECT("$C"&amp;row()),'OCDS Schema 1.1.5'!$B:$D,3,FALSE), VLOOKUP(INDIRECT("$C"&amp;row()),'OCDS Extension Schemas 1.1.5'!$B:$D,3,FALSE))</f>
        <v>An internal identifier for this statistic.</v>
      </c>
      <c r="F190" s="160"/>
      <c r="G190" s="161" t="str">
        <f>IFERROR(VLOOKUP(INDIRECT("F"&amp;row()),'2. Data Elements'!$A:$F,6,FALSE),"")</f>
        <v/>
      </c>
      <c r="H190" s="162"/>
      <c r="I190" s="125"/>
    </row>
    <row r="191">
      <c r="A191" s="121" t="s">
        <v>377</v>
      </c>
      <c r="B191" s="121">
        <v>0.0</v>
      </c>
      <c r="C191" s="159" t="s">
        <v>382</v>
      </c>
      <c r="D191" s="131" t="str">
        <f>IF(OR(ISERROR(SEARCH("extension",INDIRECT("$A"&amp;row()))),NOT(ISERROR(SEARCH("parties",INDIRECT("$C"&amp;row()))))),VLOOKUP(INDIRECT("$C"&amp;row()),'OCDS Schema 1.1.5'!$B:$D,2,FALSE), VLOOKUP(INDIRECT("$C"&amp;row()),'OCDS Extension Schemas 1.1.5'!$B:$D,2,FALSE))</f>
        <v>Measure</v>
      </c>
      <c r="E191" s="132" t="str">
        <f>IF(OR(ISERROR(SEARCH("extension",INDIRECT("$A"&amp;row()))),NOT(ISERROR(SEARCH("parties",INDIRECT("$C"&amp;row()))))),VLOOKUP(INDIRECT("$C"&amp;row()),'OCDS Schema 1.1.5'!$B:$D,3,FALSE), VLOOKUP(INDIRECT("$C"&amp;row()),'OCDS Extension Schemas 1.1.5'!$B:$D,3,FALSE))</f>
        <v>The statistic reported in the value.</v>
      </c>
      <c r="F191" s="160"/>
      <c r="G191" s="161" t="str">
        <f>IFERROR(VLOOKUP(INDIRECT("F"&amp;row()),'2. Data Elements'!$A:$F,6,FALSE),"")</f>
        <v/>
      </c>
      <c r="H191" s="162"/>
      <c r="I191" s="125"/>
    </row>
    <row r="192">
      <c r="A192" s="121" t="s">
        <v>377</v>
      </c>
      <c r="B192" s="121">
        <v>0.0</v>
      </c>
      <c r="C192" s="159" t="s">
        <v>383</v>
      </c>
      <c r="D192" s="131" t="str">
        <f>IF(OR(ISERROR(SEARCH("extension",INDIRECT("$A"&amp;row()))),NOT(ISERROR(SEARCH("parties",INDIRECT("$C"&amp;row()))))),VLOOKUP(INDIRECT("$C"&amp;row()),'OCDS Schema 1.1.5'!$B:$D,2,FALSE), VLOOKUP(INDIRECT("$C"&amp;row()),'OCDS Extension Schemas 1.1.5'!$B:$D,2,FALSE))</f>
        <v>Date</v>
      </c>
      <c r="E192" s="132" t="str">
        <f>IF(OR(ISERROR(SEARCH("extension",INDIRECT("$A"&amp;row()))),NOT(ISERROR(SEARCH("parties",INDIRECT("$C"&amp;row()))))),VLOOKUP(INDIRECT("$C"&amp;row()),'OCDS Schema 1.1.5'!$B:$D,3,FALSE), VLOOKUP(INDIRECT("$C"&amp;row()),'OCDS Extension Schemas 1.1.5'!$B:$D,3,FALSE))</f>
        <v>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v>
      </c>
      <c r="F192" s="160"/>
      <c r="G192" s="161" t="str">
        <f>IFERROR(VLOOKUP(INDIRECT("F"&amp;row()),'2. Data Elements'!$A:$F,6,FALSE),"")</f>
        <v/>
      </c>
      <c r="H192" s="162"/>
      <c r="I192" s="125"/>
    </row>
    <row r="193">
      <c r="A193" s="121" t="s">
        <v>377</v>
      </c>
      <c r="B193" s="121">
        <v>0.0</v>
      </c>
      <c r="C193" s="159" t="s">
        <v>384</v>
      </c>
      <c r="D193" s="131" t="str">
        <f>IF(OR(ISERROR(SEARCH("extension",INDIRECT("$A"&amp;row()))),NOT(ISERROR(SEARCH("parties",INDIRECT("$C"&amp;row()))))),VLOOKUP(INDIRECT("$C"&amp;row()),'OCDS Schema 1.1.5'!$B:$D,2,FALSE), VLOOKUP(INDIRECT("$C"&amp;row()),'OCDS Extension Schemas 1.1.5'!$B:$D,2,FALSE))</f>
        <v>Value</v>
      </c>
      <c r="E193" s="132" t="str">
        <f>IF(OR(ISERROR(SEARCH("extension",INDIRECT("$A"&amp;row()))),NOT(ISERROR(SEARCH("parties",INDIRECT("$C"&amp;row()))))),VLOOKUP(INDIRECT("$C"&amp;row()),'OCDS Schema 1.1.5'!$B:$D,3,FALSE), VLOOKUP(INDIRECT("$C"&amp;row()),'OCDS Extension Schemas 1.1.5'!$B:$D,3,FALSE))</f>
        <v>The value for the measure in question. Total counts should be provided as an integer. Percentages should be provided as a proportion of 1 (e.g. 10% = 0.1)</v>
      </c>
      <c r="F193" s="160"/>
      <c r="G193" s="161" t="str">
        <f>IFERROR(VLOOKUP(INDIRECT("F"&amp;row()),'2. Data Elements'!$A:$F,6,FALSE),"")</f>
        <v/>
      </c>
      <c r="H193" s="162"/>
      <c r="I193" s="125"/>
    </row>
    <row r="194">
      <c r="A194" s="121" t="s">
        <v>377</v>
      </c>
      <c r="B194" s="121">
        <v>0.0</v>
      </c>
      <c r="C194" s="159" t="s">
        <v>385</v>
      </c>
      <c r="D194" s="131" t="str">
        <f>IF(OR(ISERROR(SEARCH("extension",INDIRECT("$A"&amp;row()))),NOT(ISERROR(SEARCH("parties",INDIRECT("$C"&amp;row()))))),VLOOKUP(INDIRECT("$C"&amp;row()),'OCDS Schema 1.1.5'!$B:$D,2,FALSE), VLOOKUP(INDIRECT("$C"&amp;row()),'OCDS Extension Schemas 1.1.5'!$B:$D,2,FALSE))</f>
        <v>Currency</v>
      </c>
      <c r="E194" s="132" t="str">
        <f>IF(OR(ISERROR(SEARCH("extension",INDIRECT("$A"&amp;row()))),NOT(ISERROR(SEARCH("parties",INDIRECT("$C"&amp;row()))))),VLOOKUP(INDIRECT("$C"&amp;row()),'OCDS Schema 1.1.5'!$B:$D,3,FALSE), VLOOKUP(INDIRECT("$C"&amp;row()),'OCDS Extension Schemas 1.1.5'!$B:$D,3,FALSE))</f>
        <v>The currency of the amount in the `value` field, if the statistic has a monetary value.</v>
      </c>
      <c r="F194" s="160"/>
      <c r="G194" s="161" t="str">
        <f>IFERROR(VLOOKUP(INDIRECT("F"&amp;row()),'2. Data Elements'!$A:$F,6,FALSE),"")</f>
        <v/>
      </c>
      <c r="H194" s="162"/>
      <c r="I194" s="125"/>
    </row>
    <row r="195">
      <c r="A195" s="121" t="s">
        <v>377</v>
      </c>
      <c r="B195" s="121">
        <v>0.0</v>
      </c>
      <c r="C195" s="159" t="s">
        <v>386</v>
      </c>
      <c r="D195" s="131" t="str">
        <f>IF(OR(ISERROR(SEARCH("extension",INDIRECT("$A"&amp;row()))),NOT(ISERROR(SEARCH("parties",INDIRECT("$C"&amp;row()))))),VLOOKUP(INDIRECT("$C"&amp;row()),'OCDS Schema 1.1.5'!$B:$D,2,FALSE), VLOOKUP(INDIRECT("$C"&amp;row()),'OCDS Extension Schemas 1.1.5'!$B:$D,2,FALSE))</f>
        <v>Notes</v>
      </c>
      <c r="E195" s="132" t="str">
        <f>IF(OR(ISERROR(SEARCH("extension",INDIRECT("$A"&amp;row()))),NOT(ISERROR(SEARCH("parties",INDIRECT("$C"&amp;row()))))),VLOOKUP(INDIRECT("$C"&amp;row()),'OCDS Schema 1.1.5'!$B:$D,3,FALSE), VLOOKUP(INDIRECT("$C"&amp;row()),'OCDS Extension Schemas 1.1.5'!$B:$D,3,FALSE))</f>
        <v>Any notes needed to understand or interpret the given statistic.</v>
      </c>
      <c r="F195" s="160"/>
      <c r="G195" s="161" t="str">
        <f>IFERROR(VLOOKUP(INDIRECT("F"&amp;row()),'2. Data Elements'!$A:$F,6,FALSE),"")</f>
        <v/>
      </c>
      <c r="H195" s="162"/>
      <c r="I195" s="125"/>
    </row>
    <row r="196">
      <c r="A196" s="121" t="s">
        <v>377</v>
      </c>
      <c r="B196" s="121">
        <v>0.0</v>
      </c>
      <c r="C196" s="159" t="s">
        <v>387</v>
      </c>
      <c r="D196" s="131" t="str">
        <f>IF(OR(ISERROR(SEARCH("extension",INDIRECT("$A"&amp;row()))),NOT(ISERROR(SEARCH("parties",INDIRECT("$C"&amp;row()))))),VLOOKUP(INDIRECT("$C"&amp;row()),'OCDS Schema 1.1.5'!$B:$D,2,FALSE), VLOOKUP(INDIRECT("$C"&amp;row()),'OCDS Extension Schemas 1.1.5'!$B:$D,2,FALSE))</f>
        <v>Related Lot</v>
      </c>
      <c r="E196" s="132" t="str">
        <f>IF(OR(ISERROR(SEARCH("extension",INDIRECT("$A"&amp;row()))),NOT(ISERROR(SEARCH("parties",INDIRECT("$C"&amp;row()))))),VLOOKUP(INDIRECT("$C"&amp;row()),'OCDS Schema 1.1.5'!$B:$D,3,FALSE), VLOOKUP(INDIRECT("$C"&amp;row()),'OCDS Extension Schemas 1.1.5'!$B:$D,3,FALSE))</f>
        <v>Where lots are in use, if this statistic relates to bids on a particular lot, provide the lot identifier here. If left blank, the statistic will be interpreted as applying to the whole tender.</v>
      </c>
      <c r="F196" s="160"/>
      <c r="G196" s="161" t="str">
        <f>IFERROR(VLOOKUP(INDIRECT("F"&amp;row()),'2. Data Elements'!$A:$F,6,FALSE),"")</f>
        <v/>
      </c>
      <c r="H196" s="162"/>
      <c r="I196" s="125"/>
    </row>
    <row r="197">
      <c r="A197" s="121" t="s">
        <v>379</v>
      </c>
      <c r="B197" s="121">
        <v>0.0</v>
      </c>
      <c r="C197" s="159" t="s">
        <v>388</v>
      </c>
      <c r="D197" s="142" t="str">
        <f>IF(OR(ISERROR(SEARCH("extension",INDIRECT("$A"&amp;row()))),NOT(ISERROR(SEARCH("parties",INDIRECT("$C"&amp;row()))))),VLOOKUP(INDIRECT("$C"&amp;row()),'OCDS Schema 1.1.5'!$B:$D,2,FALSE), VLOOKUP(INDIRECT("$C"&amp;row()),'OCDS Extension Schemas 1.1.5'!$B:$D,2,FALSE))</f>
        <v>Bid details</v>
      </c>
      <c r="E197" s="142" t="str">
        <f>IF(OR(ISERROR(SEARCH("extension",INDIRECT("$A"&amp;row()))),NOT(ISERROR(SEARCH("parties",INDIRECT("$C"&amp;row()))))),VLOOKUP(INDIRECT("$C"&amp;row()),'OCDS Schema 1.1.5'!$B:$D,3,FALSE), VLOOKUP(INDIRECT("$C"&amp;row()),'OCDS Extension Schemas 1.1.5'!$B:$D,3,FALSE))</f>
        <v>An array of bids, providing information on the bidders, and where applicable, bid status, bid values and related documents. The extent to which this information can be disclosed varies from jurisdiction to jurisdiction.</v>
      </c>
      <c r="I197" s="125"/>
    </row>
    <row r="198">
      <c r="A198" s="121" t="s">
        <v>377</v>
      </c>
      <c r="B198" s="121">
        <v>0.0</v>
      </c>
      <c r="C198" s="159" t="s">
        <v>389</v>
      </c>
      <c r="D198" s="164" t="str">
        <f>IF(OR(ISERROR(SEARCH("extension",INDIRECT("$A"&amp;row()))),NOT(ISERROR(SEARCH("parties",INDIRECT("$C"&amp;row()))))),VLOOKUP(INDIRECT("$C"&amp;row()),'OCDS Schema 1.1.5'!$B:$D,2,FALSE), VLOOKUP(INDIRECT("$C"&amp;row()),'OCDS Extension Schemas 1.1.5'!$B:$D,2,FALSE))</f>
        <v>ID</v>
      </c>
      <c r="E198" s="164" t="str">
        <f>IF(OR(ISERROR(SEARCH("extension",INDIRECT("$A"&amp;row()))),NOT(ISERROR(SEARCH("parties",INDIRECT("$C"&amp;row()))))),VLOOKUP(INDIRECT("$C"&amp;row()),'OCDS Schema 1.1.5'!$B:$D,3,FALSE), VLOOKUP(INDIRECT("$C"&amp;row()),'OCDS Extension Schemas 1.1.5'!$B:$D,3,FALSE))</f>
        <v>A local identifier for this bid</v>
      </c>
      <c r="F198" s="160"/>
      <c r="G198" s="161" t="str">
        <f>IFERROR(VLOOKUP(INDIRECT("F"&amp;row()),'2. Data Elements'!$A:$F,6,FALSE),"")</f>
        <v/>
      </c>
      <c r="H198" s="162"/>
      <c r="I198" s="125"/>
    </row>
    <row r="199">
      <c r="A199" s="121" t="s">
        <v>377</v>
      </c>
      <c r="B199" s="121">
        <v>0.0</v>
      </c>
      <c r="C199" s="159" t="s">
        <v>390</v>
      </c>
      <c r="D199" s="164" t="str">
        <f>IF(OR(ISERROR(SEARCH("extension",INDIRECT("$A"&amp;row()))),NOT(ISERROR(SEARCH("parties",INDIRECT("$C"&amp;row()))))),VLOOKUP(INDIRECT("$C"&amp;row()),'OCDS Schema 1.1.5'!$B:$D,2,FALSE), VLOOKUP(INDIRECT("$C"&amp;row()),'OCDS Extension Schemas 1.1.5'!$B:$D,2,FALSE))</f>
        <v>Date</v>
      </c>
      <c r="E199" s="164" t="str">
        <f>IF(OR(ISERROR(SEARCH("extension",INDIRECT("$A"&amp;row()))),NOT(ISERROR(SEARCH("parties",INDIRECT("$C"&amp;row()))))),VLOOKUP(INDIRECT("$C"&amp;row()),'OCDS Schema 1.1.5'!$B:$D,3,FALSE), VLOOKUP(INDIRECT("$C"&amp;row()),'OCDS Extension Schemas 1.1.5'!$B:$D,3,FALSE))</f>
        <v>The date when this bid was received.</v>
      </c>
      <c r="F199" s="160"/>
      <c r="G199" s="161" t="str">
        <f>IFERROR(VLOOKUP(INDIRECT("F"&amp;row()),'2. Data Elements'!$A:$F,6,FALSE),"")</f>
        <v/>
      </c>
      <c r="H199" s="162"/>
      <c r="I199" s="125"/>
    </row>
    <row r="200">
      <c r="A200" s="121" t="s">
        <v>377</v>
      </c>
      <c r="B200" s="121">
        <v>0.0</v>
      </c>
      <c r="C200" s="159" t="s">
        <v>391</v>
      </c>
      <c r="D200" s="164" t="str">
        <f>IF(OR(ISERROR(SEARCH("extension",INDIRECT("$A"&amp;row()))),NOT(ISERROR(SEARCH("parties",INDIRECT("$C"&amp;row()))))),VLOOKUP(INDIRECT("$C"&amp;row()),'OCDS Schema 1.1.5'!$B:$D,2,FALSE), VLOOKUP(INDIRECT("$C"&amp;row()),'OCDS Extension Schemas 1.1.5'!$B:$D,2,FALSE))</f>
        <v>Status</v>
      </c>
      <c r="E200" s="164" t="str">
        <f>IF(OR(ISERROR(SEARCH("extension",INDIRECT("$A"&amp;row()))),NOT(ISERROR(SEARCH("parties",INDIRECT("$C"&amp;row()))))),VLOOKUP(INDIRECT("$C"&amp;row()),'OCDS Schema 1.1.5'!$B:$D,3,FALSE), VLOOKUP(INDIRECT("$C"&amp;row()),'OCDS Extension Schemas 1.1.5'!$B:$D,3,FALSE))</f>
        <v>The status of the bid.</v>
      </c>
      <c r="F200" s="160"/>
      <c r="G200" s="161" t="str">
        <f>IFERROR(VLOOKUP(INDIRECT("F"&amp;row()),'2. Data Elements'!$A:$F,6,FALSE),"")</f>
        <v/>
      </c>
      <c r="H200" s="162"/>
      <c r="I200" s="125"/>
    </row>
    <row r="201">
      <c r="A201" s="121" t="s">
        <v>379</v>
      </c>
      <c r="B201" s="121">
        <v>0.0</v>
      </c>
      <c r="C201" s="159" t="s">
        <v>392</v>
      </c>
      <c r="D201" s="142" t="str">
        <f>IF(OR(ISERROR(SEARCH("extension",INDIRECT("$A"&amp;row()))),NOT(ISERROR(SEARCH("parties",INDIRECT("$C"&amp;row()))))),VLOOKUP(INDIRECT("$C"&amp;row()),'OCDS Schema 1.1.5'!$B:$D,2,FALSE), VLOOKUP(INDIRECT("$C"&amp;row()),'OCDS Extension Schemas 1.1.5'!$B:$D,2,FALSE))</f>
        <v>Tenderer</v>
      </c>
      <c r="E201" s="142" t="str">
        <f>IF(OR(ISERROR(SEARCH("extension",INDIRECT("$A"&amp;row()))),NOT(ISERROR(SEARCH("parties",INDIRECT("$C"&amp;row()))))),VLOOKUP(INDIRECT("$C"&amp;row()),'OCDS Schema 1.1.5'!$B:$D,3,FALSE), VLOOKUP(INDIRECT("$C"&amp;row()),'OCDS Extension Schemas 1.1.5'!$B:$D,3,FALSE))</f>
        <v>The party, or parties, responsible for this bid.</v>
      </c>
      <c r="I201" s="125"/>
    </row>
    <row r="202">
      <c r="A202" s="121" t="s">
        <v>377</v>
      </c>
      <c r="B202" s="121">
        <v>0.0</v>
      </c>
      <c r="C202" s="159" t="s">
        <v>393</v>
      </c>
      <c r="D202" s="164" t="str">
        <f>IF(OR(ISERROR(SEARCH("extension",INDIRECT("$A"&amp;row()))),NOT(ISERROR(SEARCH("parties",INDIRECT("$C"&amp;row()))))),VLOOKUP(INDIRECT("$C"&amp;row()),'OCDS Schema 1.1.5'!$B:$D,2,FALSE), VLOOKUP(INDIRECT("$C"&amp;row()),'OCDS Extension Schemas 1.1.5'!$B:$D,2,FALSE))</f>
        <v>Organization name</v>
      </c>
      <c r="E202"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202" s="160"/>
      <c r="G202" s="161" t="str">
        <f>IFERROR(VLOOKUP(INDIRECT("F"&amp;row()),'2. Data Elements'!$A:$F,6,FALSE),"")</f>
        <v/>
      </c>
      <c r="H202" s="162"/>
      <c r="I202" s="125"/>
    </row>
    <row r="203">
      <c r="A203" s="121" t="s">
        <v>377</v>
      </c>
      <c r="B203" s="121">
        <v>0.0</v>
      </c>
      <c r="C203" s="159" t="s">
        <v>394</v>
      </c>
      <c r="D203" s="164" t="str">
        <f>IF(OR(ISERROR(SEARCH("extension",INDIRECT("$A"&amp;row()))),NOT(ISERROR(SEARCH("parties",INDIRECT("$C"&amp;row()))))),VLOOKUP(INDIRECT("$C"&amp;row()),'OCDS Schema 1.1.5'!$B:$D,2,FALSE), VLOOKUP(INDIRECT("$C"&amp;row()),'OCDS Extension Schemas 1.1.5'!$B:$D,2,FALSE))</f>
        <v>Organization ID</v>
      </c>
      <c r="E203"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203" s="160"/>
      <c r="G203" s="161" t="str">
        <f>IFERROR(VLOOKUP(INDIRECT("F"&amp;row()),'2. Data Elements'!$A:$F,6,FALSE),"")</f>
        <v/>
      </c>
      <c r="H203" s="162"/>
      <c r="I203" s="125"/>
    </row>
    <row r="204">
      <c r="A204" s="121" t="s">
        <v>379</v>
      </c>
      <c r="B204" s="121">
        <v>0.0</v>
      </c>
      <c r="C204" s="159" t="s">
        <v>395</v>
      </c>
      <c r="D204" s="142" t="str">
        <f>IF(OR(ISERROR(SEARCH("extension",INDIRECT("$A"&amp;row()))),NOT(ISERROR(SEARCH("parties",INDIRECT("$C"&amp;row()))))),VLOOKUP(INDIRECT("$C"&amp;row()),'OCDS Schema 1.1.5'!$B:$D,2,FALSE), VLOOKUP(INDIRECT("$C"&amp;row()),'OCDS Extension Schemas 1.1.5'!$B:$D,2,FALSE))</f>
        <v>Value</v>
      </c>
      <c r="E204" s="142" t="str">
        <f>IF(OR(ISERROR(SEARCH("extension",INDIRECT("$A"&amp;row()))),NOT(ISERROR(SEARCH("parties",INDIRECT("$C"&amp;row()))))),VLOOKUP(INDIRECT("$C"&amp;row()),'OCDS Schema 1.1.5'!$B:$D,3,FALSE), VLOOKUP(INDIRECT("$C"&amp;row()),'OCDS Extension Schemas 1.1.5'!$B:$D,3,FALSE))</f>
        <v>The total value of the bid.</v>
      </c>
      <c r="I204" s="125"/>
    </row>
    <row r="205">
      <c r="A205" s="121" t="s">
        <v>377</v>
      </c>
      <c r="B205" s="121">
        <v>0.0</v>
      </c>
      <c r="C205" s="159" t="s">
        <v>396</v>
      </c>
      <c r="D205" s="164" t="str">
        <f>IF(OR(ISERROR(SEARCH("extension",INDIRECT("$A"&amp;row()))),NOT(ISERROR(SEARCH("parties",INDIRECT("$C"&amp;row()))))),VLOOKUP(INDIRECT("$C"&amp;row()),'OCDS Schema 1.1.5'!$B:$D,2,FALSE), VLOOKUP(INDIRECT("$C"&amp;row()),'OCDS Extension Schemas 1.1.5'!$B:$D,2,FALSE))</f>
        <v>Amount</v>
      </c>
      <c r="E205" s="164" t="str">
        <f>IF(OR(ISERROR(SEARCH("extension",INDIRECT("$A"&amp;row()))),NOT(ISERROR(SEARCH("parties",INDIRECT("$C"&amp;row()))))),VLOOKUP(INDIRECT("$C"&amp;row()),'OCDS Schema 1.1.5'!$B:$D,3,FALSE), VLOOKUP(INDIRECT("$C"&amp;row()),'OCDS Extension Schemas 1.1.5'!$B:$D,3,FALSE))</f>
        <v>Amount as a number.</v>
      </c>
      <c r="F205" s="160"/>
      <c r="G205" s="161" t="str">
        <f>IFERROR(VLOOKUP(INDIRECT("F"&amp;row()),'2. Data Elements'!$A:$F,6,FALSE),"")</f>
        <v/>
      </c>
      <c r="H205" s="162"/>
      <c r="I205" s="125"/>
    </row>
    <row r="206">
      <c r="A206" s="121" t="s">
        <v>377</v>
      </c>
      <c r="B206" s="121">
        <v>0.0</v>
      </c>
      <c r="C206" s="159" t="s">
        <v>397</v>
      </c>
      <c r="D206" s="164" t="str">
        <f>IF(OR(ISERROR(SEARCH("extension",INDIRECT("$A"&amp;row()))),NOT(ISERROR(SEARCH("parties",INDIRECT("$C"&amp;row()))))),VLOOKUP(INDIRECT("$C"&amp;row()),'OCDS Schema 1.1.5'!$B:$D,2,FALSE), VLOOKUP(INDIRECT("$C"&amp;row()),'OCDS Extension Schemas 1.1.5'!$B:$D,2,FALSE))</f>
        <v>Currency</v>
      </c>
      <c r="E206" s="164" t="str">
        <f>IF(OR(ISERROR(SEARCH("extension",INDIRECT("$A"&amp;row()))),NOT(ISERROR(SEARCH("parties",INDIRECT("$C"&amp;row()))))),VLOOKUP(INDIRECT("$C"&amp;row()),'OCDS Schema 1.1.5'!$B:$D,3,FALSE), VLOOKUP(INDIRECT("$C"&amp;row()),'OCDS Extension Schemas 1.1.5'!$B:$D,3,FALSE))</f>
        <v>The currency of the amount, from the closed currency codelist.</v>
      </c>
      <c r="F206" s="160"/>
      <c r="G206" s="161" t="str">
        <f>IFERROR(VLOOKUP(INDIRECT("F"&amp;row()),'2. Data Elements'!$A:$F,6,FALSE),"")</f>
        <v/>
      </c>
      <c r="H206" s="162"/>
      <c r="I206" s="125"/>
    </row>
    <row r="207">
      <c r="A207" s="121" t="s">
        <v>379</v>
      </c>
      <c r="B207" s="121">
        <v>0.0</v>
      </c>
      <c r="C207" s="159" t="s">
        <v>398</v>
      </c>
      <c r="D207" s="142" t="str">
        <f>IF(OR(ISERROR(SEARCH("extension",INDIRECT("$A"&amp;row()))),NOT(ISERROR(SEARCH("parties",INDIRECT("$C"&amp;row()))))),VLOOKUP(INDIRECT("$C"&amp;row()),'OCDS Schema 1.1.5'!$B:$D,2,FALSE), VLOOKUP(INDIRECT("$C"&amp;row()),'OCDS Extension Schemas 1.1.5'!$B:$D,2,FALSE))</f>
        <v>Documents</v>
      </c>
      <c r="E207" s="142" t="str">
        <f>IF(OR(ISERROR(SEARCH("extension",INDIRECT("$A"&amp;row()))),NOT(ISERROR(SEARCH("parties",INDIRECT("$C"&amp;row()))))),VLOOKUP(INDIRECT("$C"&amp;row()),'OCDS Schema 1.1.5'!$B:$D,3,FALSE), VLOOKUP(INDIRECT("$C"&amp;row()),'OCDS Extension Schemas 1.1.5'!$B:$D,3,FALSE))</f>
        <v>All documents and attachments related to the bid and its evaluation.</v>
      </c>
      <c r="I207" s="125"/>
    </row>
    <row r="208">
      <c r="A208" s="121" t="s">
        <v>377</v>
      </c>
      <c r="B208" s="121">
        <v>0.0</v>
      </c>
      <c r="C208" s="159" t="s">
        <v>399</v>
      </c>
      <c r="D208" s="164" t="str">
        <f>IF(OR(ISERROR(SEARCH("extension",INDIRECT("$A"&amp;row()))),NOT(ISERROR(SEARCH("parties",INDIRECT("$C"&amp;row()))))),VLOOKUP(INDIRECT("$C"&amp;row()),'OCDS Schema 1.1.5'!$B:$D,2,FALSE), VLOOKUP(INDIRECT("$C"&amp;row()),'OCDS Extension Schemas 1.1.5'!$B:$D,2,FALSE))</f>
        <v>ID</v>
      </c>
      <c r="E208"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08" s="160"/>
      <c r="G208" s="161" t="str">
        <f>IFERROR(VLOOKUP(INDIRECT("F"&amp;row()),'2. Data Elements'!$A:$F,6,FALSE),"")</f>
        <v/>
      </c>
      <c r="H208" s="162"/>
      <c r="I208" s="125"/>
    </row>
    <row r="209">
      <c r="A209" s="121" t="s">
        <v>377</v>
      </c>
      <c r="B209" s="121">
        <v>0.0</v>
      </c>
      <c r="C209" s="159" t="s">
        <v>400</v>
      </c>
      <c r="D209" s="164" t="str">
        <f>IF(OR(ISERROR(SEARCH("extension",INDIRECT("$A"&amp;row()))),NOT(ISERROR(SEARCH("parties",INDIRECT("$C"&amp;row()))))),VLOOKUP(INDIRECT("$C"&amp;row()),'OCDS Schema 1.1.5'!$B:$D,2,FALSE), VLOOKUP(INDIRECT("$C"&amp;row()),'OCDS Extension Schemas 1.1.5'!$B:$D,2,FALSE))</f>
        <v>Document type</v>
      </c>
      <c r="E209"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209" s="160"/>
      <c r="G209" s="161" t="str">
        <f>IFERROR(VLOOKUP(INDIRECT("F"&amp;row()),'2. Data Elements'!$A:$F,6,FALSE),"")</f>
        <v/>
      </c>
      <c r="H209" s="162"/>
      <c r="I209" s="125"/>
    </row>
    <row r="210">
      <c r="A210" s="121" t="s">
        <v>377</v>
      </c>
      <c r="B210" s="121">
        <v>0.0</v>
      </c>
      <c r="C210" s="159" t="s">
        <v>401</v>
      </c>
      <c r="D210" s="164" t="str">
        <f>IF(OR(ISERROR(SEARCH("extension",INDIRECT("$A"&amp;row()))),NOT(ISERROR(SEARCH("parties",INDIRECT("$C"&amp;row()))))),VLOOKUP(INDIRECT("$C"&amp;row()),'OCDS Schema 1.1.5'!$B:$D,2,FALSE), VLOOKUP(INDIRECT("$C"&amp;row()),'OCDS Extension Schemas 1.1.5'!$B:$D,2,FALSE))</f>
        <v>Title</v>
      </c>
      <c r="E210" s="164" t="str">
        <f>IF(OR(ISERROR(SEARCH("extension",INDIRECT("$A"&amp;row()))),NOT(ISERROR(SEARCH("parties",INDIRECT("$C"&amp;row()))))),VLOOKUP(INDIRECT("$C"&amp;row()),'OCDS Schema 1.1.5'!$B:$D,3,FALSE), VLOOKUP(INDIRECT("$C"&amp;row()),'OCDS Extension Schemas 1.1.5'!$B:$D,3,FALSE))</f>
        <v>The document title.</v>
      </c>
      <c r="F210" s="160"/>
      <c r="G210" s="161" t="str">
        <f>IFERROR(VLOOKUP(INDIRECT("F"&amp;row()),'2. Data Elements'!$A:$F,6,FALSE),"")</f>
        <v/>
      </c>
      <c r="H210" s="162"/>
      <c r="I210" s="125"/>
    </row>
    <row r="211">
      <c r="A211" s="121" t="s">
        <v>377</v>
      </c>
      <c r="B211" s="121">
        <v>0.0</v>
      </c>
      <c r="C211" s="159" t="s">
        <v>402</v>
      </c>
      <c r="D211" s="164" t="str">
        <f>IF(OR(ISERROR(SEARCH("extension",INDIRECT("$A"&amp;row()))),NOT(ISERROR(SEARCH("parties",INDIRECT("$C"&amp;row()))))),VLOOKUP(INDIRECT("$C"&amp;row()),'OCDS Schema 1.1.5'!$B:$D,2,FALSE), VLOOKUP(INDIRECT("$C"&amp;row()),'OCDS Extension Schemas 1.1.5'!$B:$D,2,FALSE))</f>
        <v>Description</v>
      </c>
      <c r="E211"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211" s="160"/>
      <c r="G211" s="161" t="str">
        <f>IFERROR(VLOOKUP(INDIRECT("F"&amp;row()),'2. Data Elements'!$A:$F,6,FALSE),"")</f>
        <v/>
      </c>
      <c r="H211" s="162"/>
      <c r="I211" s="125"/>
    </row>
    <row r="212">
      <c r="A212" s="121" t="s">
        <v>377</v>
      </c>
      <c r="B212" s="121">
        <v>0.0</v>
      </c>
      <c r="C212" s="159" t="s">
        <v>403</v>
      </c>
      <c r="D212" s="164" t="str">
        <f>IF(OR(ISERROR(SEARCH("extension",INDIRECT("$A"&amp;row()))),NOT(ISERROR(SEARCH("parties",INDIRECT("$C"&amp;row()))))),VLOOKUP(INDIRECT("$C"&amp;row()),'OCDS Schema 1.1.5'!$B:$D,2,FALSE), VLOOKUP(INDIRECT("$C"&amp;row()),'OCDS Extension Schemas 1.1.5'!$B:$D,2,FALSE))</f>
        <v>URL</v>
      </c>
      <c r="E212"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212" s="160"/>
      <c r="G212" s="161" t="str">
        <f>IFERROR(VLOOKUP(INDIRECT("F"&amp;row()),'2. Data Elements'!$A:$F,6,FALSE),"")</f>
        <v/>
      </c>
      <c r="H212" s="162"/>
      <c r="I212" s="125"/>
    </row>
    <row r="213">
      <c r="A213" s="121" t="s">
        <v>377</v>
      </c>
      <c r="B213" s="121">
        <v>0.0</v>
      </c>
      <c r="C213" s="159" t="s">
        <v>404</v>
      </c>
      <c r="D213" s="164" t="str">
        <f>IF(OR(ISERROR(SEARCH("extension",INDIRECT("$A"&amp;row()))),NOT(ISERROR(SEARCH("parties",INDIRECT("$C"&amp;row()))))),VLOOKUP(INDIRECT("$C"&amp;row()),'OCDS Schema 1.1.5'!$B:$D,2,FALSE), VLOOKUP(INDIRECT("$C"&amp;row()),'OCDS Extension Schemas 1.1.5'!$B:$D,2,FALSE))</f>
        <v>Date published</v>
      </c>
      <c r="E213"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13" s="160"/>
      <c r="G213" s="161" t="str">
        <f>IFERROR(VLOOKUP(INDIRECT("F"&amp;row()),'2. Data Elements'!$A:$F,6,FALSE),"")</f>
        <v/>
      </c>
      <c r="H213" s="162"/>
      <c r="I213" s="125"/>
    </row>
    <row r="214">
      <c r="A214" s="121" t="s">
        <v>377</v>
      </c>
      <c r="B214" s="121">
        <v>0.0</v>
      </c>
      <c r="C214" s="159" t="s">
        <v>405</v>
      </c>
      <c r="D214" s="164" t="str">
        <f>IF(OR(ISERROR(SEARCH("extension",INDIRECT("$A"&amp;row()))),NOT(ISERROR(SEARCH("parties",INDIRECT("$C"&amp;row()))))),VLOOKUP(INDIRECT("$C"&amp;row()),'OCDS Schema 1.1.5'!$B:$D,2,FALSE), VLOOKUP(INDIRECT("$C"&amp;row()),'OCDS Extension Schemas 1.1.5'!$B:$D,2,FALSE))</f>
        <v>Date modified</v>
      </c>
      <c r="E214" s="164" t="str">
        <f>IF(OR(ISERROR(SEARCH("extension",INDIRECT("$A"&amp;row()))),NOT(ISERROR(SEARCH("parties",INDIRECT("$C"&amp;row()))))),VLOOKUP(INDIRECT("$C"&amp;row()),'OCDS Schema 1.1.5'!$B:$D,3,FALSE), VLOOKUP(INDIRECT("$C"&amp;row()),'OCDS Extension Schemas 1.1.5'!$B:$D,3,FALSE))</f>
        <v>Date that the document was last modified</v>
      </c>
      <c r="F214" s="160"/>
      <c r="G214" s="161" t="str">
        <f>IFERROR(VLOOKUP(INDIRECT("F"&amp;row()),'2. Data Elements'!$A:$F,6,FALSE),"")</f>
        <v/>
      </c>
      <c r="H214" s="162"/>
      <c r="I214" s="125"/>
    </row>
    <row r="215">
      <c r="A215" s="121" t="s">
        <v>377</v>
      </c>
      <c r="B215" s="121">
        <v>0.0</v>
      </c>
      <c r="C215" s="159" t="s">
        <v>406</v>
      </c>
      <c r="D215" s="164" t="str">
        <f>IF(OR(ISERROR(SEARCH("extension",INDIRECT("$A"&amp;row()))),NOT(ISERROR(SEARCH("parties",INDIRECT("$C"&amp;row()))))),VLOOKUP(INDIRECT("$C"&amp;row()),'OCDS Schema 1.1.5'!$B:$D,2,FALSE), VLOOKUP(INDIRECT("$C"&amp;row()),'OCDS Extension Schemas 1.1.5'!$B:$D,2,FALSE))</f>
        <v>Format</v>
      </c>
      <c r="E215"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15" s="160"/>
      <c r="G215" s="161" t="str">
        <f>IFERROR(VLOOKUP(INDIRECT("F"&amp;row()),'2. Data Elements'!$A:$F,6,FALSE),"")</f>
        <v/>
      </c>
      <c r="H215" s="162"/>
      <c r="I215" s="125"/>
    </row>
    <row r="216" collapsed="1">
      <c r="A216" s="121" t="s">
        <v>377</v>
      </c>
      <c r="B216" s="121">
        <v>0.0</v>
      </c>
      <c r="C216" s="159" t="s">
        <v>407</v>
      </c>
      <c r="D216" s="164" t="str">
        <f>IF(OR(ISERROR(SEARCH("extension",INDIRECT("$A"&amp;row()))),NOT(ISERROR(SEARCH("parties",INDIRECT("$C"&amp;row()))))),VLOOKUP(INDIRECT("$C"&amp;row()),'OCDS Schema 1.1.5'!$B:$D,2,FALSE), VLOOKUP(INDIRECT("$C"&amp;row()),'OCDS Extension Schemas 1.1.5'!$B:$D,2,FALSE))</f>
        <v>Language</v>
      </c>
      <c r="E216"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16" s="160"/>
      <c r="G216" s="161" t="str">
        <f>IFERROR(VLOOKUP(INDIRECT("F"&amp;row()),'2. Data Elements'!$A:$F,6,FALSE),"")</f>
        <v/>
      </c>
      <c r="H216" s="162"/>
      <c r="I216" s="125"/>
    </row>
    <row r="217" hidden="1" outlineLevel="1">
      <c r="A217" s="121" t="s">
        <v>379</v>
      </c>
      <c r="B217" s="121">
        <v>1.0</v>
      </c>
      <c r="C217" s="159" t="s">
        <v>392</v>
      </c>
      <c r="D217" s="142" t="str">
        <f>IF(OR(ISERROR(SEARCH("extension",INDIRECT("$A"&amp;row()))),NOT(ISERROR(SEARCH("parties",INDIRECT("$C"&amp;row()))))),VLOOKUP(INDIRECT("$C"&amp;row()),'OCDS Schema 1.1.5'!$B:$D,2,FALSE), VLOOKUP(INDIRECT("$C"&amp;row()),'OCDS Extension Schemas 1.1.5'!$B:$D,2,FALSE))</f>
        <v>Tenderer</v>
      </c>
      <c r="E217" s="142" t="str">
        <f>IF(OR(ISERROR(SEARCH("extension",INDIRECT("$A"&amp;row()))),NOT(ISERROR(SEARCH("parties",INDIRECT("$C"&amp;row()))))),VLOOKUP(INDIRECT("$C"&amp;row()),'OCDS Schema 1.1.5'!$B:$D,3,FALSE), VLOOKUP(INDIRECT("$C"&amp;row()),'OCDS Extension Schemas 1.1.5'!$B:$D,3,FALSE))</f>
        <v>The party, or parties, responsible for this bid.</v>
      </c>
      <c r="I217" s="125"/>
    </row>
    <row r="218">
      <c r="A218" s="121" t="s">
        <v>377</v>
      </c>
      <c r="B218" s="121">
        <v>0.0</v>
      </c>
      <c r="C218" s="159" t="s">
        <v>319</v>
      </c>
      <c r="D218" s="164" t="str">
        <f>IF(OR(ISERROR(SEARCH("extension",INDIRECT("$A"&amp;row()))),NOT(ISERROR(SEARCH("parties",INDIRECT("$C"&amp;row()))))),VLOOKUP(INDIRECT("$C"&amp;row()),'OCDS Schema 1.1.5'!$B:$D,2,FALSE), VLOOKUP(INDIRECT("$C"&amp;row()),'OCDS Extension Schemas 1.1.5'!$B:$D,2,FALSE))</f>
        <v>Common name</v>
      </c>
      <c r="E218" s="164"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18" s="160"/>
      <c r="G218" s="161" t="str">
        <f>IFERROR(VLOOKUP(INDIRECT("F"&amp;row()),'2. Data Elements'!$A:$F,6,FALSE),"")</f>
        <v/>
      </c>
      <c r="H218" s="162"/>
      <c r="I218" s="125"/>
    </row>
    <row r="219">
      <c r="A219" s="121" t="s">
        <v>377</v>
      </c>
      <c r="B219" s="121">
        <v>0.0</v>
      </c>
      <c r="C219" s="159" t="s">
        <v>320</v>
      </c>
      <c r="D219" s="164" t="str">
        <f>IF(OR(ISERROR(SEARCH("extension",INDIRECT("$A"&amp;row()))),NOT(ISERROR(SEARCH("parties",INDIRECT("$C"&amp;row()))))),VLOOKUP(INDIRECT("$C"&amp;row()),'OCDS Schema 1.1.5'!$B:$D,2,FALSE), VLOOKUP(INDIRECT("$C"&amp;row()),'OCDS Extension Schemas 1.1.5'!$B:$D,2,FALSE))</f>
        <v>Entity ID</v>
      </c>
      <c r="E219" s="164"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19" s="160"/>
      <c r="G219" s="161" t="str">
        <f>IFERROR(VLOOKUP(INDIRECT("F"&amp;row()),'2. Data Elements'!$A:$F,6,FALSE),"")</f>
        <v/>
      </c>
      <c r="H219" s="162"/>
      <c r="I219" s="125"/>
    </row>
    <row r="220">
      <c r="A220" s="121" t="s">
        <v>379</v>
      </c>
      <c r="B220" s="121">
        <v>0.0</v>
      </c>
      <c r="C220" s="159" t="s">
        <v>322</v>
      </c>
      <c r="D220" s="142" t="str">
        <f>IF(OR(ISERROR(SEARCH("extension",INDIRECT("$A"&amp;row()))),NOT(ISERROR(SEARCH("parties",INDIRECT("$C"&amp;row()))))),VLOOKUP(INDIRECT("$C"&amp;row()),'OCDS Schema 1.1.5'!$B:$D,2,FALSE), VLOOKUP(INDIRECT("$C"&amp;row()),'OCDS Extension Schemas 1.1.5'!$B:$D,2,FALSE))</f>
        <v>Primary identifier</v>
      </c>
      <c r="E220" s="142"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20" s="125"/>
    </row>
    <row r="221">
      <c r="A221" s="121" t="s">
        <v>377</v>
      </c>
      <c r="B221" s="121">
        <v>0.0</v>
      </c>
      <c r="C221" s="159" t="s">
        <v>323</v>
      </c>
      <c r="D221" s="164" t="str">
        <f>IF(OR(ISERROR(SEARCH("extension",INDIRECT("$A"&amp;row()))),NOT(ISERROR(SEARCH("parties",INDIRECT("$C"&amp;row()))))),VLOOKUP(INDIRECT("$C"&amp;row()),'OCDS Schema 1.1.5'!$B:$D,2,FALSE), VLOOKUP(INDIRECT("$C"&amp;row()),'OCDS Extension Schemas 1.1.5'!$B:$D,2,FALSE))</f>
        <v>Scheme</v>
      </c>
      <c r="E221" s="164"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1" s="160"/>
      <c r="G221" s="161" t="str">
        <f>IFERROR(VLOOKUP(INDIRECT("F"&amp;row()),'2. Data Elements'!$A:$F,6,FALSE),"")</f>
        <v/>
      </c>
      <c r="H221" s="162"/>
      <c r="I221" s="125"/>
    </row>
    <row r="222">
      <c r="A222" s="121" t="s">
        <v>377</v>
      </c>
      <c r="B222" s="121">
        <v>0.0</v>
      </c>
      <c r="C222" s="159" t="s">
        <v>326</v>
      </c>
      <c r="D222" s="164" t="str">
        <f>IF(OR(ISERROR(SEARCH("extension",INDIRECT("$A"&amp;row()))),NOT(ISERROR(SEARCH("parties",INDIRECT("$C"&amp;row()))))),VLOOKUP(INDIRECT("$C"&amp;row()),'OCDS Schema 1.1.5'!$B:$D,2,FALSE), VLOOKUP(INDIRECT("$C"&amp;row()),'OCDS Extension Schemas 1.1.5'!$B:$D,2,FALSE))</f>
        <v>ID</v>
      </c>
      <c r="E222" s="164" t="str">
        <f>IF(OR(ISERROR(SEARCH("extension",INDIRECT("$A"&amp;row()))),NOT(ISERROR(SEARCH("parties",INDIRECT("$C"&amp;row()))))),VLOOKUP(INDIRECT("$C"&amp;row()),'OCDS Schema 1.1.5'!$B:$D,3,FALSE), VLOOKUP(INDIRECT("$C"&amp;row()),'OCDS Extension Schemas 1.1.5'!$B:$D,3,FALSE))</f>
        <v>The identifier of the organization in the selected scheme.</v>
      </c>
      <c r="F222" s="160"/>
      <c r="G222" s="161" t="str">
        <f>IFERROR(VLOOKUP(INDIRECT("F"&amp;row()),'2. Data Elements'!$A:$F,6,FALSE),"")</f>
        <v/>
      </c>
      <c r="H222" s="162"/>
      <c r="I222" s="125"/>
    </row>
    <row r="223">
      <c r="A223" s="121" t="s">
        <v>377</v>
      </c>
      <c r="B223" s="121">
        <v>0.0</v>
      </c>
      <c r="C223" s="159" t="s">
        <v>329</v>
      </c>
      <c r="D223" s="164" t="str">
        <f>IF(OR(ISERROR(SEARCH("extension",INDIRECT("$A"&amp;row()))),NOT(ISERROR(SEARCH("parties",INDIRECT("$C"&amp;row()))))),VLOOKUP(INDIRECT("$C"&amp;row()),'OCDS Schema 1.1.5'!$B:$D,2,FALSE), VLOOKUP(INDIRECT("$C"&amp;row()),'OCDS Extension Schemas 1.1.5'!$B:$D,2,FALSE))</f>
        <v>Legal Name</v>
      </c>
      <c r="E223" s="164" t="str">
        <f>IF(OR(ISERROR(SEARCH("extension",INDIRECT("$A"&amp;row()))),NOT(ISERROR(SEARCH("parties",INDIRECT("$C"&amp;row()))))),VLOOKUP(INDIRECT("$C"&amp;row()),'OCDS Schema 1.1.5'!$B:$D,3,FALSE), VLOOKUP(INDIRECT("$C"&amp;row()),'OCDS Extension Schemas 1.1.5'!$B:$D,3,FALSE))</f>
        <v>The legally registered name of the organization.</v>
      </c>
      <c r="F223" s="160"/>
      <c r="G223" s="161" t="str">
        <f>IFERROR(VLOOKUP(INDIRECT("F"&amp;row()),'2. Data Elements'!$A:$F,6,FALSE),"")</f>
        <v/>
      </c>
      <c r="H223" s="162"/>
      <c r="I223" s="125"/>
    </row>
    <row r="224">
      <c r="A224" s="121" t="s">
        <v>377</v>
      </c>
      <c r="B224" s="121">
        <v>0.0</v>
      </c>
      <c r="C224" s="159" t="s">
        <v>330</v>
      </c>
      <c r="D224" s="164" t="str">
        <f>IF(OR(ISERROR(SEARCH("extension",INDIRECT("$A"&amp;row()))),NOT(ISERROR(SEARCH("parties",INDIRECT("$C"&amp;row()))))),VLOOKUP(INDIRECT("$C"&amp;row()),'OCDS Schema 1.1.5'!$B:$D,2,FALSE), VLOOKUP(INDIRECT("$C"&amp;row()),'OCDS Extension Schemas 1.1.5'!$B:$D,2,FALSE))</f>
        <v>URI</v>
      </c>
      <c r="E224" s="164"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4" s="160"/>
      <c r="G224" s="161" t="str">
        <f>IFERROR(VLOOKUP(INDIRECT("F"&amp;row()),'2. Data Elements'!$A:$F,6,FALSE),"")</f>
        <v/>
      </c>
      <c r="H224" s="162"/>
      <c r="I224" s="125"/>
    </row>
    <row r="225">
      <c r="A225" s="121" t="s">
        <v>379</v>
      </c>
      <c r="B225" s="121">
        <v>0.0</v>
      </c>
      <c r="C225" s="159" t="s">
        <v>331</v>
      </c>
      <c r="D225" s="142" t="str">
        <f>IF(OR(ISERROR(SEARCH("extension",INDIRECT("$A"&amp;row()))),NOT(ISERROR(SEARCH("parties",INDIRECT("$C"&amp;row()))))),VLOOKUP(INDIRECT("$C"&amp;row()),'OCDS Schema 1.1.5'!$B:$D,2,FALSE), VLOOKUP(INDIRECT("$C"&amp;row()),'OCDS Extension Schemas 1.1.5'!$B:$D,2,FALSE))</f>
        <v>Additional identifiers</v>
      </c>
      <c r="E225" s="142"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25" s="125"/>
    </row>
    <row r="226">
      <c r="A226" s="121" t="s">
        <v>377</v>
      </c>
      <c r="B226" s="121">
        <v>0.0</v>
      </c>
      <c r="C226" s="159" t="s">
        <v>332</v>
      </c>
      <c r="D226" s="164" t="str">
        <f>IF(OR(ISERROR(SEARCH("extension",INDIRECT("$A"&amp;row()))),NOT(ISERROR(SEARCH("parties",INDIRECT("$C"&amp;row()))))),VLOOKUP(INDIRECT("$C"&amp;row()),'OCDS Schema 1.1.5'!$B:$D,2,FALSE), VLOOKUP(INDIRECT("$C"&amp;row()),'OCDS Extension Schemas 1.1.5'!$B:$D,2,FALSE))</f>
        <v>Scheme</v>
      </c>
      <c r="E226" s="164"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6" s="160"/>
      <c r="G226" s="161" t="str">
        <f>IFERROR(VLOOKUP(INDIRECT("F"&amp;row()),'2. Data Elements'!$A:$F,6,FALSE),"")</f>
        <v/>
      </c>
      <c r="H226" s="162"/>
      <c r="I226" s="125"/>
    </row>
    <row r="227">
      <c r="A227" s="121" t="s">
        <v>377</v>
      </c>
      <c r="B227" s="121">
        <v>0.0</v>
      </c>
      <c r="C227" s="159" t="s">
        <v>333</v>
      </c>
      <c r="D227" s="164" t="str">
        <f>IF(OR(ISERROR(SEARCH("extension",INDIRECT("$A"&amp;row()))),NOT(ISERROR(SEARCH("parties",INDIRECT("$C"&amp;row()))))),VLOOKUP(INDIRECT("$C"&amp;row()),'OCDS Schema 1.1.5'!$B:$D,2,FALSE), VLOOKUP(INDIRECT("$C"&amp;row()),'OCDS Extension Schemas 1.1.5'!$B:$D,2,FALSE))</f>
        <v>ID</v>
      </c>
      <c r="E227" s="164" t="str">
        <f>IF(OR(ISERROR(SEARCH("extension",INDIRECT("$A"&amp;row()))),NOT(ISERROR(SEARCH("parties",INDIRECT("$C"&amp;row()))))),VLOOKUP(INDIRECT("$C"&amp;row()),'OCDS Schema 1.1.5'!$B:$D,3,FALSE), VLOOKUP(INDIRECT("$C"&amp;row()),'OCDS Extension Schemas 1.1.5'!$B:$D,3,FALSE))</f>
        <v>The identifier of the organization in the selected scheme.</v>
      </c>
      <c r="F227" s="160"/>
      <c r="G227" s="161" t="str">
        <f>IFERROR(VLOOKUP(INDIRECT("F"&amp;row()),'2. Data Elements'!$A:$F,6,FALSE),"")</f>
        <v/>
      </c>
      <c r="H227" s="162"/>
      <c r="I227" s="125"/>
    </row>
    <row r="228">
      <c r="A228" s="121" t="s">
        <v>377</v>
      </c>
      <c r="B228" s="121">
        <v>0.0</v>
      </c>
      <c r="C228" s="159" t="s">
        <v>334</v>
      </c>
      <c r="D228" s="164" t="str">
        <f>IF(OR(ISERROR(SEARCH("extension",INDIRECT("$A"&amp;row()))),NOT(ISERROR(SEARCH("parties",INDIRECT("$C"&amp;row()))))),VLOOKUP(INDIRECT("$C"&amp;row()),'OCDS Schema 1.1.5'!$B:$D,2,FALSE), VLOOKUP(INDIRECT("$C"&amp;row()),'OCDS Extension Schemas 1.1.5'!$B:$D,2,FALSE))</f>
        <v>Legal Name</v>
      </c>
      <c r="E228" s="164" t="str">
        <f>IF(OR(ISERROR(SEARCH("extension",INDIRECT("$A"&amp;row()))),NOT(ISERROR(SEARCH("parties",INDIRECT("$C"&amp;row()))))),VLOOKUP(INDIRECT("$C"&amp;row()),'OCDS Schema 1.1.5'!$B:$D,3,FALSE), VLOOKUP(INDIRECT("$C"&amp;row()),'OCDS Extension Schemas 1.1.5'!$B:$D,3,FALSE))</f>
        <v>The legally registered name of the organization.</v>
      </c>
      <c r="F228" s="160"/>
      <c r="G228" s="161" t="str">
        <f>IFERROR(VLOOKUP(INDIRECT("F"&amp;row()),'2. Data Elements'!$A:$F,6,FALSE),"")</f>
        <v/>
      </c>
      <c r="H228" s="162"/>
      <c r="I228" s="125"/>
    </row>
    <row r="229">
      <c r="A229" s="121" t="s">
        <v>377</v>
      </c>
      <c r="B229" s="121">
        <v>0.0</v>
      </c>
      <c r="C229" s="159" t="s">
        <v>335</v>
      </c>
      <c r="D229" s="164" t="str">
        <f>IF(OR(ISERROR(SEARCH("extension",INDIRECT("$A"&amp;row()))),NOT(ISERROR(SEARCH("parties",INDIRECT("$C"&amp;row()))))),VLOOKUP(INDIRECT("$C"&amp;row()),'OCDS Schema 1.1.5'!$B:$D,2,FALSE), VLOOKUP(INDIRECT("$C"&amp;row()),'OCDS Extension Schemas 1.1.5'!$B:$D,2,FALSE))</f>
        <v>URI</v>
      </c>
      <c r="E229" s="164"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9" s="160"/>
      <c r="G229" s="161" t="str">
        <f>IFERROR(VLOOKUP(INDIRECT("F"&amp;row()),'2. Data Elements'!$A:$F,6,FALSE),"")</f>
        <v/>
      </c>
      <c r="H229" s="162"/>
      <c r="I229" s="125"/>
    </row>
    <row r="230">
      <c r="A230" s="121" t="s">
        <v>379</v>
      </c>
      <c r="B230" s="121">
        <v>0.0</v>
      </c>
      <c r="C230" s="159" t="s">
        <v>336</v>
      </c>
      <c r="D230" s="142" t="str">
        <f>IF(OR(ISERROR(SEARCH("extension",INDIRECT("$A"&amp;row()))),NOT(ISERROR(SEARCH("parties",INDIRECT("$C"&amp;row()))))),VLOOKUP(INDIRECT("$C"&amp;row()),'OCDS Schema 1.1.5'!$B:$D,2,FALSE), VLOOKUP(INDIRECT("$C"&amp;row()),'OCDS Extension Schemas 1.1.5'!$B:$D,2,FALSE))</f>
        <v>Address</v>
      </c>
      <c r="E230" s="142"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30" s="125"/>
    </row>
    <row r="231">
      <c r="A231" s="121" t="s">
        <v>377</v>
      </c>
      <c r="B231" s="121">
        <v>0.0</v>
      </c>
      <c r="C231" s="159" t="s">
        <v>337</v>
      </c>
      <c r="D231" s="164" t="str">
        <f>IF(OR(ISERROR(SEARCH("extension",INDIRECT("$A"&amp;row()))),NOT(ISERROR(SEARCH("parties",INDIRECT("$C"&amp;row()))))),VLOOKUP(INDIRECT("$C"&amp;row()),'OCDS Schema 1.1.5'!$B:$D,2,FALSE), VLOOKUP(INDIRECT("$C"&amp;row()),'OCDS Extension Schemas 1.1.5'!$B:$D,2,FALSE))</f>
        <v>Street address</v>
      </c>
      <c r="E231" s="164" t="str">
        <f>IF(OR(ISERROR(SEARCH("extension",INDIRECT("$A"&amp;row()))),NOT(ISERROR(SEARCH("parties",INDIRECT("$C"&amp;row()))))),VLOOKUP(INDIRECT("$C"&amp;row()),'OCDS Schema 1.1.5'!$B:$D,3,FALSE), VLOOKUP(INDIRECT("$C"&amp;row()),'OCDS Extension Schemas 1.1.5'!$B:$D,3,FALSE))</f>
        <v>The street address. For example, 1600 Amphitheatre Pkwy.</v>
      </c>
      <c r="F231" s="160"/>
      <c r="G231" s="161" t="str">
        <f>IFERROR(VLOOKUP(INDIRECT("F"&amp;row()),'2. Data Elements'!$A:$F,6,FALSE),"")</f>
        <v/>
      </c>
      <c r="H231" s="162"/>
      <c r="I231" s="125"/>
    </row>
    <row r="232">
      <c r="A232" s="121" t="s">
        <v>377</v>
      </c>
      <c r="B232" s="121">
        <v>0.0</v>
      </c>
      <c r="C232" s="159" t="s">
        <v>338</v>
      </c>
      <c r="D232" s="164" t="str">
        <f>IF(OR(ISERROR(SEARCH("extension",INDIRECT("$A"&amp;row()))),NOT(ISERROR(SEARCH("parties",INDIRECT("$C"&amp;row()))))),VLOOKUP(INDIRECT("$C"&amp;row()),'OCDS Schema 1.1.5'!$B:$D,2,FALSE), VLOOKUP(INDIRECT("$C"&amp;row()),'OCDS Extension Schemas 1.1.5'!$B:$D,2,FALSE))</f>
        <v>Locality</v>
      </c>
      <c r="E232" s="164" t="str">
        <f>IF(OR(ISERROR(SEARCH("extension",INDIRECT("$A"&amp;row()))),NOT(ISERROR(SEARCH("parties",INDIRECT("$C"&amp;row()))))),VLOOKUP(INDIRECT("$C"&amp;row()),'OCDS Schema 1.1.5'!$B:$D,3,FALSE), VLOOKUP(INDIRECT("$C"&amp;row()),'OCDS Extension Schemas 1.1.5'!$B:$D,3,FALSE))</f>
        <v>The locality. For example, Mountain View.</v>
      </c>
      <c r="F232" s="160"/>
      <c r="G232" s="161" t="str">
        <f>IFERROR(VLOOKUP(INDIRECT("F"&amp;row()),'2. Data Elements'!$A:$F,6,FALSE),"")</f>
        <v/>
      </c>
      <c r="H232" s="162"/>
      <c r="I232" s="125"/>
    </row>
    <row r="233">
      <c r="A233" s="121" t="s">
        <v>377</v>
      </c>
      <c r="B233" s="121">
        <v>0.0</v>
      </c>
      <c r="C233" s="159" t="s">
        <v>339</v>
      </c>
      <c r="D233" s="164" t="str">
        <f>IF(OR(ISERROR(SEARCH("extension",INDIRECT("$A"&amp;row()))),NOT(ISERROR(SEARCH("parties",INDIRECT("$C"&amp;row()))))),VLOOKUP(INDIRECT("$C"&amp;row()),'OCDS Schema 1.1.5'!$B:$D,2,FALSE), VLOOKUP(INDIRECT("$C"&amp;row()),'OCDS Extension Schemas 1.1.5'!$B:$D,2,FALSE))</f>
        <v>Region</v>
      </c>
      <c r="E233" s="164" t="str">
        <f>IF(OR(ISERROR(SEARCH("extension",INDIRECT("$A"&amp;row()))),NOT(ISERROR(SEARCH("parties",INDIRECT("$C"&amp;row()))))),VLOOKUP(INDIRECT("$C"&amp;row()),'OCDS Schema 1.1.5'!$B:$D,3,FALSE), VLOOKUP(INDIRECT("$C"&amp;row()),'OCDS Extension Schemas 1.1.5'!$B:$D,3,FALSE))</f>
        <v>The region. For example, CA.</v>
      </c>
      <c r="F233" s="160"/>
      <c r="G233" s="161" t="str">
        <f>IFERROR(VLOOKUP(INDIRECT("F"&amp;row()),'2. Data Elements'!$A:$F,6,FALSE),"")</f>
        <v/>
      </c>
      <c r="H233" s="162"/>
      <c r="I233" s="125"/>
    </row>
    <row r="234">
      <c r="A234" s="121" t="s">
        <v>377</v>
      </c>
      <c r="B234" s="121">
        <v>0.0</v>
      </c>
      <c r="C234" s="159" t="s">
        <v>340</v>
      </c>
      <c r="D234" s="164" t="str">
        <f>IF(OR(ISERROR(SEARCH("extension",INDIRECT("$A"&amp;row()))),NOT(ISERROR(SEARCH("parties",INDIRECT("$C"&amp;row()))))),VLOOKUP(INDIRECT("$C"&amp;row()),'OCDS Schema 1.1.5'!$B:$D,2,FALSE), VLOOKUP(INDIRECT("$C"&amp;row()),'OCDS Extension Schemas 1.1.5'!$B:$D,2,FALSE))</f>
        <v>Postal code</v>
      </c>
      <c r="E234" s="164" t="str">
        <f>IF(OR(ISERROR(SEARCH("extension",INDIRECT("$A"&amp;row()))),NOT(ISERROR(SEARCH("parties",INDIRECT("$C"&amp;row()))))),VLOOKUP(INDIRECT("$C"&amp;row()),'OCDS Schema 1.1.5'!$B:$D,3,FALSE), VLOOKUP(INDIRECT("$C"&amp;row()),'OCDS Extension Schemas 1.1.5'!$B:$D,3,FALSE))</f>
        <v>The postal code. For example, 94043.</v>
      </c>
      <c r="F234" s="160"/>
      <c r="G234" s="161" t="str">
        <f>IFERROR(VLOOKUP(INDIRECT("F"&amp;row()),'2. Data Elements'!$A:$F,6,FALSE),"")</f>
        <v/>
      </c>
      <c r="H234" s="162"/>
      <c r="I234" s="125"/>
    </row>
    <row r="235">
      <c r="A235" s="121" t="s">
        <v>377</v>
      </c>
      <c r="B235" s="121">
        <v>0.0</v>
      </c>
      <c r="C235" s="159" t="s">
        <v>341</v>
      </c>
      <c r="D235" s="164" t="str">
        <f>IF(OR(ISERROR(SEARCH("extension",INDIRECT("$A"&amp;row()))),NOT(ISERROR(SEARCH("parties",INDIRECT("$C"&amp;row()))))),VLOOKUP(INDIRECT("$C"&amp;row()),'OCDS Schema 1.1.5'!$B:$D,2,FALSE), VLOOKUP(INDIRECT("$C"&amp;row()),'OCDS Extension Schemas 1.1.5'!$B:$D,2,FALSE))</f>
        <v>Country name</v>
      </c>
      <c r="E235" s="164" t="str">
        <f>IF(OR(ISERROR(SEARCH("extension",INDIRECT("$A"&amp;row()))),NOT(ISERROR(SEARCH("parties",INDIRECT("$C"&amp;row()))))),VLOOKUP(INDIRECT("$C"&amp;row()),'OCDS Schema 1.1.5'!$B:$D,3,FALSE), VLOOKUP(INDIRECT("$C"&amp;row()),'OCDS Extension Schemas 1.1.5'!$B:$D,3,FALSE))</f>
        <v>The country name. For example, United States.</v>
      </c>
      <c r="F235" s="160"/>
      <c r="G235" s="161" t="str">
        <f>IFERROR(VLOOKUP(INDIRECT("F"&amp;row()),'2. Data Elements'!$A:$F,6,FALSE),"")</f>
        <v/>
      </c>
      <c r="H235" s="162"/>
      <c r="I235" s="125"/>
    </row>
    <row r="236">
      <c r="A236" s="121" t="s">
        <v>379</v>
      </c>
      <c r="B236" s="121">
        <v>0.0</v>
      </c>
      <c r="C236" s="159" t="s">
        <v>342</v>
      </c>
      <c r="D236" s="142" t="str">
        <f>IF(OR(ISERROR(SEARCH("extension",INDIRECT("$A"&amp;row()))),NOT(ISERROR(SEARCH("parties",INDIRECT("$C"&amp;row()))))),VLOOKUP(INDIRECT("$C"&amp;row()),'OCDS Schema 1.1.5'!$B:$D,2,FALSE), VLOOKUP(INDIRECT("$C"&amp;row()),'OCDS Extension Schemas 1.1.5'!$B:$D,2,FALSE))</f>
        <v>Contact point</v>
      </c>
      <c r="E236" s="142" t="str">
        <f>IF(OR(ISERROR(SEARCH("extension",INDIRECT("$A"&amp;row()))),NOT(ISERROR(SEARCH("parties",INDIRECT("$C"&amp;row()))))),VLOOKUP(INDIRECT("$C"&amp;row()),'OCDS Schema 1.1.5'!$B:$D,3,FALSE), VLOOKUP(INDIRECT("$C"&amp;row()),'OCDS Extension Schemas 1.1.5'!$B:$D,3,FALSE))</f>
        <v>Contact details that can be used for this party.</v>
      </c>
      <c r="I236" s="125"/>
    </row>
    <row r="237">
      <c r="A237" s="121" t="s">
        <v>377</v>
      </c>
      <c r="B237" s="121">
        <v>0.0</v>
      </c>
      <c r="C237" s="159" t="s">
        <v>343</v>
      </c>
      <c r="D237" s="164" t="str">
        <f>IF(OR(ISERROR(SEARCH("extension",INDIRECT("$A"&amp;row()))),NOT(ISERROR(SEARCH("parties",INDIRECT("$C"&amp;row()))))),VLOOKUP(INDIRECT("$C"&amp;row()),'OCDS Schema 1.1.5'!$B:$D,2,FALSE), VLOOKUP(INDIRECT("$C"&amp;row()),'OCDS Extension Schemas 1.1.5'!$B:$D,2,FALSE))</f>
        <v>Name</v>
      </c>
      <c r="E237" s="164"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37" s="160"/>
      <c r="G237" s="161" t="str">
        <f>IFERROR(VLOOKUP(INDIRECT("F"&amp;row()),'2. Data Elements'!$A:$F,6,FALSE),"")</f>
        <v/>
      </c>
      <c r="H237" s="162"/>
      <c r="I237" s="125"/>
    </row>
    <row r="238">
      <c r="A238" s="121" t="s">
        <v>377</v>
      </c>
      <c r="B238" s="121">
        <v>0.0</v>
      </c>
      <c r="C238" s="159" t="s">
        <v>344</v>
      </c>
      <c r="D238" s="164" t="str">
        <f>IF(OR(ISERROR(SEARCH("extension",INDIRECT("$A"&amp;row()))),NOT(ISERROR(SEARCH("parties",INDIRECT("$C"&amp;row()))))),VLOOKUP(INDIRECT("$C"&amp;row()),'OCDS Schema 1.1.5'!$B:$D,2,FALSE), VLOOKUP(INDIRECT("$C"&amp;row()),'OCDS Extension Schemas 1.1.5'!$B:$D,2,FALSE))</f>
        <v>Email</v>
      </c>
      <c r="E238" s="164" t="str">
        <f>IF(OR(ISERROR(SEARCH("extension",INDIRECT("$A"&amp;row()))),NOT(ISERROR(SEARCH("parties",INDIRECT("$C"&amp;row()))))),VLOOKUP(INDIRECT("$C"&amp;row()),'OCDS Schema 1.1.5'!$B:$D,3,FALSE), VLOOKUP(INDIRECT("$C"&amp;row()),'OCDS Extension Schemas 1.1.5'!$B:$D,3,FALSE))</f>
        <v>The e-mail address of the contact point/person.</v>
      </c>
      <c r="F238" s="160"/>
      <c r="G238" s="161" t="str">
        <f>IFERROR(VLOOKUP(INDIRECT("F"&amp;row()),'2. Data Elements'!$A:$F,6,FALSE),"")</f>
        <v/>
      </c>
      <c r="H238" s="162"/>
      <c r="I238" s="125"/>
    </row>
    <row r="239">
      <c r="A239" s="121" t="s">
        <v>377</v>
      </c>
      <c r="B239" s="121">
        <v>0.0</v>
      </c>
      <c r="C239" s="159" t="s">
        <v>345</v>
      </c>
      <c r="D239" s="164" t="str">
        <f>IF(OR(ISERROR(SEARCH("extension",INDIRECT("$A"&amp;row()))),NOT(ISERROR(SEARCH("parties",INDIRECT("$C"&amp;row()))))),VLOOKUP(INDIRECT("$C"&amp;row()),'OCDS Schema 1.1.5'!$B:$D,2,FALSE), VLOOKUP(INDIRECT("$C"&amp;row()),'OCDS Extension Schemas 1.1.5'!$B:$D,2,FALSE))</f>
        <v>Telephone</v>
      </c>
      <c r="E239" s="164"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39" s="160"/>
      <c r="G239" s="161" t="str">
        <f>IFERROR(VLOOKUP(INDIRECT("F"&amp;row()),'2. Data Elements'!$A:$F,6,FALSE),"")</f>
        <v/>
      </c>
      <c r="H239" s="162"/>
      <c r="I239" s="125"/>
    </row>
    <row r="240">
      <c r="A240" s="121" t="s">
        <v>377</v>
      </c>
      <c r="B240" s="121">
        <v>0.0</v>
      </c>
      <c r="C240" s="159" t="s">
        <v>346</v>
      </c>
      <c r="D240" s="164" t="str">
        <f>IF(OR(ISERROR(SEARCH("extension",INDIRECT("$A"&amp;row()))),NOT(ISERROR(SEARCH("parties",INDIRECT("$C"&amp;row()))))),VLOOKUP(INDIRECT("$C"&amp;row()),'OCDS Schema 1.1.5'!$B:$D,2,FALSE), VLOOKUP(INDIRECT("$C"&amp;row()),'OCDS Extension Schemas 1.1.5'!$B:$D,2,FALSE))</f>
        <v>Fax number</v>
      </c>
      <c r="E240" s="164"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40" s="160"/>
      <c r="G240" s="161" t="str">
        <f>IFERROR(VLOOKUP(INDIRECT("F"&amp;row()),'2. Data Elements'!$A:$F,6,FALSE),"")</f>
        <v/>
      </c>
      <c r="H240" s="162"/>
      <c r="I240" s="125"/>
    </row>
    <row r="241">
      <c r="A241" s="121" t="s">
        <v>377</v>
      </c>
      <c r="B241" s="121">
        <v>0.0</v>
      </c>
      <c r="C241" s="159" t="s">
        <v>347</v>
      </c>
      <c r="D241" s="164" t="str">
        <f>IF(OR(ISERROR(SEARCH("extension",INDIRECT("$A"&amp;row()))),NOT(ISERROR(SEARCH("parties",INDIRECT("$C"&amp;row()))))),VLOOKUP(INDIRECT("$C"&amp;row()),'OCDS Schema 1.1.5'!$B:$D,2,FALSE), VLOOKUP(INDIRECT("$C"&amp;row()),'OCDS Extension Schemas 1.1.5'!$B:$D,2,FALSE))</f>
        <v>URL</v>
      </c>
      <c r="E241" s="164" t="str">
        <f>IF(OR(ISERROR(SEARCH("extension",INDIRECT("$A"&amp;row()))),NOT(ISERROR(SEARCH("parties",INDIRECT("$C"&amp;row()))))),VLOOKUP(INDIRECT("$C"&amp;row()),'OCDS Schema 1.1.5'!$B:$D,3,FALSE), VLOOKUP(INDIRECT("$C"&amp;row()),'OCDS Extension Schemas 1.1.5'!$B:$D,3,FALSE))</f>
        <v>A web address for the contact point/person.</v>
      </c>
      <c r="F241" s="160"/>
      <c r="G241" s="161" t="str">
        <f>IFERROR(VLOOKUP(INDIRECT("F"&amp;row()),'2. Data Elements'!$A:$F,6,FALSE),"")</f>
        <v/>
      </c>
      <c r="H241" s="162"/>
      <c r="I241" s="125"/>
    </row>
    <row r="242">
      <c r="A242" s="121" t="s">
        <v>377</v>
      </c>
      <c r="B242" s="121">
        <v>0.0</v>
      </c>
      <c r="C242" s="159" t="s">
        <v>348</v>
      </c>
      <c r="D242" s="164" t="str">
        <f>IF(OR(ISERROR(SEARCH("extension",INDIRECT("$A"&amp;row()))),NOT(ISERROR(SEARCH("parties",INDIRECT("$C"&amp;row()))))),VLOOKUP(INDIRECT("$C"&amp;row()),'OCDS Schema 1.1.5'!$B:$D,2,FALSE), VLOOKUP(INDIRECT("$C"&amp;row()),'OCDS Extension Schemas 1.1.5'!$B:$D,2,FALSE))</f>
        <v>Party roles</v>
      </c>
      <c r="E242" s="164" t="str">
        <f>IF(OR(ISERROR(SEARCH("extension",INDIRECT("$A"&amp;row()))),NOT(ISERROR(SEARCH("parties",INDIRECT("$C"&amp;row()))))),VLOOKUP(INDIRECT("$C"&amp;row()),'OCDS Schema 1.1.5'!$B:$D,3,FALSE), VLOOKUP(INDIRECT("$C"&amp;row()),'OCDS Extension Schemas 1.1.5'!$B:$D,3,FALSE))</f>
        <v>The party's role(s) in the contracting process, using the open partyRole codelist.</v>
      </c>
      <c r="F242" s="160"/>
      <c r="G242" s="161" t="str">
        <f>IFERROR(VLOOKUP(INDIRECT("F"&amp;row()),'2. Data Elements'!$A:$F,6,FALSE),"")</f>
        <v/>
      </c>
      <c r="H242" s="162"/>
      <c r="I242" s="125"/>
    </row>
    <row r="243">
      <c r="A243" s="121" t="s">
        <v>377</v>
      </c>
      <c r="B243" s="121">
        <v>0.0</v>
      </c>
      <c r="C243" s="159" t="s">
        <v>350</v>
      </c>
      <c r="D243" s="164" t="str">
        <f>IF(OR(ISERROR(SEARCH("extension",INDIRECT("$A"&amp;row()))),NOT(ISERROR(SEARCH("parties",INDIRECT("$C"&amp;row()))))),VLOOKUP(INDIRECT("$C"&amp;row()),'OCDS Schema 1.1.5'!$B:$D,2,FALSE), VLOOKUP(INDIRECT("$C"&amp;row()),'OCDS Extension Schemas 1.1.5'!$B:$D,2,FALSE))</f>
        <v>Details</v>
      </c>
      <c r="E243" s="164"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43" s="160"/>
      <c r="G243" s="161" t="str">
        <f>IFERROR(VLOOKUP(INDIRECT("F"&amp;row()),'2. Data Elements'!$A:$F,6,FALSE),"")</f>
        <v/>
      </c>
      <c r="H243" s="162"/>
      <c r="I243" s="125"/>
    </row>
    <row r="244">
      <c r="A244" s="121" t="s">
        <v>375</v>
      </c>
      <c r="B244" s="121">
        <v>0.0</v>
      </c>
      <c r="C244" s="158" t="s">
        <v>408</v>
      </c>
      <c r="D244" s="127"/>
      <c r="E244" s="127"/>
      <c r="F244" s="127"/>
      <c r="G244" s="127"/>
      <c r="H244" s="128"/>
      <c r="I244" s="125"/>
    </row>
    <row r="245">
      <c r="A245" s="121" t="s">
        <v>377</v>
      </c>
      <c r="B245" s="121">
        <v>0.0</v>
      </c>
      <c r="C245" s="159" t="s">
        <v>409</v>
      </c>
      <c r="D245" s="164" t="str">
        <f>IF(OR(ISERROR(SEARCH("extension",INDIRECT("$A"&amp;row()))),NOT(ISERROR(SEARCH("parties",INDIRECT("$C"&amp;row()))))),VLOOKUP(INDIRECT("$C"&amp;row()),'OCDS Schema 1.1.5'!$B:$D,2,FALSE), VLOOKUP(INDIRECT("$C"&amp;row()),'OCDS Extension Schemas 1.1.5'!$B:$D,2,FALSE))</f>
        <v>Related lot(s)</v>
      </c>
      <c r="E245" s="164" t="str">
        <f>IF(OR(ISERROR(SEARCH("extension",INDIRECT("$A"&amp;row()))),NOT(ISERROR(SEARCH("parties",INDIRECT("$C"&amp;row()))))),VLOOKUP(INDIRECT("$C"&amp;row()),'OCDS Schema 1.1.5'!$B:$D,3,FALSE), VLOOKUP(INDIRECT("$C"&amp;row()),'OCDS Extension Schemas 1.1.5'!$B:$D,3,FALSE))</f>
        <v>If this bid relates to one or more specific lots, provide the identifier(s) of the related lot(s) here.</v>
      </c>
      <c r="F245" s="160"/>
      <c r="G245" s="161" t="str">
        <f>IFERROR(VLOOKUP(INDIRECT("F"&amp;row()),'2. Data Elements'!$A:$F,6,FALSE),"")</f>
        <v/>
      </c>
      <c r="H245" s="162"/>
      <c r="I245" s="125"/>
    </row>
    <row r="246">
      <c r="A246" s="121" t="s">
        <v>377</v>
      </c>
      <c r="B246" s="121">
        <v>0.0</v>
      </c>
      <c r="C246" s="159" t="s">
        <v>410</v>
      </c>
      <c r="D246" s="164" t="str">
        <f>IF(OR(ISERROR(SEARCH("extension",INDIRECT("$A"&amp;row()))),NOT(ISERROR(SEARCH("parties",INDIRECT("$C"&amp;row()))))),VLOOKUP(INDIRECT("$C"&amp;row()),'OCDS Schema 1.1.5'!$B:$D,2,FALSE), VLOOKUP(INDIRECT("$C"&amp;row()),'OCDS Extension Schemas 1.1.5'!$B:$D,2,FALSE))</f>
        <v>Related lot(s)</v>
      </c>
      <c r="E246"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246" s="160"/>
      <c r="G246" s="161" t="str">
        <f>IFERROR(VLOOKUP(INDIRECT("F"&amp;row()),'2. Data Elements'!$A:$F,6,FALSE),"")</f>
        <v/>
      </c>
      <c r="H246" s="162"/>
      <c r="I246" s="125"/>
    </row>
    <row r="247">
      <c r="A247" s="121" t="s">
        <v>375</v>
      </c>
      <c r="B247" s="121">
        <v>0.0</v>
      </c>
      <c r="C247" s="158" t="s">
        <v>411</v>
      </c>
      <c r="D247" s="127"/>
      <c r="E247" s="127"/>
      <c r="F247" s="127"/>
      <c r="G247" s="127"/>
      <c r="H247" s="128"/>
      <c r="I247" s="125"/>
    </row>
    <row r="248" outlineLevel="1">
      <c r="A248" s="121" t="s">
        <v>379</v>
      </c>
      <c r="B248" s="121">
        <v>1.0</v>
      </c>
      <c r="C248" s="159" t="s">
        <v>412</v>
      </c>
      <c r="D248" s="142" t="str">
        <f>IF(OR(ISERROR(SEARCH("extension",INDIRECT("$A"&amp;row()))),NOT(ISERROR(SEARCH("parties",INDIRECT("$C"&amp;row()))))),VLOOKUP(INDIRECT("$C"&amp;row()),'OCDS Schema 1.1.5'!$B:$D,2,FALSE), VLOOKUP(INDIRECT("$C"&amp;row()),'OCDS Extension Schemas 1.1.5'!$B:$D,2,FALSE))</f>
        <v>Question author</v>
      </c>
      <c r="E248" s="142"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248" s="125"/>
    </row>
    <row r="249">
      <c r="A249" s="121" t="s">
        <v>377</v>
      </c>
      <c r="B249" s="121">
        <v>0.0</v>
      </c>
      <c r="C249" s="159" t="s">
        <v>319</v>
      </c>
      <c r="D249" s="164" t="str">
        <f>IF(OR(ISERROR(SEARCH("extension",INDIRECT("$A"&amp;row()))),NOT(ISERROR(SEARCH("parties",INDIRECT("$C"&amp;row()))))),VLOOKUP(INDIRECT("$C"&amp;row()),'OCDS Schema 1.1.5'!$B:$D,2,FALSE), VLOOKUP(INDIRECT("$C"&amp;row()),'OCDS Extension Schemas 1.1.5'!$B:$D,2,FALSE))</f>
        <v>Common name</v>
      </c>
      <c r="E249" s="164"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49" s="160"/>
      <c r="G249" s="161" t="str">
        <f>IFERROR(VLOOKUP(INDIRECT("F"&amp;row()),'2. Data Elements'!$A:$F,6,FALSE),"")</f>
        <v/>
      </c>
      <c r="H249" s="162"/>
      <c r="I249" s="125"/>
    </row>
    <row r="250">
      <c r="A250" s="121" t="s">
        <v>377</v>
      </c>
      <c r="B250" s="121">
        <v>0.0</v>
      </c>
      <c r="C250" s="159" t="s">
        <v>320</v>
      </c>
      <c r="D250" s="164" t="str">
        <f>IF(OR(ISERROR(SEARCH("extension",INDIRECT("$A"&amp;row()))),NOT(ISERROR(SEARCH("parties",INDIRECT("$C"&amp;row()))))),VLOOKUP(INDIRECT("$C"&amp;row()),'OCDS Schema 1.1.5'!$B:$D,2,FALSE), VLOOKUP(INDIRECT("$C"&amp;row()),'OCDS Extension Schemas 1.1.5'!$B:$D,2,FALSE))</f>
        <v>Entity ID</v>
      </c>
      <c r="E250" s="164"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50" s="160"/>
      <c r="G250" s="161" t="str">
        <f>IFERROR(VLOOKUP(INDIRECT("F"&amp;row()),'2. Data Elements'!$A:$F,6,FALSE),"")</f>
        <v/>
      </c>
      <c r="H250" s="162"/>
      <c r="I250" s="125"/>
    </row>
    <row r="251">
      <c r="A251" s="121" t="s">
        <v>379</v>
      </c>
      <c r="B251" s="121">
        <v>0.0</v>
      </c>
      <c r="C251" s="159" t="s">
        <v>322</v>
      </c>
      <c r="D251" s="142" t="str">
        <f>IF(OR(ISERROR(SEARCH("extension",INDIRECT("$A"&amp;row()))),NOT(ISERROR(SEARCH("parties",INDIRECT("$C"&amp;row()))))),VLOOKUP(INDIRECT("$C"&amp;row()),'OCDS Schema 1.1.5'!$B:$D,2,FALSE), VLOOKUP(INDIRECT("$C"&amp;row()),'OCDS Extension Schemas 1.1.5'!$B:$D,2,FALSE))</f>
        <v>Primary identifier</v>
      </c>
      <c r="E251" s="142"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51" s="125"/>
    </row>
    <row r="252">
      <c r="A252" s="121" t="s">
        <v>377</v>
      </c>
      <c r="B252" s="121">
        <v>0.0</v>
      </c>
      <c r="C252" s="159" t="s">
        <v>323</v>
      </c>
      <c r="D252" s="164" t="str">
        <f>IF(OR(ISERROR(SEARCH("extension",INDIRECT("$A"&amp;row()))),NOT(ISERROR(SEARCH("parties",INDIRECT("$C"&amp;row()))))),VLOOKUP(INDIRECT("$C"&amp;row()),'OCDS Schema 1.1.5'!$B:$D,2,FALSE), VLOOKUP(INDIRECT("$C"&amp;row()),'OCDS Extension Schemas 1.1.5'!$B:$D,2,FALSE))</f>
        <v>Scheme</v>
      </c>
      <c r="E252" s="164"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2" s="160"/>
      <c r="G252" s="161" t="str">
        <f>IFERROR(VLOOKUP(INDIRECT("F"&amp;row()),'2. Data Elements'!$A:$F,6,FALSE),"")</f>
        <v/>
      </c>
      <c r="H252" s="162"/>
      <c r="I252" s="125"/>
    </row>
    <row r="253">
      <c r="A253" s="121" t="s">
        <v>377</v>
      </c>
      <c r="B253" s="121">
        <v>0.0</v>
      </c>
      <c r="C253" s="159" t="s">
        <v>326</v>
      </c>
      <c r="D253" s="164" t="str">
        <f>IF(OR(ISERROR(SEARCH("extension",INDIRECT("$A"&amp;row()))),NOT(ISERROR(SEARCH("parties",INDIRECT("$C"&amp;row()))))),VLOOKUP(INDIRECT("$C"&amp;row()),'OCDS Schema 1.1.5'!$B:$D,2,FALSE), VLOOKUP(INDIRECT("$C"&amp;row()),'OCDS Extension Schemas 1.1.5'!$B:$D,2,FALSE))</f>
        <v>ID</v>
      </c>
      <c r="E253" s="164" t="str">
        <f>IF(OR(ISERROR(SEARCH("extension",INDIRECT("$A"&amp;row()))),NOT(ISERROR(SEARCH("parties",INDIRECT("$C"&amp;row()))))),VLOOKUP(INDIRECT("$C"&amp;row()),'OCDS Schema 1.1.5'!$B:$D,3,FALSE), VLOOKUP(INDIRECT("$C"&amp;row()),'OCDS Extension Schemas 1.1.5'!$B:$D,3,FALSE))</f>
        <v>The identifier of the organization in the selected scheme.</v>
      </c>
      <c r="F253" s="160"/>
      <c r="G253" s="161" t="str">
        <f>IFERROR(VLOOKUP(INDIRECT("F"&amp;row()),'2. Data Elements'!$A:$F,6,FALSE),"")</f>
        <v/>
      </c>
      <c r="H253" s="162"/>
      <c r="I253" s="125"/>
    </row>
    <row r="254">
      <c r="A254" s="121" t="s">
        <v>377</v>
      </c>
      <c r="B254" s="121">
        <v>0.0</v>
      </c>
      <c r="C254" s="159" t="s">
        <v>329</v>
      </c>
      <c r="D254" s="164" t="str">
        <f>IF(OR(ISERROR(SEARCH("extension",INDIRECT("$A"&amp;row()))),NOT(ISERROR(SEARCH("parties",INDIRECT("$C"&amp;row()))))),VLOOKUP(INDIRECT("$C"&amp;row()),'OCDS Schema 1.1.5'!$B:$D,2,FALSE), VLOOKUP(INDIRECT("$C"&amp;row()),'OCDS Extension Schemas 1.1.5'!$B:$D,2,FALSE))</f>
        <v>Legal Name</v>
      </c>
      <c r="E254" s="164" t="str">
        <f>IF(OR(ISERROR(SEARCH("extension",INDIRECT("$A"&amp;row()))),NOT(ISERROR(SEARCH("parties",INDIRECT("$C"&amp;row()))))),VLOOKUP(INDIRECT("$C"&amp;row()),'OCDS Schema 1.1.5'!$B:$D,3,FALSE), VLOOKUP(INDIRECT("$C"&amp;row()),'OCDS Extension Schemas 1.1.5'!$B:$D,3,FALSE))</f>
        <v>The legally registered name of the organization.</v>
      </c>
      <c r="F254" s="160"/>
      <c r="G254" s="161" t="str">
        <f>IFERROR(VLOOKUP(INDIRECT("F"&amp;row()),'2. Data Elements'!$A:$F,6,FALSE),"")</f>
        <v/>
      </c>
      <c r="H254" s="162"/>
      <c r="I254" s="125"/>
    </row>
    <row r="255">
      <c r="A255" s="121" t="s">
        <v>377</v>
      </c>
      <c r="B255" s="121">
        <v>0.0</v>
      </c>
      <c r="C255" s="159" t="s">
        <v>330</v>
      </c>
      <c r="D255" s="164" t="str">
        <f>IF(OR(ISERROR(SEARCH("extension",INDIRECT("$A"&amp;row()))),NOT(ISERROR(SEARCH("parties",INDIRECT("$C"&amp;row()))))),VLOOKUP(INDIRECT("$C"&amp;row()),'OCDS Schema 1.1.5'!$B:$D,2,FALSE), VLOOKUP(INDIRECT("$C"&amp;row()),'OCDS Extension Schemas 1.1.5'!$B:$D,2,FALSE))</f>
        <v>URI</v>
      </c>
      <c r="E255" s="164"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55" s="160"/>
      <c r="G255" s="161" t="str">
        <f>IFERROR(VLOOKUP(INDIRECT("F"&amp;row()),'2. Data Elements'!$A:$F,6,FALSE),"")</f>
        <v/>
      </c>
      <c r="H255" s="162"/>
      <c r="I255" s="125"/>
    </row>
    <row r="256">
      <c r="A256" s="121" t="s">
        <v>379</v>
      </c>
      <c r="B256" s="121">
        <v>0.0</v>
      </c>
      <c r="C256" s="159" t="s">
        <v>331</v>
      </c>
      <c r="D256" s="142" t="str">
        <f>IF(OR(ISERROR(SEARCH("extension",INDIRECT("$A"&amp;row()))),NOT(ISERROR(SEARCH("parties",INDIRECT("$C"&amp;row()))))),VLOOKUP(INDIRECT("$C"&amp;row()),'OCDS Schema 1.1.5'!$B:$D,2,FALSE), VLOOKUP(INDIRECT("$C"&amp;row()),'OCDS Extension Schemas 1.1.5'!$B:$D,2,FALSE))</f>
        <v>Additional identifiers</v>
      </c>
      <c r="E256" s="142"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56" s="125"/>
    </row>
    <row r="257">
      <c r="A257" s="121" t="s">
        <v>377</v>
      </c>
      <c r="B257" s="121">
        <v>0.0</v>
      </c>
      <c r="C257" s="159" t="s">
        <v>332</v>
      </c>
      <c r="D257" s="164" t="str">
        <f>IF(OR(ISERROR(SEARCH("extension",INDIRECT("$A"&amp;row()))),NOT(ISERROR(SEARCH("parties",INDIRECT("$C"&amp;row()))))),VLOOKUP(INDIRECT("$C"&amp;row()),'OCDS Schema 1.1.5'!$B:$D,2,FALSE), VLOOKUP(INDIRECT("$C"&amp;row()),'OCDS Extension Schemas 1.1.5'!$B:$D,2,FALSE))</f>
        <v>Scheme</v>
      </c>
      <c r="E257" s="164"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7" s="160"/>
      <c r="G257" s="161" t="str">
        <f>IFERROR(VLOOKUP(INDIRECT("F"&amp;row()),'2. Data Elements'!$A:$F,6,FALSE),"")</f>
        <v/>
      </c>
      <c r="H257" s="162"/>
      <c r="I257" s="125"/>
    </row>
    <row r="258">
      <c r="A258" s="121" t="s">
        <v>377</v>
      </c>
      <c r="B258" s="121">
        <v>0.0</v>
      </c>
      <c r="C258" s="159" t="s">
        <v>333</v>
      </c>
      <c r="D258" s="164" t="str">
        <f>IF(OR(ISERROR(SEARCH("extension",INDIRECT("$A"&amp;row()))),NOT(ISERROR(SEARCH("parties",INDIRECT("$C"&amp;row()))))),VLOOKUP(INDIRECT("$C"&amp;row()),'OCDS Schema 1.1.5'!$B:$D,2,FALSE), VLOOKUP(INDIRECT("$C"&amp;row()),'OCDS Extension Schemas 1.1.5'!$B:$D,2,FALSE))</f>
        <v>ID</v>
      </c>
      <c r="E258" s="164" t="str">
        <f>IF(OR(ISERROR(SEARCH("extension",INDIRECT("$A"&amp;row()))),NOT(ISERROR(SEARCH("parties",INDIRECT("$C"&amp;row()))))),VLOOKUP(INDIRECT("$C"&amp;row()),'OCDS Schema 1.1.5'!$B:$D,3,FALSE), VLOOKUP(INDIRECT("$C"&amp;row()),'OCDS Extension Schemas 1.1.5'!$B:$D,3,FALSE))</f>
        <v>The identifier of the organization in the selected scheme.</v>
      </c>
      <c r="F258" s="160"/>
      <c r="G258" s="161" t="str">
        <f>IFERROR(VLOOKUP(INDIRECT("F"&amp;row()),'2. Data Elements'!$A:$F,6,FALSE),"")</f>
        <v/>
      </c>
      <c r="H258" s="162"/>
      <c r="I258" s="125"/>
    </row>
    <row r="259">
      <c r="A259" s="121" t="s">
        <v>377</v>
      </c>
      <c r="B259" s="121">
        <v>0.0</v>
      </c>
      <c r="C259" s="159" t="s">
        <v>334</v>
      </c>
      <c r="D259" s="164" t="str">
        <f>IF(OR(ISERROR(SEARCH("extension",INDIRECT("$A"&amp;row()))),NOT(ISERROR(SEARCH("parties",INDIRECT("$C"&amp;row()))))),VLOOKUP(INDIRECT("$C"&amp;row()),'OCDS Schema 1.1.5'!$B:$D,2,FALSE), VLOOKUP(INDIRECT("$C"&amp;row()),'OCDS Extension Schemas 1.1.5'!$B:$D,2,FALSE))</f>
        <v>Legal Name</v>
      </c>
      <c r="E259" s="164" t="str">
        <f>IF(OR(ISERROR(SEARCH("extension",INDIRECT("$A"&amp;row()))),NOT(ISERROR(SEARCH("parties",INDIRECT("$C"&amp;row()))))),VLOOKUP(INDIRECT("$C"&amp;row()),'OCDS Schema 1.1.5'!$B:$D,3,FALSE), VLOOKUP(INDIRECT("$C"&amp;row()),'OCDS Extension Schemas 1.1.5'!$B:$D,3,FALSE))</f>
        <v>The legally registered name of the organization.</v>
      </c>
      <c r="F259" s="160"/>
      <c r="G259" s="161" t="str">
        <f>IFERROR(VLOOKUP(INDIRECT("F"&amp;row()),'2. Data Elements'!$A:$F,6,FALSE),"")</f>
        <v/>
      </c>
      <c r="H259" s="162"/>
      <c r="I259" s="125"/>
    </row>
    <row r="260">
      <c r="A260" s="121" t="s">
        <v>377</v>
      </c>
      <c r="B260" s="121">
        <v>0.0</v>
      </c>
      <c r="C260" s="159" t="s">
        <v>335</v>
      </c>
      <c r="D260" s="164" t="str">
        <f>IF(OR(ISERROR(SEARCH("extension",INDIRECT("$A"&amp;row()))),NOT(ISERROR(SEARCH("parties",INDIRECT("$C"&amp;row()))))),VLOOKUP(INDIRECT("$C"&amp;row()),'OCDS Schema 1.1.5'!$B:$D,2,FALSE), VLOOKUP(INDIRECT("$C"&amp;row()),'OCDS Extension Schemas 1.1.5'!$B:$D,2,FALSE))</f>
        <v>URI</v>
      </c>
      <c r="E260" s="164"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60" s="160"/>
      <c r="G260" s="161" t="str">
        <f>IFERROR(VLOOKUP(INDIRECT("F"&amp;row()),'2. Data Elements'!$A:$F,6,FALSE),"")</f>
        <v/>
      </c>
      <c r="H260" s="162"/>
      <c r="I260" s="125"/>
    </row>
    <row r="261">
      <c r="A261" s="121" t="s">
        <v>379</v>
      </c>
      <c r="B261" s="121">
        <v>0.0</v>
      </c>
      <c r="C261" s="159" t="s">
        <v>336</v>
      </c>
      <c r="D261" s="142" t="str">
        <f>IF(OR(ISERROR(SEARCH("extension",INDIRECT("$A"&amp;row()))),NOT(ISERROR(SEARCH("parties",INDIRECT("$C"&amp;row()))))),VLOOKUP(INDIRECT("$C"&amp;row()),'OCDS Schema 1.1.5'!$B:$D,2,FALSE), VLOOKUP(INDIRECT("$C"&amp;row()),'OCDS Extension Schemas 1.1.5'!$B:$D,2,FALSE))</f>
        <v>Address</v>
      </c>
      <c r="E261" s="142"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61" s="125"/>
    </row>
    <row r="262">
      <c r="A262" s="121" t="s">
        <v>377</v>
      </c>
      <c r="B262" s="121">
        <v>0.0</v>
      </c>
      <c r="C262" s="159" t="s">
        <v>337</v>
      </c>
      <c r="D262" s="164" t="str">
        <f>IF(OR(ISERROR(SEARCH("extension",INDIRECT("$A"&amp;row()))),NOT(ISERROR(SEARCH("parties",INDIRECT("$C"&amp;row()))))),VLOOKUP(INDIRECT("$C"&amp;row()),'OCDS Schema 1.1.5'!$B:$D,2,FALSE), VLOOKUP(INDIRECT("$C"&amp;row()),'OCDS Extension Schemas 1.1.5'!$B:$D,2,FALSE))</f>
        <v>Street address</v>
      </c>
      <c r="E262" s="164" t="str">
        <f>IF(OR(ISERROR(SEARCH("extension",INDIRECT("$A"&amp;row()))),NOT(ISERROR(SEARCH("parties",INDIRECT("$C"&amp;row()))))),VLOOKUP(INDIRECT("$C"&amp;row()),'OCDS Schema 1.1.5'!$B:$D,3,FALSE), VLOOKUP(INDIRECT("$C"&amp;row()),'OCDS Extension Schemas 1.1.5'!$B:$D,3,FALSE))</f>
        <v>The street address. For example, 1600 Amphitheatre Pkwy.</v>
      </c>
      <c r="F262" s="160"/>
      <c r="G262" s="161" t="str">
        <f>IFERROR(VLOOKUP(INDIRECT("F"&amp;row()),'2. Data Elements'!$A:$F,6,FALSE),"")</f>
        <v/>
      </c>
      <c r="H262" s="162"/>
      <c r="I262" s="125"/>
    </row>
    <row r="263">
      <c r="A263" s="121" t="s">
        <v>377</v>
      </c>
      <c r="B263" s="121">
        <v>0.0</v>
      </c>
      <c r="C263" s="159" t="s">
        <v>338</v>
      </c>
      <c r="D263" s="164" t="str">
        <f>IF(OR(ISERROR(SEARCH("extension",INDIRECT("$A"&amp;row()))),NOT(ISERROR(SEARCH("parties",INDIRECT("$C"&amp;row()))))),VLOOKUP(INDIRECT("$C"&amp;row()),'OCDS Schema 1.1.5'!$B:$D,2,FALSE), VLOOKUP(INDIRECT("$C"&amp;row()),'OCDS Extension Schemas 1.1.5'!$B:$D,2,FALSE))</f>
        <v>Locality</v>
      </c>
      <c r="E263" s="164" t="str">
        <f>IF(OR(ISERROR(SEARCH("extension",INDIRECT("$A"&amp;row()))),NOT(ISERROR(SEARCH("parties",INDIRECT("$C"&amp;row()))))),VLOOKUP(INDIRECT("$C"&amp;row()),'OCDS Schema 1.1.5'!$B:$D,3,FALSE), VLOOKUP(INDIRECT("$C"&amp;row()),'OCDS Extension Schemas 1.1.5'!$B:$D,3,FALSE))</f>
        <v>The locality. For example, Mountain View.</v>
      </c>
      <c r="F263" s="160"/>
      <c r="G263" s="161" t="str">
        <f>IFERROR(VLOOKUP(INDIRECT("F"&amp;row()),'2. Data Elements'!$A:$F,6,FALSE),"")</f>
        <v/>
      </c>
      <c r="H263" s="162"/>
      <c r="I263" s="125"/>
    </row>
    <row r="264">
      <c r="A264" s="121" t="s">
        <v>377</v>
      </c>
      <c r="B264" s="121">
        <v>0.0</v>
      </c>
      <c r="C264" s="159" t="s">
        <v>339</v>
      </c>
      <c r="D264" s="164" t="str">
        <f>IF(OR(ISERROR(SEARCH("extension",INDIRECT("$A"&amp;row()))),NOT(ISERROR(SEARCH("parties",INDIRECT("$C"&amp;row()))))),VLOOKUP(INDIRECT("$C"&amp;row()),'OCDS Schema 1.1.5'!$B:$D,2,FALSE), VLOOKUP(INDIRECT("$C"&amp;row()),'OCDS Extension Schemas 1.1.5'!$B:$D,2,FALSE))</f>
        <v>Region</v>
      </c>
      <c r="E264" s="164" t="str">
        <f>IF(OR(ISERROR(SEARCH("extension",INDIRECT("$A"&amp;row()))),NOT(ISERROR(SEARCH("parties",INDIRECT("$C"&amp;row()))))),VLOOKUP(INDIRECT("$C"&amp;row()),'OCDS Schema 1.1.5'!$B:$D,3,FALSE), VLOOKUP(INDIRECT("$C"&amp;row()),'OCDS Extension Schemas 1.1.5'!$B:$D,3,FALSE))</f>
        <v>The region. For example, CA.</v>
      </c>
      <c r="F264" s="160"/>
      <c r="G264" s="161" t="str">
        <f>IFERROR(VLOOKUP(INDIRECT("F"&amp;row()),'2. Data Elements'!$A:$F,6,FALSE),"")</f>
        <v/>
      </c>
      <c r="H264" s="162"/>
      <c r="I264" s="125"/>
    </row>
    <row r="265">
      <c r="A265" s="121" t="s">
        <v>377</v>
      </c>
      <c r="B265" s="121">
        <v>0.0</v>
      </c>
      <c r="C265" s="159" t="s">
        <v>340</v>
      </c>
      <c r="D265" s="164" t="str">
        <f>IF(OR(ISERROR(SEARCH("extension",INDIRECT("$A"&amp;row()))),NOT(ISERROR(SEARCH("parties",INDIRECT("$C"&amp;row()))))),VLOOKUP(INDIRECT("$C"&amp;row()),'OCDS Schema 1.1.5'!$B:$D,2,FALSE), VLOOKUP(INDIRECT("$C"&amp;row()),'OCDS Extension Schemas 1.1.5'!$B:$D,2,FALSE))</f>
        <v>Postal code</v>
      </c>
      <c r="E265" s="164" t="str">
        <f>IF(OR(ISERROR(SEARCH("extension",INDIRECT("$A"&amp;row()))),NOT(ISERROR(SEARCH("parties",INDIRECT("$C"&amp;row()))))),VLOOKUP(INDIRECT("$C"&amp;row()),'OCDS Schema 1.1.5'!$B:$D,3,FALSE), VLOOKUP(INDIRECT("$C"&amp;row()),'OCDS Extension Schemas 1.1.5'!$B:$D,3,FALSE))</f>
        <v>The postal code. For example, 94043.</v>
      </c>
      <c r="F265" s="160"/>
      <c r="G265" s="161" t="str">
        <f>IFERROR(VLOOKUP(INDIRECT("F"&amp;row()),'2. Data Elements'!$A:$F,6,FALSE),"")</f>
        <v/>
      </c>
      <c r="H265" s="162"/>
      <c r="I265" s="125"/>
    </row>
    <row r="266">
      <c r="A266" s="121" t="s">
        <v>377</v>
      </c>
      <c r="B266" s="121">
        <v>0.0</v>
      </c>
      <c r="C266" s="159" t="s">
        <v>341</v>
      </c>
      <c r="D266" s="164" t="str">
        <f>IF(OR(ISERROR(SEARCH("extension",INDIRECT("$A"&amp;row()))),NOT(ISERROR(SEARCH("parties",INDIRECT("$C"&amp;row()))))),VLOOKUP(INDIRECT("$C"&amp;row()),'OCDS Schema 1.1.5'!$B:$D,2,FALSE), VLOOKUP(INDIRECT("$C"&amp;row()),'OCDS Extension Schemas 1.1.5'!$B:$D,2,FALSE))</f>
        <v>Country name</v>
      </c>
      <c r="E266" s="164" t="str">
        <f>IF(OR(ISERROR(SEARCH("extension",INDIRECT("$A"&amp;row()))),NOT(ISERROR(SEARCH("parties",INDIRECT("$C"&amp;row()))))),VLOOKUP(INDIRECT("$C"&amp;row()),'OCDS Schema 1.1.5'!$B:$D,3,FALSE), VLOOKUP(INDIRECT("$C"&amp;row()),'OCDS Extension Schemas 1.1.5'!$B:$D,3,FALSE))</f>
        <v>The country name. For example, United States.</v>
      </c>
      <c r="F266" s="160"/>
      <c r="G266" s="161" t="str">
        <f>IFERROR(VLOOKUP(INDIRECT("F"&amp;row()),'2. Data Elements'!$A:$F,6,FALSE),"")</f>
        <v/>
      </c>
      <c r="H266" s="162"/>
      <c r="I266" s="125"/>
    </row>
    <row r="267">
      <c r="A267" s="121" t="s">
        <v>379</v>
      </c>
      <c r="B267" s="121">
        <v>0.0</v>
      </c>
      <c r="C267" s="159" t="s">
        <v>342</v>
      </c>
      <c r="D267" s="142" t="str">
        <f>IF(OR(ISERROR(SEARCH("extension",INDIRECT("$A"&amp;row()))),NOT(ISERROR(SEARCH("parties",INDIRECT("$C"&amp;row()))))),VLOOKUP(INDIRECT("$C"&amp;row()),'OCDS Schema 1.1.5'!$B:$D,2,FALSE), VLOOKUP(INDIRECT("$C"&amp;row()),'OCDS Extension Schemas 1.1.5'!$B:$D,2,FALSE))</f>
        <v>Contact point</v>
      </c>
      <c r="E267" s="142" t="str">
        <f>IF(OR(ISERROR(SEARCH("extension",INDIRECT("$A"&amp;row()))),NOT(ISERROR(SEARCH("parties",INDIRECT("$C"&amp;row()))))),VLOOKUP(INDIRECT("$C"&amp;row()),'OCDS Schema 1.1.5'!$B:$D,3,FALSE), VLOOKUP(INDIRECT("$C"&amp;row()),'OCDS Extension Schemas 1.1.5'!$B:$D,3,FALSE))</f>
        <v>Contact details that can be used for this party.</v>
      </c>
      <c r="I267" s="125"/>
    </row>
    <row r="268">
      <c r="A268" s="121" t="s">
        <v>377</v>
      </c>
      <c r="B268" s="121">
        <v>0.0</v>
      </c>
      <c r="C268" s="159" t="s">
        <v>343</v>
      </c>
      <c r="D268" s="164" t="str">
        <f>IF(OR(ISERROR(SEARCH("extension",INDIRECT("$A"&amp;row()))),NOT(ISERROR(SEARCH("parties",INDIRECT("$C"&amp;row()))))),VLOOKUP(INDIRECT("$C"&amp;row()),'OCDS Schema 1.1.5'!$B:$D,2,FALSE), VLOOKUP(INDIRECT("$C"&amp;row()),'OCDS Extension Schemas 1.1.5'!$B:$D,2,FALSE))</f>
        <v>Name</v>
      </c>
      <c r="E268" s="164"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68" s="160"/>
      <c r="G268" s="161" t="str">
        <f>IFERROR(VLOOKUP(INDIRECT("F"&amp;row()),'2. Data Elements'!$A:$F,6,FALSE),"")</f>
        <v/>
      </c>
      <c r="H268" s="162"/>
      <c r="I268" s="125"/>
    </row>
    <row r="269">
      <c r="A269" s="121" t="s">
        <v>377</v>
      </c>
      <c r="B269" s="121">
        <v>0.0</v>
      </c>
      <c r="C269" s="159" t="s">
        <v>344</v>
      </c>
      <c r="D269" s="164" t="str">
        <f>IF(OR(ISERROR(SEARCH("extension",INDIRECT("$A"&amp;row()))),NOT(ISERROR(SEARCH("parties",INDIRECT("$C"&amp;row()))))),VLOOKUP(INDIRECT("$C"&amp;row()),'OCDS Schema 1.1.5'!$B:$D,2,FALSE), VLOOKUP(INDIRECT("$C"&amp;row()),'OCDS Extension Schemas 1.1.5'!$B:$D,2,FALSE))</f>
        <v>Email</v>
      </c>
      <c r="E269" s="164" t="str">
        <f>IF(OR(ISERROR(SEARCH("extension",INDIRECT("$A"&amp;row()))),NOT(ISERROR(SEARCH("parties",INDIRECT("$C"&amp;row()))))),VLOOKUP(INDIRECT("$C"&amp;row()),'OCDS Schema 1.1.5'!$B:$D,3,FALSE), VLOOKUP(INDIRECT("$C"&amp;row()),'OCDS Extension Schemas 1.1.5'!$B:$D,3,FALSE))</f>
        <v>The e-mail address of the contact point/person.</v>
      </c>
      <c r="F269" s="160"/>
      <c r="G269" s="161" t="str">
        <f>IFERROR(VLOOKUP(INDIRECT("F"&amp;row()),'2. Data Elements'!$A:$F,6,FALSE),"")</f>
        <v/>
      </c>
      <c r="H269" s="162"/>
      <c r="I269" s="125"/>
    </row>
    <row r="270">
      <c r="A270" s="121" t="s">
        <v>377</v>
      </c>
      <c r="B270" s="121">
        <v>0.0</v>
      </c>
      <c r="C270" s="159" t="s">
        <v>345</v>
      </c>
      <c r="D270" s="164" t="str">
        <f>IF(OR(ISERROR(SEARCH("extension",INDIRECT("$A"&amp;row()))),NOT(ISERROR(SEARCH("parties",INDIRECT("$C"&amp;row()))))),VLOOKUP(INDIRECT("$C"&amp;row()),'OCDS Schema 1.1.5'!$B:$D,2,FALSE), VLOOKUP(INDIRECT("$C"&amp;row()),'OCDS Extension Schemas 1.1.5'!$B:$D,2,FALSE))</f>
        <v>Telephone</v>
      </c>
      <c r="E270" s="164"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70" s="160"/>
      <c r="G270" s="161" t="str">
        <f>IFERROR(VLOOKUP(INDIRECT("F"&amp;row()),'2. Data Elements'!$A:$F,6,FALSE),"")</f>
        <v/>
      </c>
      <c r="H270" s="162"/>
      <c r="I270" s="125"/>
    </row>
    <row r="271">
      <c r="A271" s="121" t="s">
        <v>377</v>
      </c>
      <c r="B271" s="121">
        <v>0.0</v>
      </c>
      <c r="C271" s="159" t="s">
        <v>346</v>
      </c>
      <c r="D271" s="164" t="str">
        <f>IF(OR(ISERROR(SEARCH("extension",INDIRECT("$A"&amp;row()))),NOT(ISERROR(SEARCH("parties",INDIRECT("$C"&amp;row()))))),VLOOKUP(INDIRECT("$C"&amp;row()),'OCDS Schema 1.1.5'!$B:$D,2,FALSE), VLOOKUP(INDIRECT("$C"&amp;row()),'OCDS Extension Schemas 1.1.5'!$B:$D,2,FALSE))</f>
        <v>Fax number</v>
      </c>
      <c r="E271" s="164"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71" s="160"/>
      <c r="G271" s="161" t="str">
        <f>IFERROR(VLOOKUP(INDIRECT("F"&amp;row()),'2. Data Elements'!$A:$F,6,FALSE),"")</f>
        <v/>
      </c>
      <c r="H271" s="162"/>
      <c r="I271" s="125"/>
    </row>
    <row r="272">
      <c r="A272" s="121" t="s">
        <v>377</v>
      </c>
      <c r="B272" s="121">
        <v>0.0</v>
      </c>
      <c r="C272" s="159" t="s">
        <v>347</v>
      </c>
      <c r="D272" s="164" t="str">
        <f>IF(OR(ISERROR(SEARCH("extension",INDIRECT("$A"&amp;row()))),NOT(ISERROR(SEARCH("parties",INDIRECT("$C"&amp;row()))))),VLOOKUP(INDIRECT("$C"&amp;row()),'OCDS Schema 1.1.5'!$B:$D,2,FALSE), VLOOKUP(INDIRECT("$C"&amp;row()),'OCDS Extension Schemas 1.1.5'!$B:$D,2,FALSE))</f>
        <v>URL</v>
      </c>
      <c r="E272" s="164" t="str">
        <f>IF(OR(ISERROR(SEARCH("extension",INDIRECT("$A"&amp;row()))),NOT(ISERROR(SEARCH("parties",INDIRECT("$C"&amp;row()))))),VLOOKUP(INDIRECT("$C"&amp;row()),'OCDS Schema 1.1.5'!$B:$D,3,FALSE), VLOOKUP(INDIRECT("$C"&amp;row()),'OCDS Extension Schemas 1.1.5'!$B:$D,3,FALSE))</f>
        <v>A web address for the contact point/person.</v>
      </c>
      <c r="F272" s="160"/>
      <c r="G272" s="161" t="str">
        <f>IFERROR(VLOOKUP(INDIRECT("F"&amp;row()),'2. Data Elements'!$A:$F,6,FALSE),"")</f>
        <v/>
      </c>
      <c r="H272" s="162"/>
      <c r="I272" s="125"/>
    </row>
    <row r="273">
      <c r="A273" s="121" t="s">
        <v>377</v>
      </c>
      <c r="B273" s="121">
        <v>0.0</v>
      </c>
      <c r="C273" s="159" t="s">
        <v>348</v>
      </c>
      <c r="D273" s="164" t="str">
        <f>IF(OR(ISERROR(SEARCH("extension",INDIRECT("$A"&amp;row()))),NOT(ISERROR(SEARCH("parties",INDIRECT("$C"&amp;row()))))),VLOOKUP(INDIRECT("$C"&amp;row()),'OCDS Schema 1.1.5'!$B:$D,2,FALSE), VLOOKUP(INDIRECT("$C"&amp;row()),'OCDS Extension Schemas 1.1.5'!$B:$D,2,FALSE))</f>
        <v>Party roles</v>
      </c>
      <c r="E273" s="164" t="str">
        <f>IF(OR(ISERROR(SEARCH("extension",INDIRECT("$A"&amp;row()))),NOT(ISERROR(SEARCH("parties",INDIRECT("$C"&amp;row()))))),VLOOKUP(INDIRECT("$C"&amp;row()),'OCDS Schema 1.1.5'!$B:$D,3,FALSE), VLOOKUP(INDIRECT("$C"&amp;row()),'OCDS Extension Schemas 1.1.5'!$B:$D,3,FALSE))</f>
        <v>The party's role(s) in the contracting process, using the open partyRole codelist.</v>
      </c>
      <c r="F273" s="160"/>
      <c r="G273" s="161" t="str">
        <f>IFERROR(VLOOKUP(INDIRECT("F"&amp;row()),'2. Data Elements'!$A:$F,6,FALSE),"")</f>
        <v/>
      </c>
      <c r="H273" s="162"/>
      <c r="I273" s="125"/>
    </row>
    <row r="274">
      <c r="A274" s="121" t="s">
        <v>377</v>
      </c>
      <c r="B274" s="121">
        <v>0.0</v>
      </c>
      <c r="C274" s="159" t="s">
        <v>350</v>
      </c>
      <c r="D274" s="164" t="str">
        <f>IF(OR(ISERROR(SEARCH("extension",INDIRECT("$A"&amp;row()))),NOT(ISERROR(SEARCH("parties",INDIRECT("$C"&amp;row()))))),VLOOKUP(INDIRECT("$C"&amp;row()),'OCDS Schema 1.1.5'!$B:$D,2,FALSE), VLOOKUP(INDIRECT("$C"&amp;row()),'OCDS Extension Schemas 1.1.5'!$B:$D,2,FALSE))</f>
        <v>Details</v>
      </c>
      <c r="E274" s="164"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74" s="160"/>
      <c r="G274" s="161" t="str">
        <f>IFERROR(VLOOKUP(INDIRECT("F"&amp;row()),'2. Data Elements'!$A:$F,6,FALSE),"")</f>
        <v/>
      </c>
      <c r="H274" s="162"/>
      <c r="I274" s="125"/>
    </row>
    <row r="275">
      <c r="A275" s="121" t="s">
        <v>373</v>
      </c>
      <c r="B275" s="121">
        <v>0.0</v>
      </c>
      <c r="C275" s="157" t="s">
        <v>413</v>
      </c>
      <c r="D275" s="127"/>
      <c r="E275" s="127"/>
      <c r="F275" s="127"/>
      <c r="G275" s="127"/>
      <c r="H275" s="128"/>
      <c r="I275" s="125"/>
    </row>
    <row r="276">
      <c r="A276" s="121" t="s">
        <v>414</v>
      </c>
      <c r="B276" s="121">
        <v>0.0</v>
      </c>
      <c r="C276" s="84"/>
      <c r="D276" s="84"/>
      <c r="E276" s="84"/>
      <c r="F276" s="136"/>
      <c r="G276" s="161" t="str">
        <f>IFERROR(VLOOKUP(INDIRECT("F"&amp;row()),'2. Data Elements'!$A:$F,6,FALSE),"")</f>
        <v/>
      </c>
      <c r="H276" s="84"/>
      <c r="I276" s="125"/>
    </row>
    <row r="277">
      <c r="A277" s="121" t="s">
        <v>414</v>
      </c>
      <c r="B277" s="121">
        <v>0.0</v>
      </c>
      <c r="C277" s="84"/>
      <c r="D277" s="84"/>
      <c r="E277" s="84"/>
      <c r="F277" s="136"/>
      <c r="G277" s="161" t="str">
        <f>IFERROR(VLOOKUP(INDIRECT("F"&amp;row()),'2. Data Elements'!$A:$F,6,FALSE),"")</f>
        <v/>
      </c>
      <c r="H277" s="84"/>
      <c r="I277" s="125"/>
    </row>
    <row r="278">
      <c r="A278" s="121" t="s">
        <v>414</v>
      </c>
      <c r="B278" s="121">
        <v>0.0</v>
      </c>
      <c r="C278" s="84"/>
      <c r="D278" s="84"/>
      <c r="E278" s="84"/>
      <c r="F278" s="136"/>
      <c r="G278" s="161" t="str">
        <f>IFERROR(VLOOKUP(INDIRECT("F"&amp;row()),'2. Data Elements'!$A:$F,6,FALSE),"")</f>
        <v/>
      </c>
      <c r="H278" s="84"/>
      <c r="I278" s="125"/>
    </row>
    <row r="279">
      <c r="A279" s="121" t="s">
        <v>414</v>
      </c>
      <c r="B279" s="121">
        <v>0.0</v>
      </c>
      <c r="C279" s="84"/>
      <c r="D279" s="84"/>
      <c r="E279" s="84"/>
      <c r="F279" s="136"/>
      <c r="G279" s="161" t="str">
        <f>IFERROR(VLOOKUP(INDIRECT("F"&amp;row()),'2. Data Elements'!$A:$F,6,FALSE),"")</f>
        <v/>
      </c>
      <c r="H279" s="84"/>
      <c r="I279" s="125"/>
    </row>
  </sheetData>
  <mergeCells count="25">
    <mergeCell ref="C1:H1"/>
    <mergeCell ref="C2:H2"/>
    <mergeCell ref="E9:H9"/>
    <mergeCell ref="E13:H13"/>
    <mergeCell ref="C20:H20"/>
    <mergeCell ref="C183:H183"/>
    <mergeCell ref="C184:H184"/>
    <mergeCell ref="C187:H187"/>
    <mergeCell ref="E197:H197"/>
    <mergeCell ref="E201:H201"/>
    <mergeCell ref="E204:H204"/>
    <mergeCell ref="E207:H207"/>
    <mergeCell ref="E217:H217"/>
    <mergeCell ref="E220:H220"/>
    <mergeCell ref="E256:H256"/>
    <mergeCell ref="E261:H261"/>
    <mergeCell ref="E267:H267"/>
    <mergeCell ref="C275:H275"/>
    <mergeCell ref="E225:H225"/>
    <mergeCell ref="E230:H230"/>
    <mergeCell ref="E236:H236"/>
    <mergeCell ref="C244:H244"/>
    <mergeCell ref="C247:H247"/>
    <mergeCell ref="E248:H248"/>
    <mergeCell ref="E251:H251"/>
  </mergeCells>
  <dataValidations>
    <dataValidation type="list" allowBlank="1" sqref="F4:F8 F10:F12 F14:F19 F22:F23 F25:F28 F30:F33 F35:F39 F41:F47 F49:F50 F52:F55 F57:F60 F62:F66 F68:F74 F76:F77 F79:F82 F84:F87 F89:F93 F95:F101 F103:F104 F106:F109 F114 F116:F120 F122:F128 F130:F131 F133:F136 F138:F141 F143:F147 F149:F155 F157:F158 F160:F163 F168 F170:F174 F176:F182 F185:F186 F190:F196 F198:F200 F202:F203 F205:F206 F208:F216 F218:F219 F221:F224 F226:F229 F231:F235 F237:F243 F245:F246 F249:F250 F252:F255 F257:F260 F262:F266 F268:F274 F276:F279">
      <formula1>'2. Data Elements'!$A$5:$A$493</formula1>
    </dataValidation>
    <dataValidation type="list" allowBlank="1" sqref="F111:F113 F165:F167">
      <formula1>#REF!</formula1>
    </dataValidation>
  </dataValidations>
  <hyperlinks>
    <hyperlink r:id="rId1" location="gid=777717889" ref="H10"/>
    <hyperlink r:id="rId2" location="gid=777717889" ref="H22"/>
    <hyperlink r:id="rId3" location="gid=777717889" ref="H27"/>
    <hyperlink r:id="rId4" location="gid=777717889" ref="H49"/>
    <hyperlink r:id="rId5" location="gid=777717889" ref="H54"/>
    <hyperlink r:id="rId6" location="gid=777717889" ref="H130"/>
    <hyperlink r:id="rId7" location="gid=777717889" ref="H135"/>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21" t="s">
        <v>236</v>
      </c>
      <c r="B1" s="121">
        <v>0.0</v>
      </c>
      <c r="C1" s="122" t="s">
        <v>415</v>
      </c>
      <c r="D1" s="123"/>
      <c r="E1" s="123"/>
      <c r="F1" s="123"/>
      <c r="G1" s="123"/>
      <c r="H1" s="124"/>
      <c r="I1" s="125"/>
    </row>
    <row r="2">
      <c r="A2" s="121" t="s">
        <v>279</v>
      </c>
      <c r="B2" s="121">
        <v>0.0</v>
      </c>
      <c r="C2" s="126" t="s">
        <v>416</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275</v>
      </c>
      <c r="B4" s="121">
        <v>0.0</v>
      </c>
      <c r="C4" s="143" t="s">
        <v>417</v>
      </c>
      <c r="D4" s="164" t="str">
        <f>IF(OR(ISERROR(SEARCH("extension",INDIRECT("$A"&amp;row()))),NOT(ISERROR(SEARCH("parties",INDIRECT("$C"&amp;row()))))),VLOOKUP(INDIRECT("$C"&amp;row()),'OCDS Schema 1.1.5'!$B:$D,2,FALSE), VLOOKUP(INDIRECT("$C"&amp;row()),'OCDS Extension Schemas 1.1.5'!$B:$D,2,FALSE))</f>
        <v>Rationale</v>
      </c>
      <c r="E4" s="164" t="str">
        <f>IF(OR(ISERROR(SEARCH("extension",INDIRECT("$A"&amp;row()))),NOT(ISERROR(SEARCH("parties",INDIRECT("$C"&amp;row()))))),VLOOKUP(INDIRECT("$C"&amp;row()),'OCDS Schema 1.1.5'!$B:$D,3,FALSE), VLOOKUP(INDIRECT("$C"&amp;row()),'OCDS Extension Schemas 1.1.5'!$B:$D,3,FALSE))</f>
        <v>The rationale for the procurement provided in free text. More detail can be provided in an attached document.</v>
      </c>
      <c r="F4" s="136"/>
      <c r="G4" s="134" t="str">
        <f>IFERROR(VLOOKUP(INDIRECT("F"&amp;row()),'2. Data Elements'!$A:$F,6,FALSE),"")</f>
        <v/>
      </c>
      <c r="H4" s="84"/>
      <c r="I4" s="125"/>
    </row>
    <row r="5">
      <c r="A5" s="121" t="s">
        <v>301</v>
      </c>
      <c r="B5" s="121">
        <v>0.0</v>
      </c>
      <c r="C5" s="140" t="s">
        <v>418</v>
      </c>
      <c r="D5" s="142" t="str">
        <f>IF(OR(ISERROR(SEARCH("extension",INDIRECT("$A"&amp;row()))),NOT(ISERROR(SEARCH("parties",INDIRECT("$C"&amp;row()))))),VLOOKUP(INDIRECT("$C"&amp;row()),'OCDS Schema 1.1.5'!$B:$D,2,FALSE), VLOOKUP(INDIRECT("$C"&amp;row()),'OCDS Extension Schemas 1.1.5'!$B:$D,2,FALSE))</f>
        <v>Budget</v>
      </c>
      <c r="E5" s="142" t="str">
        <f>IF(OR(ISERROR(SEARCH("extension",INDIRECT("$A"&amp;row()))),NOT(ISERROR(SEARCH("parties",INDIRECT("$C"&amp;row()))))),VLOOKUP(INDIRECT("$C"&amp;row()),'OCDS Schema 1.1.5'!$B:$D,3,FALSE), VLOOKUP(INDIRECT("$C"&amp;row()),'OCDS Extension Schemas 1.1.5'!$B:$D,3,FALSE))</f>
        <v>Details of the budget that funds this contracting process.</v>
      </c>
      <c r="I5" s="125"/>
    </row>
    <row r="6">
      <c r="A6" s="121" t="s">
        <v>275</v>
      </c>
      <c r="B6" s="121">
        <v>0.0</v>
      </c>
      <c r="C6" s="143" t="s">
        <v>419</v>
      </c>
      <c r="D6" s="164" t="str">
        <f>IF(OR(ISERROR(SEARCH("extension",INDIRECT("$A"&amp;row()))),NOT(ISERROR(SEARCH("parties",INDIRECT("$C"&amp;row()))))),VLOOKUP(INDIRECT("$C"&amp;row()),'OCDS Schema 1.1.5'!$B:$D,2,FALSE), VLOOKUP(INDIRECT("$C"&amp;row()),'OCDS Extension Schemas 1.1.5'!$B:$D,2,FALSE))</f>
        <v>ID</v>
      </c>
      <c r="E6" s="164" t="str">
        <f>IF(OR(ISERROR(SEARCH("extension",INDIRECT("$A"&amp;row()))),NOT(ISERROR(SEARCH("parties",INDIRECT("$C"&amp;row()))))),VLOOKUP(INDIRECT("$C"&amp;row()),'OCDS Schema 1.1.5'!$B:$D,3,FALSE), VLOOKUP(INDIRECT("$C"&amp;row()),'OCDS Extension Schemas 1.1.5'!$B:$D,3,FALSE))</f>
        <v>An identifier for the budget line item which provides funds for this contracting process. This identifier should be possible to cross-reference against the provided data source.</v>
      </c>
      <c r="F6" s="136"/>
      <c r="G6" s="134" t="str">
        <f>IFERROR(VLOOKUP(INDIRECT("F"&amp;row()),'2. Data Elements'!$A:$F,6,FALSE),"")</f>
        <v/>
      </c>
      <c r="H6" s="84"/>
      <c r="I6" s="125"/>
    </row>
    <row r="7">
      <c r="A7" s="121" t="s">
        <v>275</v>
      </c>
      <c r="B7" s="121">
        <v>0.0</v>
      </c>
      <c r="C7" s="143" t="s">
        <v>420</v>
      </c>
      <c r="D7" s="164" t="str">
        <f>IF(OR(ISERROR(SEARCH("extension",INDIRECT("$A"&amp;row()))),NOT(ISERROR(SEARCH("parties",INDIRECT("$C"&amp;row()))))),VLOOKUP(INDIRECT("$C"&amp;row()),'OCDS Schema 1.1.5'!$B:$D,2,FALSE), VLOOKUP(INDIRECT("$C"&amp;row()),'OCDS Extension Schemas 1.1.5'!$B:$D,2,FALSE))</f>
        <v>Budget Source</v>
      </c>
      <c r="E7" s="164" t="str">
        <f>IF(OR(ISERROR(SEARCH("extension",INDIRECT("$A"&amp;row()))),NOT(ISERROR(SEARCH("parties",INDIRECT("$C"&amp;row()))))),VLOOKUP(INDIRECT("$C"&amp;row()),'OCDS Schema 1.1.5'!$B:$D,3,FALSE), VLOOKUP(INDIRECT("$C"&amp;row()),'OCDS Extension Schemas 1.1.5'!$B:$D,3,FALSE))</f>
        <v>A short free text description of the budget source. May be used to provide the title of the budget line, or the programme used to fund this project.</v>
      </c>
      <c r="F7" s="133"/>
      <c r="G7" s="134" t="str">
        <f>IFERROR(VLOOKUP(INDIRECT("F"&amp;row()),'2. Data Elements'!$A:$F,6,FALSE),"")</f>
        <v/>
      </c>
      <c r="H7" s="84"/>
      <c r="I7" s="125"/>
    </row>
    <row r="8">
      <c r="A8" s="121" t="s">
        <v>301</v>
      </c>
      <c r="B8" s="121">
        <v>0.0</v>
      </c>
      <c r="C8" s="140" t="s">
        <v>421</v>
      </c>
      <c r="D8" s="142" t="str">
        <f>IF(OR(ISERROR(SEARCH("extension",INDIRECT("$A"&amp;row()))),NOT(ISERROR(SEARCH("parties",INDIRECT("$C"&amp;row()))))),VLOOKUP(INDIRECT("$C"&amp;row()),'OCDS Schema 1.1.5'!$B:$D,2,FALSE), VLOOKUP(INDIRECT("$C"&amp;row()),'OCDS Extension Schemas 1.1.5'!$B:$D,2,FALSE))</f>
        <v>Amount</v>
      </c>
      <c r="E8" s="142" t="str">
        <f>IF(OR(ISERROR(SEARCH("extension",INDIRECT("$A"&amp;row()))),NOT(ISERROR(SEARCH("parties",INDIRECT("$C"&amp;row()))))),VLOOKUP(INDIRECT("$C"&amp;row()),'OCDS Schema 1.1.5'!$B:$D,3,FALSE), VLOOKUP(INDIRECT("$C"&amp;row()),'OCDS Extension Schemas 1.1.5'!$B:$D,3,FALSE))</f>
        <v>The value reserved in the budget for this contracting process. A negative value indicates anticipated income to the budget as a result of this contracting process, rather than expenditure. Where the budget is drawn from multiple sources, the budget breakdown extension can be used.</v>
      </c>
      <c r="I8" s="125"/>
    </row>
    <row r="9">
      <c r="A9" s="121" t="s">
        <v>275</v>
      </c>
      <c r="B9" s="121">
        <v>0.0</v>
      </c>
      <c r="C9" s="143" t="s">
        <v>422</v>
      </c>
      <c r="D9" s="164" t="str">
        <f>IF(OR(ISERROR(SEARCH("extension",INDIRECT("$A"&amp;row()))),NOT(ISERROR(SEARCH("parties",INDIRECT("$C"&amp;row()))))),VLOOKUP(INDIRECT("$C"&amp;row()),'OCDS Schema 1.1.5'!$B:$D,2,FALSE), VLOOKUP(INDIRECT("$C"&amp;row()),'OCDS Extension Schemas 1.1.5'!$B:$D,2,FALSE))</f>
        <v>Amount</v>
      </c>
      <c r="E9" s="164" t="str">
        <f>IF(OR(ISERROR(SEARCH("extension",INDIRECT("$A"&amp;row()))),NOT(ISERROR(SEARCH("parties",INDIRECT("$C"&amp;row()))))),VLOOKUP(INDIRECT("$C"&amp;row()),'OCDS Schema 1.1.5'!$B:$D,3,FALSE), VLOOKUP(INDIRECT("$C"&amp;row()),'OCDS Extension Schemas 1.1.5'!$B:$D,3,FALSE))</f>
        <v>Amount as a number.</v>
      </c>
      <c r="F9" s="136"/>
      <c r="G9" s="134" t="str">
        <f>IFERROR(VLOOKUP(INDIRECT("F"&amp;row()),'2. Data Elements'!$A:$F,6,FALSE),"")</f>
        <v/>
      </c>
      <c r="H9" s="84"/>
      <c r="I9" s="125"/>
    </row>
    <row r="10">
      <c r="A10" s="121" t="s">
        <v>275</v>
      </c>
      <c r="B10" s="121">
        <v>0.0</v>
      </c>
      <c r="C10" s="143" t="s">
        <v>423</v>
      </c>
      <c r="D10" s="164" t="str">
        <f>IF(OR(ISERROR(SEARCH("extension",INDIRECT("$A"&amp;row()))),NOT(ISERROR(SEARCH("parties",INDIRECT("$C"&amp;row()))))),VLOOKUP(INDIRECT("$C"&amp;row()),'OCDS Schema 1.1.5'!$B:$D,2,FALSE), VLOOKUP(INDIRECT("$C"&amp;row()),'OCDS Extension Schemas 1.1.5'!$B:$D,2,FALSE))</f>
        <v>Currency</v>
      </c>
      <c r="E10" s="164" t="str">
        <f>IF(OR(ISERROR(SEARCH("extension",INDIRECT("$A"&amp;row()))),NOT(ISERROR(SEARCH("parties",INDIRECT("$C"&amp;row()))))),VLOOKUP(INDIRECT("$C"&amp;row()),'OCDS Schema 1.1.5'!$B:$D,3,FALSE), VLOOKUP(INDIRECT("$C"&amp;row()),'OCDS Extension Schemas 1.1.5'!$B:$D,3,FALSE))</f>
        <v>The currency of the amount, from the closed currency codelist.</v>
      </c>
      <c r="F10" s="136"/>
      <c r="G10" s="134" t="str">
        <f>IFERROR(VLOOKUP(INDIRECT("F"&amp;row()),'2. Data Elements'!$A:$F,6,FALSE),"")</f>
        <v/>
      </c>
      <c r="H10" s="84"/>
      <c r="I10" s="125"/>
    </row>
    <row r="11">
      <c r="A11" s="121" t="s">
        <v>275</v>
      </c>
      <c r="B11" s="121">
        <v>0.0</v>
      </c>
      <c r="C11" s="143" t="s">
        <v>424</v>
      </c>
      <c r="D11" s="164" t="str">
        <f>IF(OR(ISERROR(SEARCH("extension",INDIRECT("$A"&amp;row()))),NOT(ISERROR(SEARCH("parties",INDIRECT("$C"&amp;row()))))),VLOOKUP(INDIRECT("$C"&amp;row()),'OCDS Schema 1.1.5'!$B:$D,2,FALSE), VLOOKUP(INDIRECT("$C"&amp;row()),'OCDS Extension Schemas 1.1.5'!$B:$D,2,FALSE))</f>
        <v>Project title</v>
      </c>
      <c r="E11" s="164" t="str">
        <f>IF(OR(ISERROR(SEARCH("extension",INDIRECT("$A"&amp;row()))),NOT(ISERROR(SEARCH("parties",INDIRECT("$C"&amp;row()))))),VLOOKUP(INDIRECT("$C"&amp;row()),'OCDS Schema 1.1.5'!$B:$D,3,FALSE), VLOOKUP(INDIRECT("$C"&amp;row()),'OCDS Extension Schemas 1.1.5'!$B:$D,3,FALSE))</f>
        <v>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v>
      </c>
      <c r="F11" s="136"/>
      <c r="G11" s="134" t="str">
        <f>IFERROR(VLOOKUP(INDIRECT("F"&amp;row()),'2. Data Elements'!$A:$F,6,FALSE),"")</f>
        <v/>
      </c>
      <c r="H11" s="84"/>
      <c r="I11" s="125"/>
    </row>
    <row r="12">
      <c r="A12" s="121" t="s">
        <v>275</v>
      </c>
      <c r="B12" s="121">
        <v>0.0</v>
      </c>
      <c r="C12" s="143" t="s">
        <v>425</v>
      </c>
      <c r="D12" s="164" t="str">
        <f>IF(OR(ISERROR(SEARCH("extension",INDIRECT("$A"&amp;row()))),NOT(ISERROR(SEARCH("parties",INDIRECT("$C"&amp;row()))))),VLOOKUP(INDIRECT("$C"&amp;row()),'OCDS Schema 1.1.5'!$B:$D,2,FALSE), VLOOKUP(INDIRECT("$C"&amp;row()),'OCDS Extension Schemas 1.1.5'!$B:$D,2,FALSE))</f>
        <v>Project identifier</v>
      </c>
      <c r="E12" s="164" t="str">
        <f>IF(OR(ISERROR(SEARCH("extension",INDIRECT("$A"&amp;row()))),NOT(ISERROR(SEARCH("parties",INDIRECT("$C"&amp;row()))))),VLOOKUP(INDIRECT("$C"&amp;row()),'OCDS Schema 1.1.5'!$B:$D,3,FALSE), VLOOKUP(INDIRECT("$C"&amp;row()),'OCDS Extension Schemas 1.1.5'!$B:$D,3,FALSE))</f>
        <v>An external identifier for the project that this contracting process forms part of, or is funded via (if applicable). Some organizations maintain a registry of projects, and the data should use the identifier from the relevant registry of projects.</v>
      </c>
      <c r="F12" s="136"/>
      <c r="G12" s="134" t="str">
        <f>IFERROR(VLOOKUP(INDIRECT("F"&amp;row()),'2. Data Elements'!$A:$F,6,FALSE),"")</f>
        <v/>
      </c>
      <c r="H12" s="84"/>
      <c r="I12" s="125"/>
    </row>
    <row r="13">
      <c r="A13" s="121" t="s">
        <v>275</v>
      </c>
      <c r="B13" s="121">
        <v>0.0</v>
      </c>
      <c r="C13" s="143" t="s">
        <v>426</v>
      </c>
      <c r="D13" s="164" t="str">
        <f>IF(OR(ISERROR(SEARCH("extension",INDIRECT("$A"&amp;row()))),NOT(ISERROR(SEARCH("parties",INDIRECT("$C"&amp;row()))))),VLOOKUP(INDIRECT("$C"&amp;row()),'OCDS Schema 1.1.5'!$B:$D,2,FALSE), VLOOKUP(INDIRECT("$C"&amp;row()),'OCDS Extension Schemas 1.1.5'!$B:$D,2,FALSE))</f>
        <v>Linked budget information</v>
      </c>
      <c r="E13" s="164" t="str">
        <f>IF(OR(ISERROR(SEARCH("extension",INDIRECT("$A"&amp;row()))),NOT(ISERROR(SEARCH("parties",INDIRECT("$C"&amp;row()))))),VLOOKUP(INDIRECT("$C"&amp;row()),'OCDS Schema 1.1.5'!$B:$D,3,FALSE), VLOOKUP(INDIRECT("$C"&amp;row()),'OCDS Extension Schemas 1.1.5'!$B:$D,3,FALSE))</f>
        <v>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v>
      </c>
      <c r="F13" s="136"/>
      <c r="G13" s="134" t="str">
        <f>IFERROR(VLOOKUP(INDIRECT("F"&amp;row()),'2. Data Elements'!$A:$F,6,FALSE),"")</f>
        <v/>
      </c>
      <c r="H13" s="84"/>
      <c r="I13" s="125"/>
    </row>
    <row r="14">
      <c r="A14" s="121" t="s">
        <v>301</v>
      </c>
      <c r="B14" s="121">
        <v>0.0</v>
      </c>
      <c r="C14" s="140" t="s">
        <v>427</v>
      </c>
      <c r="D14" s="142" t="str">
        <f>IF(OR(ISERROR(SEARCH("extension",INDIRECT("$A"&amp;row()))),NOT(ISERROR(SEARCH("parties",INDIRECT("$C"&amp;row()))))),VLOOKUP(INDIRECT("$C"&amp;row()),'OCDS Schema 1.1.5'!$B:$D,2,FALSE), VLOOKUP(INDIRECT("$C"&amp;row()),'OCDS Extension Schemas 1.1.5'!$B:$D,2,FALSE))</f>
        <v>Documents</v>
      </c>
      <c r="E14" s="142" t="str">
        <f>IF(OR(ISERROR(SEARCH("extension",INDIRECT("$A"&amp;row()))),NOT(ISERROR(SEARCH("parties",INDIRECT("$C"&amp;row()))))),VLOOKUP(INDIRECT("$C"&amp;row()),'OCDS Schema 1.1.5'!$B:$D,3,FALSE), VLOOKUP(INDIRECT("$C"&amp;row()),'OCDS Extension Schemas 1.1.5'!$B:$D,3,FALSE))</f>
        <v>A list of documents related to the planning process.</v>
      </c>
      <c r="I14" s="125"/>
    </row>
    <row r="15">
      <c r="A15" s="121" t="s">
        <v>287</v>
      </c>
      <c r="B15" s="121">
        <v>0.0</v>
      </c>
      <c r="C15" s="130" t="s">
        <v>428</v>
      </c>
      <c r="D15" s="164" t="str">
        <f>IF(OR(ISERROR(SEARCH("extension",INDIRECT("$A"&amp;row()))),NOT(ISERROR(SEARCH("parties",INDIRECT("$C"&amp;row()))))),VLOOKUP(INDIRECT("$C"&amp;row()),'OCDS Schema 1.1.5'!$B:$D,2,FALSE), VLOOKUP(INDIRECT("$C"&amp;row()),'OCDS Extension Schemas 1.1.5'!$B:$D,2,FALSE))</f>
        <v>ID</v>
      </c>
      <c r="E15"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15" s="136"/>
      <c r="G15" s="134" t="str">
        <f>IFERROR(VLOOKUP(INDIRECT("F"&amp;row()),'2. Data Elements'!$A:$F,6,FALSE),"")</f>
        <v/>
      </c>
      <c r="H15" s="84"/>
      <c r="I15" s="125"/>
    </row>
    <row r="16">
      <c r="A16" s="121" t="s">
        <v>275</v>
      </c>
      <c r="B16" s="121">
        <v>0.0</v>
      </c>
      <c r="C16" s="143" t="s">
        <v>429</v>
      </c>
      <c r="D16" s="164" t="str">
        <f>IF(OR(ISERROR(SEARCH("extension",INDIRECT("$A"&amp;row()))),NOT(ISERROR(SEARCH("parties",INDIRECT("$C"&amp;row()))))),VLOOKUP(INDIRECT("$C"&amp;row()),'OCDS Schema 1.1.5'!$B:$D,2,FALSE), VLOOKUP(INDIRECT("$C"&amp;row()),'OCDS Extension Schemas 1.1.5'!$B:$D,2,FALSE))</f>
        <v>Document type</v>
      </c>
      <c r="E16"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16" s="136"/>
      <c r="G16" s="134" t="str">
        <f>IFERROR(VLOOKUP(INDIRECT("F"&amp;row()),'2. Data Elements'!$A:$F,6,FALSE),"")</f>
        <v/>
      </c>
      <c r="H16" s="84"/>
      <c r="I16" s="125"/>
    </row>
    <row r="17">
      <c r="A17" s="121" t="s">
        <v>275</v>
      </c>
      <c r="B17" s="121">
        <v>0.0</v>
      </c>
      <c r="C17" s="143" t="s">
        <v>430</v>
      </c>
      <c r="D17" s="164" t="str">
        <f>IF(OR(ISERROR(SEARCH("extension",INDIRECT("$A"&amp;row()))),NOT(ISERROR(SEARCH("parties",INDIRECT("$C"&amp;row()))))),VLOOKUP(INDIRECT("$C"&amp;row()),'OCDS Schema 1.1.5'!$B:$D,2,FALSE), VLOOKUP(INDIRECT("$C"&amp;row()),'OCDS Extension Schemas 1.1.5'!$B:$D,2,FALSE))</f>
        <v>Title</v>
      </c>
      <c r="E17" s="164" t="str">
        <f>IF(OR(ISERROR(SEARCH("extension",INDIRECT("$A"&amp;row()))),NOT(ISERROR(SEARCH("parties",INDIRECT("$C"&amp;row()))))),VLOOKUP(INDIRECT("$C"&amp;row()),'OCDS Schema 1.1.5'!$B:$D,3,FALSE), VLOOKUP(INDIRECT("$C"&amp;row()),'OCDS Extension Schemas 1.1.5'!$B:$D,3,FALSE))</f>
        <v>The document title.</v>
      </c>
      <c r="F17" s="136"/>
      <c r="G17" s="134" t="str">
        <f>IFERROR(VLOOKUP(INDIRECT("F"&amp;row()),'2. Data Elements'!$A:$F,6,FALSE),"")</f>
        <v/>
      </c>
      <c r="H17" s="84"/>
      <c r="I17" s="125"/>
    </row>
    <row r="18">
      <c r="A18" s="121" t="s">
        <v>275</v>
      </c>
      <c r="B18" s="121">
        <v>0.0</v>
      </c>
      <c r="C18" s="143" t="s">
        <v>431</v>
      </c>
      <c r="D18" s="164" t="str">
        <f>IF(OR(ISERROR(SEARCH("extension",INDIRECT("$A"&amp;row()))),NOT(ISERROR(SEARCH("parties",INDIRECT("$C"&amp;row()))))),VLOOKUP(INDIRECT("$C"&amp;row()),'OCDS Schema 1.1.5'!$B:$D,2,FALSE), VLOOKUP(INDIRECT("$C"&amp;row()),'OCDS Extension Schemas 1.1.5'!$B:$D,2,FALSE))</f>
        <v>Description</v>
      </c>
      <c r="E18"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18" s="136"/>
      <c r="G18" s="134" t="str">
        <f>IFERROR(VLOOKUP(INDIRECT("F"&amp;row()),'2. Data Elements'!$A:$F,6,FALSE),"")</f>
        <v/>
      </c>
      <c r="H18" s="84"/>
      <c r="I18" s="125"/>
    </row>
    <row r="19">
      <c r="A19" s="121" t="s">
        <v>275</v>
      </c>
      <c r="B19" s="121">
        <v>0.0</v>
      </c>
      <c r="C19" s="143" t="s">
        <v>432</v>
      </c>
      <c r="D19" s="164" t="str">
        <f>IF(OR(ISERROR(SEARCH("extension",INDIRECT("$A"&amp;row()))),NOT(ISERROR(SEARCH("parties",INDIRECT("$C"&amp;row()))))),VLOOKUP(INDIRECT("$C"&amp;row()),'OCDS Schema 1.1.5'!$B:$D,2,FALSE), VLOOKUP(INDIRECT("$C"&amp;row()),'OCDS Extension Schemas 1.1.5'!$B:$D,2,FALSE))</f>
        <v>URL</v>
      </c>
      <c r="E19"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19" s="136"/>
      <c r="G19" s="134" t="str">
        <f>IFERROR(VLOOKUP(INDIRECT("F"&amp;row()),'2. Data Elements'!$A:$F,6,FALSE),"")</f>
        <v/>
      </c>
      <c r="H19" s="84"/>
      <c r="I19" s="125"/>
    </row>
    <row r="20">
      <c r="A20" s="121" t="s">
        <v>275</v>
      </c>
      <c r="B20" s="121">
        <v>0.0</v>
      </c>
      <c r="C20" s="143" t="s">
        <v>433</v>
      </c>
      <c r="D20" s="164" t="str">
        <f>IF(OR(ISERROR(SEARCH("extension",INDIRECT("$A"&amp;row()))),NOT(ISERROR(SEARCH("parties",INDIRECT("$C"&amp;row()))))),VLOOKUP(INDIRECT("$C"&amp;row()),'OCDS Schema 1.1.5'!$B:$D,2,FALSE), VLOOKUP(INDIRECT("$C"&amp;row()),'OCDS Extension Schemas 1.1.5'!$B:$D,2,FALSE))</f>
        <v>Date published</v>
      </c>
      <c r="E20"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0" s="136"/>
      <c r="G20" s="134" t="str">
        <f>IFERROR(VLOOKUP(INDIRECT("F"&amp;row()),'2. Data Elements'!$A:$F,6,FALSE),"")</f>
        <v/>
      </c>
      <c r="H20" s="84"/>
      <c r="I20" s="125"/>
    </row>
    <row r="21">
      <c r="A21" s="121" t="s">
        <v>275</v>
      </c>
      <c r="B21" s="121">
        <v>0.0</v>
      </c>
      <c r="C21" s="143" t="s">
        <v>434</v>
      </c>
      <c r="D21" s="164" t="str">
        <f>IF(OR(ISERROR(SEARCH("extension",INDIRECT("$A"&amp;row()))),NOT(ISERROR(SEARCH("parties",INDIRECT("$C"&amp;row()))))),VLOOKUP(INDIRECT("$C"&amp;row()),'OCDS Schema 1.1.5'!$B:$D,2,FALSE), VLOOKUP(INDIRECT("$C"&amp;row()),'OCDS Extension Schemas 1.1.5'!$B:$D,2,FALSE))</f>
        <v>Date modified</v>
      </c>
      <c r="E21" s="164" t="str">
        <f>IF(OR(ISERROR(SEARCH("extension",INDIRECT("$A"&amp;row()))),NOT(ISERROR(SEARCH("parties",INDIRECT("$C"&amp;row()))))),VLOOKUP(INDIRECT("$C"&amp;row()),'OCDS Schema 1.1.5'!$B:$D,3,FALSE), VLOOKUP(INDIRECT("$C"&amp;row()),'OCDS Extension Schemas 1.1.5'!$B:$D,3,FALSE))</f>
        <v>Date that the document was last modified</v>
      </c>
      <c r="F21" s="136"/>
      <c r="G21" s="134" t="str">
        <f>IFERROR(VLOOKUP(INDIRECT("F"&amp;row()),'2. Data Elements'!$A:$F,6,FALSE),"")</f>
        <v/>
      </c>
      <c r="H21" s="84"/>
      <c r="I21" s="125"/>
    </row>
    <row r="22">
      <c r="A22" s="121" t="s">
        <v>275</v>
      </c>
      <c r="B22" s="121">
        <v>0.0</v>
      </c>
      <c r="C22" s="143" t="s">
        <v>435</v>
      </c>
      <c r="D22" s="164" t="str">
        <f>IF(OR(ISERROR(SEARCH("extension",INDIRECT("$A"&amp;row()))),NOT(ISERROR(SEARCH("parties",INDIRECT("$C"&amp;row()))))),VLOOKUP(INDIRECT("$C"&amp;row()),'OCDS Schema 1.1.5'!$B:$D,2,FALSE), VLOOKUP(INDIRECT("$C"&amp;row()),'OCDS Extension Schemas 1.1.5'!$B:$D,2,FALSE))</f>
        <v>Format</v>
      </c>
      <c r="E22"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2" s="136"/>
      <c r="G22" s="134" t="str">
        <f>IFERROR(VLOOKUP(INDIRECT("F"&amp;row()),'2. Data Elements'!$A:$F,6,FALSE),"")</f>
        <v/>
      </c>
      <c r="H22" s="84"/>
      <c r="I22" s="125"/>
    </row>
    <row r="23">
      <c r="A23" s="121" t="s">
        <v>275</v>
      </c>
      <c r="B23" s="121">
        <v>0.0</v>
      </c>
      <c r="C23" s="143" t="s">
        <v>436</v>
      </c>
      <c r="D23" s="164" t="str">
        <f>IF(OR(ISERROR(SEARCH("extension",INDIRECT("$A"&amp;row()))),NOT(ISERROR(SEARCH("parties",INDIRECT("$C"&amp;row()))))),VLOOKUP(INDIRECT("$C"&amp;row()),'OCDS Schema 1.1.5'!$B:$D,2,FALSE), VLOOKUP(INDIRECT("$C"&amp;row()),'OCDS Extension Schemas 1.1.5'!$B:$D,2,FALSE))</f>
        <v>Language</v>
      </c>
      <c r="E23"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3" s="136"/>
      <c r="G23" s="134" t="str">
        <f>IFERROR(VLOOKUP(INDIRECT("F"&amp;row()),'2. Data Elements'!$A:$F,6,FALSE),"")</f>
        <v/>
      </c>
      <c r="H23" s="84"/>
      <c r="I23" s="125"/>
    </row>
    <row r="24">
      <c r="A24" s="121" t="s">
        <v>301</v>
      </c>
      <c r="B24" s="121">
        <v>0.0</v>
      </c>
      <c r="C24" s="140" t="s">
        <v>437</v>
      </c>
      <c r="D24" s="142" t="str">
        <f>IF(OR(ISERROR(SEARCH("extension",INDIRECT("$A"&amp;row()))),NOT(ISERROR(SEARCH("parties",INDIRECT("$C"&amp;row()))))),VLOOKUP(INDIRECT("$C"&amp;row()),'OCDS Schema 1.1.5'!$B:$D,2,FALSE), VLOOKUP(INDIRECT("$C"&amp;row()),'OCDS Extension Schemas 1.1.5'!$B:$D,2,FALSE))</f>
        <v>Planning milestones</v>
      </c>
      <c r="E24" s="142" t="str">
        <f>IF(OR(ISERROR(SEARCH("extension",INDIRECT("$A"&amp;row()))),NOT(ISERROR(SEARCH("parties",INDIRECT("$C"&amp;row()))))),VLOOKUP(INDIRECT("$C"&amp;row()),'OCDS Schema 1.1.5'!$B:$D,3,FALSE), VLOOKUP(INDIRECT("$C"&amp;row()),'OCDS Extension Schemas 1.1.5'!$B:$D,3,FALSE))</f>
        <v>A list of milestones associated with the planning stage.</v>
      </c>
      <c r="I24" s="125"/>
    </row>
    <row r="25">
      <c r="A25" s="121" t="s">
        <v>287</v>
      </c>
      <c r="B25" s="121">
        <v>0.0</v>
      </c>
      <c r="C25" s="130" t="s">
        <v>438</v>
      </c>
      <c r="D25" s="164" t="str">
        <f>IF(OR(ISERROR(SEARCH("extension",INDIRECT("$A"&amp;row()))),NOT(ISERROR(SEARCH("parties",INDIRECT("$C"&amp;row()))))),VLOOKUP(INDIRECT("$C"&amp;row()),'OCDS Schema 1.1.5'!$B:$D,2,FALSE), VLOOKUP(INDIRECT("$C"&amp;row()),'OCDS Extension Schemas 1.1.5'!$B:$D,2,FALSE))</f>
        <v>ID</v>
      </c>
      <c r="E25" s="164"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25" s="136"/>
      <c r="G25" s="134" t="str">
        <f>IFERROR(VLOOKUP(INDIRECT("F"&amp;row()),'2. Data Elements'!$A:$F,6,FALSE),"")</f>
        <v/>
      </c>
      <c r="H25" s="84"/>
      <c r="I25" s="125"/>
    </row>
    <row r="26">
      <c r="A26" s="121" t="s">
        <v>275</v>
      </c>
      <c r="B26" s="121">
        <v>0.0</v>
      </c>
      <c r="C26" s="143" t="s">
        <v>439</v>
      </c>
      <c r="D26" s="164" t="str">
        <f>IF(OR(ISERROR(SEARCH("extension",INDIRECT("$A"&amp;row()))),NOT(ISERROR(SEARCH("parties",INDIRECT("$C"&amp;row()))))),VLOOKUP(INDIRECT("$C"&amp;row()),'OCDS Schema 1.1.5'!$B:$D,2,FALSE), VLOOKUP(INDIRECT("$C"&amp;row()),'OCDS Extension Schemas 1.1.5'!$B:$D,2,FALSE))</f>
        <v>Title</v>
      </c>
      <c r="E26" s="164" t="str">
        <f>IF(OR(ISERROR(SEARCH("extension",INDIRECT("$A"&amp;row()))),NOT(ISERROR(SEARCH("parties",INDIRECT("$C"&amp;row()))))),VLOOKUP(INDIRECT("$C"&amp;row()),'OCDS Schema 1.1.5'!$B:$D,3,FALSE), VLOOKUP(INDIRECT("$C"&amp;row()),'OCDS Extension Schemas 1.1.5'!$B:$D,3,FALSE))</f>
        <v>Milestone title</v>
      </c>
      <c r="F26" s="136"/>
      <c r="G26" s="134" t="str">
        <f>IFERROR(VLOOKUP(INDIRECT("F"&amp;row()),'2. Data Elements'!$A:$F,6,FALSE),"")</f>
        <v/>
      </c>
      <c r="H26" s="84"/>
      <c r="I26" s="125"/>
    </row>
    <row r="27">
      <c r="A27" s="121" t="s">
        <v>275</v>
      </c>
      <c r="B27" s="121">
        <v>0.0</v>
      </c>
      <c r="C27" s="143" t="s">
        <v>440</v>
      </c>
      <c r="D27" s="164" t="str">
        <f>IF(OR(ISERROR(SEARCH("extension",INDIRECT("$A"&amp;row()))),NOT(ISERROR(SEARCH("parties",INDIRECT("$C"&amp;row()))))),VLOOKUP(INDIRECT("$C"&amp;row()),'OCDS Schema 1.1.5'!$B:$D,2,FALSE), VLOOKUP(INDIRECT("$C"&amp;row()),'OCDS Extension Schemas 1.1.5'!$B:$D,2,FALSE))</f>
        <v>Milestone type</v>
      </c>
      <c r="E27" s="164" t="str">
        <f>IF(OR(ISERROR(SEARCH("extension",INDIRECT("$A"&amp;row()))),NOT(ISERROR(SEARCH("parties",INDIRECT("$C"&amp;row()))))),VLOOKUP(INDIRECT("$C"&amp;row()),'OCDS Schema 1.1.5'!$B:$D,3,FALSE), VLOOKUP(INDIRECT("$C"&amp;row()),'OCDS Extension Schemas 1.1.5'!$B:$D,3,FALSE))</f>
        <v>The nature of the milestone, using the open milestoneType codelist.</v>
      </c>
      <c r="F27" s="136"/>
      <c r="G27" s="134" t="str">
        <f>IFERROR(VLOOKUP(INDIRECT("F"&amp;row()),'2. Data Elements'!$A:$F,6,FALSE),"")</f>
        <v/>
      </c>
      <c r="H27" s="84"/>
      <c r="I27" s="125"/>
    </row>
    <row r="28">
      <c r="A28" s="121" t="s">
        <v>275</v>
      </c>
      <c r="B28" s="121">
        <v>0.0</v>
      </c>
      <c r="C28" s="143" t="s">
        <v>441</v>
      </c>
      <c r="D28" s="164" t="str">
        <f>IF(OR(ISERROR(SEARCH("extension",INDIRECT("$A"&amp;row()))),NOT(ISERROR(SEARCH("parties",INDIRECT("$C"&amp;row()))))),VLOOKUP(INDIRECT("$C"&amp;row()),'OCDS Schema 1.1.5'!$B:$D,2,FALSE), VLOOKUP(INDIRECT("$C"&amp;row()),'OCDS Extension Schemas 1.1.5'!$B:$D,2,FALSE))</f>
        <v>Description</v>
      </c>
      <c r="E28" s="164" t="str">
        <f>IF(OR(ISERROR(SEARCH("extension",INDIRECT("$A"&amp;row()))),NOT(ISERROR(SEARCH("parties",INDIRECT("$C"&amp;row()))))),VLOOKUP(INDIRECT("$C"&amp;row()),'OCDS Schema 1.1.5'!$B:$D,3,FALSE), VLOOKUP(INDIRECT("$C"&amp;row()),'OCDS Extension Schemas 1.1.5'!$B:$D,3,FALSE))</f>
        <v>A description of the milestone.</v>
      </c>
      <c r="F28" s="136"/>
      <c r="G28" s="134" t="str">
        <f>IFERROR(VLOOKUP(INDIRECT("F"&amp;row()),'2. Data Elements'!$A:$F,6,FALSE),"")</f>
        <v/>
      </c>
      <c r="H28" s="84"/>
      <c r="I28" s="125"/>
    </row>
    <row r="29">
      <c r="A29" s="121" t="s">
        <v>275</v>
      </c>
      <c r="B29" s="121">
        <v>0.0</v>
      </c>
      <c r="C29" s="143" t="s">
        <v>442</v>
      </c>
      <c r="D29" s="164" t="str">
        <f>IF(OR(ISERROR(SEARCH("extension",INDIRECT("$A"&amp;row()))),NOT(ISERROR(SEARCH("parties",INDIRECT("$C"&amp;row()))))),VLOOKUP(INDIRECT("$C"&amp;row()),'OCDS Schema 1.1.5'!$B:$D,2,FALSE), VLOOKUP(INDIRECT("$C"&amp;row()),'OCDS Extension Schemas 1.1.5'!$B:$D,2,FALSE))</f>
        <v>Milestone code</v>
      </c>
      <c r="E29" s="164"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9" s="136"/>
      <c r="G29" s="134" t="str">
        <f>IFERROR(VLOOKUP(INDIRECT("F"&amp;row()),'2. Data Elements'!$A:$F,6,FALSE),"")</f>
        <v/>
      </c>
      <c r="H29" s="84"/>
      <c r="I29" s="125"/>
    </row>
    <row r="30">
      <c r="A30" s="121" t="s">
        <v>275</v>
      </c>
      <c r="B30" s="121">
        <v>0.0</v>
      </c>
      <c r="C30" s="143" t="s">
        <v>443</v>
      </c>
      <c r="D30" s="164" t="str">
        <f>IF(OR(ISERROR(SEARCH("extension",INDIRECT("$A"&amp;row()))),NOT(ISERROR(SEARCH("parties",INDIRECT("$C"&amp;row()))))),VLOOKUP(INDIRECT("$C"&amp;row()),'OCDS Schema 1.1.5'!$B:$D,2,FALSE), VLOOKUP(INDIRECT("$C"&amp;row()),'OCDS Extension Schemas 1.1.5'!$B:$D,2,FALSE))</f>
        <v>Due date</v>
      </c>
      <c r="E30" s="164" t="str">
        <f>IF(OR(ISERROR(SEARCH("extension",INDIRECT("$A"&amp;row()))),NOT(ISERROR(SEARCH("parties",INDIRECT("$C"&amp;row()))))),VLOOKUP(INDIRECT("$C"&amp;row()),'OCDS Schema 1.1.5'!$B:$D,3,FALSE), VLOOKUP(INDIRECT("$C"&amp;row()),'OCDS Extension Schemas 1.1.5'!$B:$D,3,FALSE))</f>
        <v>The date the milestone is due.</v>
      </c>
      <c r="F30" s="136"/>
      <c r="G30" s="134" t="str">
        <f>IFERROR(VLOOKUP(INDIRECT("F"&amp;row()),'2. Data Elements'!$A:$F,6,FALSE),"")</f>
        <v/>
      </c>
      <c r="H30" s="84"/>
      <c r="I30" s="125"/>
    </row>
    <row r="31">
      <c r="A31" s="121" t="s">
        <v>275</v>
      </c>
      <c r="B31" s="121">
        <v>0.0</v>
      </c>
      <c r="C31" s="143" t="s">
        <v>444</v>
      </c>
      <c r="D31" s="164" t="str">
        <f>IF(OR(ISERROR(SEARCH("extension",INDIRECT("$A"&amp;row()))),NOT(ISERROR(SEARCH("parties",INDIRECT("$C"&amp;row()))))),VLOOKUP(INDIRECT("$C"&amp;row()),'OCDS Schema 1.1.5'!$B:$D,2,FALSE), VLOOKUP(INDIRECT("$C"&amp;row()),'OCDS Extension Schemas 1.1.5'!$B:$D,2,FALSE))</f>
        <v>Date met</v>
      </c>
      <c r="E31" s="164" t="str">
        <f>IF(OR(ISERROR(SEARCH("extension",INDIRECT("$A"&amp;row()))),NOT(ISERROR(SEARCH("parties",INDIRECT("$C"&amp;row()))))),VLOOKUP(INDIRECT("$C"&amp;row()),'OCDS Schema 1.1.5'!$B:$D,3,FALSE), VLOOKUP(INDIRECT("$C"&amp;row()),'OCDS Extension Schemas 1.1.5'!$B:$D,3,FALSE))</f>
        <v>The date on which the milestone was met.</v>
      </c>
      <c r="F31" s="136"/>
      <c r="G31" s="134" t="str">
        <f>IFERROR(VLOOKUP(INDIRECT("F"&amp;row()),'2. Data Elements'!$A:$F,6,FALSE),"")</f>
        <v/>
      </c>
      <c r="H31" s="84"/>
      <c r="I31" s="125"/>
    </row>
    <row r="32">
      <c r="A32" s="121" t="s">
        <v>275</v>
      </c>
      <c r="B32" s="121">
        <v>0.0</v>
      </c>
      <c r="C32" s="143" t="s">
        <v>445</v>
      </c>
      <c r="D32" s="164" t="str">
        <f>IF(OR(ISERROR(SEARCH("extension",INDIRECT("$A"&amp;row()))),NOT(ISERROR(SEARCH("parties",INDIRECT("$C"&amp;row()))))),VLOOKUP(INDIRECT("$C"&amp;row()),'OCDS Schema 1.1.5'!$B:$D,2,FALSE), VLOOKUP(INDIRECT("$C"&amp;row()),'OCDS Extension Schemas 1.1.5'!$B:$D,2,FALSE))</f>
        <v>Date modified</v>
      </c>
      <c r="E32" s="164"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32" s="136"/>
      <c r="G32" s="134" t="str">
        <f>IFERROR(VLOOKUP(INDIRECT("F"&amp;row()),'2. Data Elements'!$A:$F,6,FALSE),"")</f>
        <v/>
      </c>
      <c r="H32" s="84"/>
      <c r="I32" s="125"/>
    </row>
    <row r="33">
      <c r="A33" s="121" t="s">
        <v>275</v>
      </c>
      <c r="B33" s="121">
        <v>0.0</v>
      </c>
      <c r="C33" s="143" t="s">
        <v>446</v>
      </c>
      <c r="D33" s="164" t="str">
        <f>IF(OR(ISERROR(SEARCH("extension",INDIRECT("$A"&amp;row()))),NOT(ISERROR(SEARCH("parties",INDIRECT("$C"&amp;row()))))),VLOOKUP(INDIRECT("$C"&amp;row()),'OCDS Schema 1.1.5'!$B:$D,2,FALSE), VLOOKUP(INDIRECT("$C"&amp;row()),'OCDS Extension Schemas 1.1.5'!$B:$D,2,FALSE))</f>
        <v>Status</v>
      </c>
      <c r="E33" s="164"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33" s="136"/>
      <c r="G33" s="134" t="str">
        <f>IFERROR(VLOOKUP(INDIRECT("F"&amp;row()),'2. Data Elements'!$A:$F,6,FALSE),"")</f>
        <v/>
      </c>
      <c r="H33" s="84"/>
      <c r="I33" s="125"/>
    </row>
    <row r="34">
      <c r="A34" s="121" t="s">
        <v>373</v>
      </c>
      <c r="B34" s="121">
        <v>0.0</v>
      </c>
      <c r="C34" s="157" t="s">
        <v>374</v>
      </c>
      <c r="D34" s="127"/>
      <c r="E34" s="127"/>
      <c r="F34" s="127"/>
      <c r="G34" s="127"/>
      <c r="H34" s="128"/>
      <c r="I34" s="125"/>
    </row>
    <row r="35">
      <c r="A35" s="121" t="s">
        <v>375</v>
      </c>
      <c r="B35" s="121">
        <v>0.0</v>
      </c>
      <c r="C35" s="158" t="s">
        <v>408</v>
      </c>
      <c r="D35" s="127"/>
      <c r="E35" s="127"/>
      <c r="F35" s="127"/>
      <c r="G35" s="127"/>
      <c r="H35" s="128"/>
      <c r="I35" s="125"/>
    </row>
    <row r="36">
      <c r="A36" s="121" t="s">
        <v>377</v>
      </c>
      <c r="B36" s="121">
        <v>0.0</v>
      </c>
      <c r="C36" s="159" t="s">
        <v>447</v>
      </c>
      <c r="D36" s="164" t="str">
        <f>IF(OR(ISERROR(SEARCH("extension",INDIRECT("$A"&amp;row()))),NOT(ISERROR(SEARCH("parties",INDIRECT("$C"&amp;row()))))),VLOOKUP(INDIRECT("$C"&amp;row()),'OCDS Schema 1.1.5'!$B:$D,2,FALSE), VLOOKUP(INDIRECT("$C"&amp;row()),'OCDS Extension Schemas 1.1.5'!$B:$D,2,FALSE))</f>
        <v>Related lot(s)</v>
      </c>
      <c r="E36"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36" s="160"/>
      <c r="G36" s="134" t="str">
        <f>IFERROR(VLOOKUP(INDIRECT("F"&amp;row()),'2. Data Elements'!$A:$F,6,FALSE),"")</f>
        <v/>
      </c>
      <c r="H36" s="162"/>
      <c r="I36" s="125"/>
    </row>
    <row r="37">
      <c r="A37" s="121" t="s">
        <v>377</v>
      </c>
      <c r="B37" s="121">
        <v>0.0</v>
      </c>
      <c r="C37" s="159" t="s">
        <v>448</v>
      </c>
      <c r="D37" s="164" t="str">
        <f>IF(OR(ISERROR(SEARCH("extension",INDIRECT("$A"&amp;row()))),NOT(ISERROR(SEARCH("parties",INDIRECT("$C"&amp;row()))))),VLOOKUP(INDIRECT("$C"&amp;row()),'OCDS Schema 1.1.5'!$B:$D,2,FALSE), VLOOKUP(INDIRECT("$C"&amp;row()),'OCDS Extension Schemas 1.1.5'!$B:$D,2,FALSE))</f>
        <v>Related lot(s)</v>
      </c>
      <c r="E37" s="164"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37" s="160"/>
      <c r="G37" s="134" t="str">
        <f>IFERROR(VLOOKUP(INDIRECT("F"&amp;row()),'2. Data Elements'!$A:$F,6,FALSE),"")</f>
        <v/>
      </c>
      <c r="H37" s="162"/>
      <c r="I37" s="125"/>
    </row>
    <row r="38">
      <c r="A38" s="121" t="s">
        <v>373</v>
      </c>
      <c r="B38" s="121">
        <v>0.0</v>
      </c>
      <c r="C38" s="157" t="s">
        <v>413</v>
      </c>
      <c r="D38" s="127"/>
      <c r="E38" s="127"/>
      <c r="F38" s="127"/>
      <c r="G38" s="127"/>
      <c r="H38" s="128"/>
      <c r="I38" s="125"/>
    </row>
    <row r="39">
      <c r="A39" s="121" t="s">
        <v>414</v>
      </c>
      <c r="B39" s="121">
        <v>0.0</v>
      </c>
      <c r="C39" s="84"/>
      <c r="D39" s="84"/>
      <c r="E39" s="84"/>
      <c r="F39" s="136"/>
      <c r="G39" s="134" t="str">
        <f>IFERROR(VLOOKUP(INDIRECT("F"&amp;row()),'2. Data Elements'!$A:$F,6,FALSE),"")</f>
        <v/>
      </c>
      <c r="H39" s="84"/>
      <c r="I39" s="125"/>
    </row>
    <row r="40">
      <c r="A40" s="121" t="s">
        <v>414</v>
      </c>
      <c r="B40" s="121">
        <v>0.0</v>
      </c>
      <c r="C40" s="84"/>
      <c r="D40" s="84"/>
      <c r="E40" s="84"/>
      <c r="F40" s="136"/>
      <c r="G40" s="134" t="str">
        <f>IFERROR(VLOOKUP(INDIRECT("F"&amp;row()),'2. Data Elements'!$A:$F,6,FALSE),"")</f>
        <v/>
      </c>
      <c r="H40" s="84"/>
      <c r="I40" s="125"/>
    </row>
    <row r="41">
      <c r="A41" s="121" t="s">
        <v>414</v>
      </c>
      <c r="B41" s="121">
        <v>0.0</v>
      </c>
      <c r="C41" s="84"/>
      <c r="D41" s="84"/>
      <c r="E41" s="84"/>
      <c r="F41" s="136"/>
      <c r="G41" s="134" t="str">
        <f>IFERROR(VLOOKUP(INDIRECT("F"&amp;row()),'2. Data Elements'!$A:$F,6,FALSE),"")</f>
        <v/>
      </c>
      <c r="H41" s="84"/>
      <c r="I41" s="125"/>
    </row>
    <row r="42">
      <c r="A42" s="121" t="s">
        <v>414</v>
      </c>
      <c r="B42" s="121">
        <v>0.0</v>
      </c>
      <c r="C42" s="84"/>
      <c r="D42" s="84"/>
      <c r="E42" s="84"/>
      <c r="F42" s="136"/>
      <c r="G42" s="134" t="str">
        <f>IFERROR(VLOOKUP(INDIRECT("F"&amp;row()),'2. Data Elements'!$A:$F,6,FALSE),"")</f>
        <v/>
      </c>
      <c r="H42" s="84"/>
      <c r="I42" s="125"/>
    </row>
  </sheetData>
  <mergeCells count="9">
    <mergeCell ref="C35:H35"/>
    <mergeCell ref="C38:H38"/>
    <mergeCell ref="C1:H1"/>
    <mergeCell ref="C2:H2"/>
    <mergeCell ref="E5:H5"/>
    <mergeCell ref="E8:H8"/>
    <mergeCell ref="E14:H14"/>
    <mergeCell ref="E24:H24"/>
    <mergeCell ref="C34:H34"/>
  </mergeCells>
  <dataValidations>
    <dataValidation type="list" allowBlank="1" sqref="F4 F6:F7 F9:F13 F15:F23 F25:F33 F36:F37 F39:F42">
      <formula1>'2. Data Elements'!$A$6:$A$493</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7.75"/>
  </cols>
  <sheetData>
    <row r="1">
      <c r="A1" s="121" t="s">
        <v>236</v>
      </c>
      <c r="B1" s="121">
        <v>0.0</v>
      </c>
      <c r="C1" s="122" t="s">
        <v>449</v>
      </c>
      <c r="D1" s="123"/>
      <c r="E1" s="123"/>
      <c r="F1" s="123"/>
      <c r="G1" s="123"/>
      <c r="H1" s="124"/>
      <c r="I1" s="125"/>
    </row>
    <row r="2">
      <c r="A2" s="121" t="s">
        <v>279</v>
      </c>
      <c r="B2" s="121">
        <v>0.0</v>
      </c>
      <c r="C2" s="126" t="s">
        <v>450</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287</v>
      </c>
      <c r="B4" s="121">
        <v>0.0</v>
      </c>
      <c r="C4" s="130" t="s">
        <v>451</v>
      </c>
      <c r="D4" s="164" t="str">
        <f>IF(OR(ISERROR(SEARCH("extension",INDIRECT("$A"&amp;row()))),NOT(ISERROR(SEARCH("parties",INDIRECT("$C"&amp;row()))))),VLOOKUP(INDIRECT("$C"&amp;row()),'OCDS Schema 1.1.5'!$B:$D,2,FALSE), VLOOKUP(INDIRECT("$C"&amp;row()),'OCDS Extension Schemas 1.1.5'!$B:$D,2,FALSE))</f>
        <v>Tender ID</v>
      </c>
      <c r="E4" s="164" t="str">
        <f>IF(OR(ISERROR(SEARCH("extension",INDIRECT("$A"&amp;row()))),NOT(ISERROR(SEARCH("parties",INDIRECT("$C"&amp;row()))))),VLOOKUP(INDIRECT("$C"&amp;row()),'OCDS Schema 1.1.5'!$B:$D,3,FALSE), VLOOKUP(INDIRECT("$C"&amp;row()),'OCDS Extension Schemas 1.1.5'!$B:$D,3,FALSE))</f>
        <v>An identifier for this tender process. This may be the same as the ocid, or may be an internal identifier for this tender.</v>
      </c>
      <c r="F4" s="133" t="s">
        <v>289</v>
      </c>
      <c r="G4" s="134" t="str">
        <f>IFERROR(VLOOKUP(INDIRECT("F"&amp;row()),'2. Data Elements'!$A:$F,6,FALSE),"")</f>
        <v>22320991</v>
      </c>
      <c r="H4" s="82" t="s">
        <v>452</v>
      </c>
      <c r="I4" s="135" t="s">
        <v>291</v>
      </c>
      <c r="J4" s="135" t="s">
        <v>291</v>
      </c>
    </row>
    <row r="5">
      <c r="A5" s="121" t="s">
        <v>275</v>
      </c>
      <c r="B5" s="121">
        <v>0.0</v>
      </c>
      <c r="C5" s="143" t="s">
        <v>453</v>
      </c>
      <c r="D5" s="164" t="str">
        <f>IF(OR(ISERROR(SEARCH("extension",INDIRECT("$A"&amp;row()))),NOT(ISERROR(SEARCH("parties",INDIRECT("$C"&amp;row()))))),VLOOKUP(INDIRECT("$C"&amp;row()),'OCDS Schema 1.1.5'!$B:$D,2,FALSE), VLOOKUP(INDIRECT("$C"&amp;row()),'OCDS Extension Schemas 1.1.5'!$B:$D,2,FALSE))</f>
        <v>Tender title</v>
      </c>
      <c r="E5" s="164" t="str">
        <f>IF(OR(ISERROR(SEARCH("extension",INDIRECT("$A"&amp;row()))),NOT(ISERROR(SEARCH("parties",INDIRECT("$C"&amp;row()))))),VLOOKUP(INDIRECT("$C"&amp;row()),'OCDS Schema 1.1.5'!$B:$D,3,FALSE), VLOOKUP(INDIRECT("$C"&amp;row()),'OCDS Extension Schemas 1.1.5'!$B:$D,3,FALSE))</f>
        <v>A title for this tender. This will often be used by applications as a headline to attract interest, and to help analysts understand the nature of this procurement.</v>
      </c>
      <c r="F5" s="133" t="s">
        <v>454</v>
      </c>
      <c r="G5" s="134" t="str">
        <f>IFERROR(VLOOKUP(INDIRECT("F"&amp;row()),'2. Data Elements'!$A:$F,6,FALSE),"")</f>
        <v>343885 NH 3/4"- rock inv 277820P</v>
      </c>
      <c r="H5" s="82" t="s">
        <v>455</v>
      </c>
      <c r="I5" s="135" t="s">
        <v>291</v>
      </c>
      <c r="J5" s="135" t="s">
        <v>291</v>
      </c>
    </row>
    <row r="6">
      <c r="A6" s="121" t="s">
        <v>275</v>
      </c>
      <c r="B6" s="121">
        <v>0.0</v>
      </c>
      <c r="C6" s="143" t="s">
        <v>456</v>
      </c>
      <c r="D6" s="164" t="str">
        <f>IF(OR(ISERROR(SEARCH("extension",INDIRECT("$A"&amp;row()))),NOT(ISERROR(SEARCH("parties",INDIRECT("$C"&amp;row()))))),VLOOKUP(INDIRECT("$C"&amp;row()),'OCDS Schema 1.1.5'!$B:$D,2,FALSE), VLOOKUP(INDIRECT("$C"&amp;row()),'OCDS Extension Schemas 1.1.5'!$B:$D,2,FALSE))</f>
        <v>Tender description</v>
      </c>
      <c r="E6" s="164" t="str">
        <f>IF(OR(ISERROR(SEARCH("extension",INDIRECT("$A"&amp;row()))),NOT(ISERROR(SEARCH("parties",INDIRECT("$C"&amp;row()))))),VLOOKUP(INDIRECT("$C"&amp;row()),'OCDS Schema 1.1.5'!$B:$D,3,FALSE), VLOOKUP(INDIRECT("$C"&amp;row()),'OCDS Extension Schemas 1.1.5'!$B:$D,3,FALSE))</f>
        <v>A summary description of the tender. This complements any structured information provided using the items array. Descriptions should be short and easy to read. Avoid using ALL CAPS.</v>
      </c>
      <c r="F6" s="136"/>
      <c r="G6" s="134" t="str">
        <f>IFERROR(VLOOKUP(INDIRECT("F"&amp;row()),'2. Data Elements'!$A:$F,6,FALSE),"")</f>
        <v/>
      </c>
      <c r="H6" s="84"/>
      <c r="I6" s="125"/>
    </row>
    <row r="7">
      <c r="A7" s="121" t="s">
        <v>275</v>
      </c>
      <c r="B7" s="121">
        <v>0.0</v>
      </c>
      <c r="C7" s="143" t="s">
        <v>457</v>
      </c>
      <c r="D7" s="164" t="str">
        <f>IF(OR(ISERROR(SEARCH("extension",INDIRECT("$A"&amp;row()))),NOT(ISERROR(SEARCH("parties",INDIRECT("$C"&amp;row()))))),VLOOKUP(INDIRECT("$C"&amp;row()),'OCDS Schema 1.1.5'!$B:$D,2,FALSE), VLOOKUP(INDIRECT("$C"&amp;row()),'OCDS Extension Schemas 1.1.5'!$B:$D,2,FALSE))</f>
        <v>Tender status</v>
      </c>
      <c r="E7" s="164" t="str">
        <f>IF(OR(ISERROR(SEARCH("extension",INDIRECT("$A"&amp;row()))),NOT(ISERROR(SEARCH("parties",INDIRECT("$C"&amp;row()))))),VLOOKUP(INDIRECT("$C"&amp;row()),'OCDS Schema 1.1.5'!$B:$D,3,FALSE), VLOOKUP(INDIRECT("$C"&amp;row()),'OCDS Extension Schemas 1.1.5'!$B:$D,3,FALSE))</f>
        <v>The current status of the tender, from the closed tenderStatus codelist.</v>
      </c>
      <c r="F7" s="133" t="s">
        <v>458</v>
      </c>
      <c r="G7" s="134" t="str">
        <f>IFERROR(VLOOKUP(INDIRECT("F"&amp;row()),'2. Data Elements'!$A:$F,6,FALSE),"")</f>
        <v>complete</v>
      </c>
      <c r="H7" s="82" t="s">
        <v>459</v>
      </c>
      <c r="I7" s="135" t="s">
        <v>291</v>
      </c>
      <c r="J7" s="135" t="s">
        <v>291</v>
      </c>
    </row>
    <row r="8">
      <c r="A8" s="121" t="s">
        <v>301</v>
      </c>
      <c r="B8" s="121">
        <v>0.0</v>
      </c>
      <c r="C8" s="140" t="s">
        <v>351</v>
      </c>
      <c r="D8" s="142" t="str">
        <f>IF(OR(ISERROR(SEARCH("extension",INDIRECT("$A"&amp;row()))),NOT(ISERROR(SEARCH("parties",INDIRECT("$C"&amp;row()))))),VLOOKUP(INDIRECT("$C"&amp;row()),'OCDS Schema 1.1.5'!$B:$D,2,FALSE), VLOOKUP(INDIRECT("$C"&amp;row()),'OCDS Extension Schemas 1.1.5'!$B:$D,2,FALSE))</f>
        <v>Procuring entity</v>
      </c>
      <c r="E8" s="142"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I8" s="125"/>
    </row>
    <row r="9">
      <c r="A9" s="121" t="s">
        <v>275</v>
      </c>
      <c r="B9" s="121">
        <v>0.0</v>
      </c>
      <c r="C9" s="143" t="s">
        <v>460</v>
      </c>
      <c r="D9" s="164" t="str">
        <f>IF(OR(ISERROR(SEARCH("extension",INDIRECT("$A"&amp;row()))),NOT(ISERROR(SEARCH("parties",INDIRECT("$C"&amp;row()))))),VLOOKUP(INDIRECT("$C"&amp;row()),'OCDS Schema 1.1.5'!$B:$D,2,FALSE), VLOOKUP(INDIRECT("$C"&amp;row()),'OCDS Extension Schemas 1.1.5'!$B:$D,2,FALSE))</f>
        <v>Organization name</v>
      </c>
      <c r="E9"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9" s="133" t="s">
        <v>303</v>
      </c>
      <c r="G9" s="134" t="str">
        <f>IFERROR(VLOOKUP(INDIRECT("F"&amp;row()),'2. Data Elements'!$A:$F,6,FALSE),"")</f>
        <v>Parks and Recreation</v>
      </c>
      <c r="H9" s="152" t="s">
        <v>304</v>
      </c>
      <c r="I9" s="135" t="s">
        <v>305</v>
      </c>
      <c r="J9" s="135" t="s">
        <v>291</v>
      </c>
    </row>
    <row r="10">
      <c r="A10" s="121" t="s">
        <v>275</v>
      </c>
      <c r="B10" s="121">
        <v>0.0</v>
      </c>
      <c r="C10" s="143" t="s">
        <v>461</v>
      </c>
      <c r="D10" s="164" t="str">
        <f>IF(OR(ISERROR(SEARCH("extension",INDIRECT("$A"&amp;row()))),NOT(ISERROR(SEARCH("parties",INDIRECT("$C"&amp;row()))))),VLOOKUP(INDIRECT("$C"&amp;row()),'OCDS Schema 1.1.5'!$B:$D,2,FALSE), VLOOKUP(INDIRECT("$C"&amp;row()),'OCDS Extension Schemas 1.1.5'!$B:$D,2,FALSE))</f>
        <v>Organization ID</v>
      </c>
      <c r="E10"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0" s="133" t="s">
        <v>307</v>
      </c>
      <c r="G10" s="134" t="str">
        <f>IFERROR(VLOOKUP(INDIRECT("F"&amp;row()),'2. Data Elements'!$A:$F,6,FALSE),"")</f>
        <v>US_OR-PDX-SAP-ABBR-PK00</v>
      </c>
      <c r="H10" s="82" t="s">
        <v>178</v>
      </c>
      <c r="I10" s="135" t="s">
        <v>291</v>
      </c>
      <c r="J10" s="135" t="s">
        <v>291</v>
      </c>
    </row>
    <row r="11">
      <c r="A11" s="121" t="s">
        <v>301</v>
      </c>
      <c r="B11" s="121">
        <v>0.0</v>
      </c>
      <c r="C11" s="140" t="s">
        <v>462</v>
      </c>
      <c r="D11" s="142" t="str">
        <f>IF(OR(ISERROR(SEARCH("extension",INDIRECT("$A"&amp;row()))),NOT(ISERROR(SEARCH("parties",INDIRECT("$C"&amp;row()))))),VLOOKUP(INDIRECT("$C"&amp;row()),'OCDS Schema 1.1.5'!$B:$D,2,FALSE), VLOOKUP(INDIRECT("$C"&amp;row()),'OCDS Extension Schemas 1.1.5'!$B:$D,2,FALSE))</f>
        <v>Items to be procured</v>
      </c>
      <c r="E11" s="142" t="str">
        <f>IF(OR(ISERROR(SEARCH("extension",INDIRECT("$A"&amp;row()))),NOT(ISERROR(SEARCH("parties",INDIRECT("$C"&amp;row()))))),VLOOKUP(INDIRECT("$C"&amp;row()),'OCDS Schema 1.1.5'!$B:$D,3,FALSE), VLOOKUP(INDIRECT("$C"&amp;row()),'OCDS Extension Schemas 1.1.5'!$B:$D,3,FALSE))</f>
        <v>The goods and services to be purchased, broken into line items wherever possible. Items should not be duplicated, but the quantity specified instead.</v>
      </c>
      <c r="I11" s="125"/>
    </row>
    <row r="12">
      <c r="A12" s="121" t="s">
        <v>287</v>
      </c>
      <c r="B12" s="121">
        <v>0.0</v>
      </c>
      <c r="C12" s="130" t="s">
        <v>463</v>
      </c>
      <c r="D12" s="164" t="str">
        <f>IF(OR(ISERROR(SEARCH("extension",INDIRECT("$A"&amp;row()))),NOT(ISERROR(SEARCH("parties",INDIRECT("$C"&amp;row()))))),VLOOKUP(INDIRECT("$C"&amp;row()),'OCDS Schema 1.1.5'!$B:$D,2,FALSE), VLOOKUP(INDIRECT("$C"&amp;row()),'OCDS Extension Schemas 1.1.5'!$B:$D,2,FALSE))</f>
        <v>ID</v>
      </c>
      <c r="E12" s="164"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2" s="133"/>
      <c r="G12" s="134" t="str">
        <f>IFERROR(VLOOKUP(INDIRECT("F"&amp;row()),'2. Data Elements'!$A:$F,6,FALSE),"")</f>
        <v/>
      </c>
      <c r="H12" s="84"/>
      <c r="I12" s="125"/>
    </row>
    <row r="13">
      <c r="A13" s="121" t="s">
        <v>275</v>
      </c>
      <c r="B13" s="121">
        <v>0.0</v>
      </c>
      <c r="C13" s="143" t="s">
        <v>464</v>
      </c>
      <c r="D13" s="164" t="str">
        <f>IF(OR(ISERROR(SEARCH("extension",INDIRECT("$A"&amp;row()))),NOT(ISERROR(SEARCH("parties",INDIRECT("$C"&amp;row()))))),VLOOKUP(INDIRECT("$C"&amp;row()),'OCDS Schema 1.1.5'!$B:$D,2,FALSE), VLOOKUP(INDIRECT("$C"&amp;row()),'OCDS Extension Schemas 1.1.5'!$B:$D,2,FALSE))</f>
        <v>Description</v>
      </c>
      <c r="E13" s="164" t="str">
        <f>IF(OR(ISERROR(SEARCH("extension",INDIRECT("$A"&amp;row()))),NOT(ISERROR(SEARCH("parties",INDIRECT("$C"&amp;row()))))),VLOOKUP(INDIRECT("$C"&amp;row()),'OCDS Schema 1.1.5'!$B:$D,3,FALSE), VLOOKUP(INDIRECT("$C"&amp;row()),'OCDS Extension Schemas 1.1.5'!$B:$D,3,FALSE))</f>
        <v>A description of the goods, services to be provided.</v>
      </c>
      <c r="F13" s="136"/>
      <c r="G13" s="134" t="str">
        <f>IFERROR(VLOOKUP(INDIRECT("F"&amp;row()),'2. Data Elements'!$A:$F,6,FALSE),"")</f>
        <v/>
      </c>
      <c r="H13" s="84"/>
      <c r="I13" s="125"/>
    </row>
    <row r="14">
      <c r="A14" s="121" t="s">
        <v>301</v>
      </c>
      <c r="B14" s="121">
        <v>0.0</v>
      </c>
      <c r="C14" s="140" t="s">
        <v>465</v>
      </c>
      <c r="D14" s="142" t="str">
        <f>IF(OR(ISERROR(SEARCH("extension",INDIRECT("$A"&amp;row()))),NOT(ISERROR(SEARCH("parties",INDIRECT("$C"&amp;row()))))),VLOOKUP(INDIRECT("$C"&amp;row()),'OCDS Schema 1.1.5'!$B:$D,2,FALSE), VLOOKUP(INDIRECT("$C"&amp;row()),'OCDS Extension Schemas 1.1.5'!$B:$D,2,FALSE))</f>
        <v>Classification</v>
      </c>
      <c r="E14" s="142" t="str">
        <f>IF(OR(ISERROR(SEARCH("extension",INDIRECT("$A"&amp;row()))),NOT(ISERROR(SEARCH("parties",INDIRECT("$C"&amp;row()))))),VLOOKUP(INDIRECT("$C"&amp;row()),'OCDS Schema 1.1.5'!$B:$D,3,FALSE), VLOOKUP(INDIRECT("$C"&amp;row()),'OCDS Extension Schemas 1.1.5'!$B:$D,3,FALSE))</f>
        <v>The primary classification for the item.</v>
      </c>
      <c r="I14" s="125"/>
    </row>
    <row r="15">
      <c r="A15" s="121" t="s">
        <v>275</v>
      </c>
      <c r="B15" s="121">
        <v>0.0</v>
      </c>
      <c r="C15" s="143" t="s">
        <v>466</v>
      </c>
      <c r="D15" s="164" t="str">
        <f>IF(OR(ISERROR(SEARCH("extension",INDIRECT("$A"&amp;row()))),NOT(ISERROR(SEARCH("parties",INDIRECT("$C"&amp;row()))))),VLOOKUP(INDIRECT("$C"&amp;row()),'OCDS Schema 1.1.5'!$B:$D,2,FALSE), VLOOKUP(INDIRECT("$C"&amp;row()),'OCDS Extension Schemas 1.1.5'!$B:$D,2,FALSE))</f>
        <v>Scheme</v>
      </c>
      <c r="E15"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5" s="136"/>
      <c r="G15" s="134" t="str">
        <f>IFERROR(VLOOKUP(INDIRECT("F"&amp;row()),'2. Data Elements'!$A:$F,6,FALSE),"")</f>
        <v/>
      </c>
      <c r="H15" s="84"/>
      <c r="I15" s="125"/>
    </row>
    <row r="16">
      <c r="A16" s="121" t="s">
        <v>275</v>
      </c>
      <c r="B16" s="121">
        <v>0.0</v>
      </c>
      <c r="C16" s="143" t="s">
        <v>467</v>
      </c>
      <c r="D16" s="164" t="str">
        <f>IF(OR(ISERROR(SEARCH("extension",INDIRECT("$A"&amp;row()))),NOT(ISERROR(SEARCH("parties",INDIRECT("$C"&amp;row()))))),VLOOKUP(INDIRECT("$C"&amp;row()),'OCDS Schema 1.1.5'!$B:$D,2,FALSE), VLOOKUP(INDIRECT("$C"&amp;row()),'OCDS Extension Schemas 1.1.5'!$B:$D,2,FALSE))</f>
        <v>ID</v>
      </c>
      <c r="E16" s="164" t="str">
        <f>IF(OR(ISERROR(SEARCH("extension",INDIRECT("$A"&amp;row()))),NOT(ISERROR(SEARCH("parties",INDIRECT("$C"&amp;row()))))),VLOOKUP(INDIRECT("$C"&amp;row()),'OCDS Schema 1.1.5'!$B:$D,3,FALSE), VLOOKUP(INDIRECT("$C"&amp;row()),'OCDS Extension Schemas 1.1.5'!$B:$D,3,FALSE))</f>
        <v>The classification code taken from the scheme.</v>
      </c>
      <c r="F16" s="136"/>
      <c r="G16" s="134" t="str">
        <f>IFERROR(VLOOKUP(INDIRECT("F"&amp;row()),'2. Data Elements'!$A:$F,6,FALSE),"")</f>
        <v/>
      </c>
      <c r="H16" s="84"/>
      <c r="I16" s="125"/>
    </row>
    <row r="17">
      <c r="A17" s="121" t="s">
        <v>275</v>
      </c>
      <c r="B17" s="121">
        <v>0.0</v>
      </c>
      <c r="C17" s="143" t="s">
        <v>468</v>
      </c>
      <c r="D17" s="164" t="str">
        <f>IF(OR(ISERROR(SEARCH("extension",INDIRECT("$A"&amp;row()))),NOT(ISERROR(SEARCH("parties",INDIRECT("$C"&amp;row()))))),VLOOKUP(INDIRECT("$C"&amp;row()),'OCDS Schema 1.1.5'!$B:$D,2,FALSE), VLOOKUP(INDIRECT("$C"&amp;row()),'OCDS Extension Schemas 1.1.5'!$B:$D,2,FALSE))</f>
        <v>Description</v>
      </c>
      <c r="E17" s="164" t="str">
        <f>IF(OR(ISERROR(SEARCH("extension",INDIRECT("$A"&amp;row()))),NOT(ISERROR(SEARCH("parties",INDIRECT("$C"&amp;row()))))),VLOOKUP(INDIRECT("$C"&amp;row()),'OCDS Schema 1.1.5'!$B:$D,3,FALSE), VLOOKUP(INDIRECT("$C"&amp;row()),'OCDS Extension Schemas 1.1.5'!$B:$D,3,FALSE))</f>
        <v>A textual description or title for the classification code.</v>
      </c>
      <c r="F17" s="136"/>
      <c r="G17" s="134" t="str">
        <f>IFERROR(VLOOKUP(INDIRECT("F"&amp;row()),'2. Data Elements'!$A:$F,6,FALSE),"")</f>
        <v/>
      </c>
      <c r="H17" s="84"/>
      <c r="I17" s="125"/>
    </row>
    <row r="18">
      <c r="A18" s="121" t="s">
        <v>275</v>
      </c>
      <c r="B18" s="121">
        <v>0.0</v>
      </c>
      <c r="C18" s="143" t="s">
        <v>469</v>
      </c>
      <c r="D18" s="164" t="str">
        <f>IF(OR(ISERROR(SEARCH("extension",INDIRECT("$A"&amp;row()))),NOT(ISERROR(SEARCH("parties",INDIRECT("$C"&amp;row()))))),VLOOKUP(INDIRECT("$C"&amp;row()),'OCDS Schema 1.1.5'!$B:$D,2,FALSE), VLOOKUP(INDIRECT("$C"&amp;row()),'OCDS Extension Schemas 1.1.5'!$B:$D,2,FALSE))</f>
        <v>URI</v>
      </c>
      <c r="E18" s="164" t="str">
        <f>IF(OR(ISERROR(SEARCH("extension",INDIRECT("$A"&amp;row()))),NOT(ISERROR(SEARCH("parties",INDIRECT("$C"&amp;row()))))),VLOOKUP(INDIRECT("$C"&amp;row()),'OCDS Schema 1.1.5'!$B:$D,3,FALSE), VLOOKUP(INDIRECT("$C"&amp;row()),'OCDS Extension Schemas 1.1.5'!$B:$D,3,FALSE))</f>
        <v>A URI to uniquely identify the classification code.</v>
      </c>
      <c r="F18" s="136"/>
      <c r="G18" s="134" t="str">
        <f>IFERROR(VLOOKUP(INDIRECT("F"&amp;row()),'2. Data Elements'!$A:$F,6,FALSE),"")</f>
        <v/>
      </c>
      <c r="H18" s="84"/>
      <c r="I18" s="125"/>
    </row>
    <row r="19">
      <c r="A19" s="121" t="s">
        <v>301</v>
      </c>
      <c r="B19" s="121">
        <v>0.0</v>
      </c>
      <c r="C19" s="140" t="s">
        <v>470</v>
      </c>
      <c r="D19" s="142" t="str">
        <f>IF(OR(ISERROR(SEARCH("extension",INDIRECT("$A"&amp;row()))),NOT(ISERROR(SEARCH("parties",INDIRECT("$C"&amp;row()))))),VLOOKUP(INDIRECT("$C"&amp;row()),'OCDS Schema 1.1.5'!$B:$D,2,FALSE), VLOOKUP(INDIRECT("$C"&amp;row()),'OCDS Extension Schemas 1.1.5'!$B:$D,2,FALSE))</f>
        <v>Additional classifications</v>
      </c>
      <c r="E19" s="142" t="str">
        <f>IF(OR(ISERROR(SEARCH("extension",INDIRECT("$A"&amp;row()))),NOT(ISERROR(SEARCH("parties",INDIRECT("$C"&amp;row()))))),VLOOKUP(INDIRECT("$C"&amp;row()),'OCDS Schema 1.1.5'!$B:$D,3,FALSE), VLOOKUP(INDIRECT("$C"&amp;row()),'OCDS Extension Schemas 1.1.5'!$B:$D,3,FALSE))</f>
        <v>An array of additional classifications for the item.</v>
      </c>
      <c r="I19" s="125"/>
    </row>
    <row r="20">
      <c r="A20" s="121" t="s">
        <v>275</v>
      </c>
      <c r="B20" s="121">
        <v>0.0</v>
      </c>
      <c r="C20" s="143" t="s">
        <v>471</v>
      </c>
      <c r="D20" s="164" t="str">
        <f>IF(OR(ISERROR(SEARCH("extension",INDIRECT("$A"&amp;row()))),NOT(ISERROR(SEARCH("parties",INDIRECT("$C"&amp;row()))))),VLOOKUP(INDIRECT("$C"&amp;row()),'OCDS Schema 1.1.5'!$B:$D,2,FALSE), VLOOKUP(INDIRECT("$C"&amp;row()),'OCDS Extension Schemas 1.1.5'!$B:$D,2,FALSE))</f>
        <v>Scheme</v>
      </c>
      <c r="E20"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0" s="136"/>
      <c r="G20" s="134" t="str">
        <f>IFERROR(VLOOKUP(INDIRECT("F"&amp;row()),'2. Data Elements'!$A:$F,6,FALSE),"")</f>
        <v/>
      </c>
      <c r="H20" s="84"/>
      <c r="I20" s="125"/>
    </row>
    <row r="21">
      <c r="A21" s="121" t="s">
        <v>275</v>
      </c>
      <c r="B21" s="121">
        <v>0.0</v>
      </c>
      <c r="C21" s="143" t="s">
        <v>472</v>
      </c>
      <c r="D21" s="164" t="str">
        <f>IF(OR(ISERROR(SEARCH("extension",INDIRECT("$A"&amp;row()))),NOT(ISERROR(SEARCH("parties",INDIRECT("$C"&amp;row()))))),VLOOKUP(INDIRECT("$C"&amp;row()),'OCDS Schema 1.1.5'!$B:$D,2,FALSE), VLOOKUP(INDIRECT("$C"&amp;row()),'OCDS Extension Schemas 1.1.5'!$B:$D,2,FALSE))</f>
        <v>ID</v>
      </c>
      <c r="E21" s="164" t="str">
        <f>IF(OR(ISERROR(SEARCH("extension",INDIRECT("$A"&amp;row()))),NOT(ISERROR(SEARCH("parties",INDIRECT("$C"&amp;row()))))),VLOOKUP(INDIRECT("$C"&amp;row()),'OCDS Schema 1.1.5'!$B:$D,3,FALSE), VLOOKUP(INDIRECT("$C"&amp;row()),'OCDS Extension Schemas 1.1.5'!$B:$D,3,FALSE))</f>
        <v>The classification code taken from the scheme.</v>
      </c>
      <c r="F21" s="136"/>
      <c r="G21" s="134" t="str">
        <f>IFERROR(VLOOKUP(INDIRECT("F"&amp;row()),'2. Data Elements'!$A:$F,6,FALSE),"")</f>
        <v/>
      </c>
      <c r="H21" s="84"/>
      <c r="I21" s="125"/>
    </row>
    <row r="22">
      <c r="A22" s="121" t="s">
        <v>275</v>
      </c>
      <c r="B22" s="121">
        <v>0.0</v>
      </c>
      <c r="C22" s="143" t="s">
        <v>473</v>
      </c>
      <c r="D22" s="164" t="str">
        <f>IF(OR(ISERROR(SEARCH("extension",INDIRECT("$A"&amp;row()))),NOT(ISERROR(SEARCH("parties",INDIRECT("$C"&amp;row()))))),VLOOKUP(INDIRECT("$C"&amp;row()),'OCDS Schema 1.1.5'!$B:$D,2,FALSE), VLOOKUP(INDIRECT("$C"&amp;row()),'OCDS Extension Schemas 1.1.5'!$B:$D,2,FALSE))</f>
        <v>Description</v>
      </c>
      <c r="E22" s="164" t="str">
        <f>IF(OR(ISERROR(SEARCH("extension",INDIRECT("$A"&amp;row()))),NOT(ISERROR(SEARCH("parties",INDIRECT("$C"&amp;row()))))),VLOOKUP(INDIRECT("$C"&amp;row()),'OCDS Schema 1.1.5'!$B:$D,3,FALSE), VLOOKUP(INDIRECT("$C"&amp;row()),'OCDS Extension Schemas 1.1.5'!$B:$D,3,FALSE))</f>
        <v>A textual description or title for the classification code.</v>
      </c>
      <c r="F22" s="136"/>
      <c r="G22" s="134" t="str">
        <f>IFERROR(VLOOKUP(INDIRECT("F"&amp;row()),'2. Data Elements'!$A:$F,6,FALSE),"")</f>
        <v/>
      </c>
      <c r="H22" s="84"/>
      <c r="I22" s="125"/>
    </row>
    <row r="23">
      <c r="A23" s="121" t="s">
        <v>275</v>
      </c>
      <c r="B23" s="121">
        <v>0.0</v>
      </c>
      <c r="C23" s="143" t="s">
        <v>474</v>
      </c>
      <c r="D23" s="164" t="str">
        <f>IF(OR(ISERROR(SEARCH("extension",INDIRECT("$A"&amp;row()))),NOT(ISERROR(SEARCH("parties",INDIRECT("$C"&amp;row()))))),VLOOKUP(INDIRECT("$C"&amp;row()),'OCDS Schema 1.1.5'!$B:$D,2,FALSE), VLOOKUP(INDIRECT("$C"&amp;row()),'OCDS Extension Schemas 1.1.5'!$B:$D,2,FALSE))</f>
        <v>URI</v>
      </c>
      <c r="E23" s="164" t="str">
        <f>IF(OR(ISERROR(SEARCH("extension",INDIRECT("$A"&amp;row()))),NOT(ISERROR(SEARCH("parties",INDIRECT("$C"&amp;row()))))),VLOOKUP(INDIRECT("$C"&amp;row()),'OCDS Schema 1.1.5'!$B:$D,3,FALSE), VLOOKUP(INDIRECT("$C"&amp;row()),'OCDS Extension Schemas 1.1.5'!$B:$D,3,FALSE))</f>
        <v>A URI to uniquely identify the classification code.</v>
      </c>
      <c r="F23" s="136"/>
      <c r="G23" s="134" t="str">
        <f>IFERROR(VLOOKUP(INDIRECT("F"&amp;row()),'2. Data Elements'!$A:$F,6,FALSE),"")</f>
        <v/>
      </c>
      <c r="H23" s="84"/>
      <c r="I23" s="125"/>
    </row>
    <row r="24">
      <c r="A24" s="121" t="s">
        <v>275</v>
      </c>
      <c r="B24" s="121">
        <v>0.0</v>
      </c>
      <c r="C24" s="143" t="s">
        <v>475</v>
      </c>
      <c r="D24" s="164" t="str">
        <f>IF(OR(ISERROR(SEARCH("extension",INDIRECT("$A"&amp;row()))),NOT(ISERROR(SEARCH("parties",INDIRECT("$C"&amp;row()))))),VLOOKUP(INDIRECT("$C"&amp;row()),'OCDS Schema 1.1.5'!$B:$D,2,FALSE), VLOOKUP(INDIRECT("$C"&amp;row()),'OCDS Extension Schemas 1.1.5'!$B:$D,2,FALSE))</f>
        <v>Quantity</v>
      </c>
      <c r="E24" s="164" t="str">
        <f>IF(OR(ISERROR(SEARCH("extension",INDIRECT("$A"&amp;row()))),NOT(ISERROR(SEARCH("parties",INDIRECT("$C"&amp;row()))))),VLOOKUP(INDIRECT("$C"&amp;row()),'OCDS Schema 1.1.5'!$B:$D,3,FALSE), VLOOKUP(INDIRECT("$C"&amp;row()),'OCDS Extension Schemas 1.1.5'!$B:$D,3,FALSE))</f>
        <v>The number of units to be provided.</v>
      </c>
      <c r="F24" s="136"/>
      <c r="G24" s="134" t="str">
        <f>IFERROR(VLOOKUP(INDIRECT("F"&amp;row()),'2. Data Elements'!$A:$F,6,FALSE),"")</f>
        <v/>
      </c>
      <c r="H24" s="84"/>
      <c r="I24" s="125"/>
    </row>
    <row r="25">
      <c r="A25" s="121" t="s">
        <v>301</v>
      </c>
      <c r="B25" s="121">
        <v>0.0</v>
      </c>
      <c r="C25" s="140" t="s">
        <v>476</v>
      </c>
      <c r="D25" s="142" t="str">
        <f>IF(OR(ISERROR(SEARCH("extension",INDIRECT("$A"&amp;row()))),NOT(ISERROR(SEARCH("parties",INDIRECT("$C"&amp;row()))))),VLOOKUP(INDIRECT("$C"&amp;row()),'OCDS Schema 1.1.5'!$B:$D,2,FALSE), VLOOKUP(INDIRECT("$C"&amp;row()),'OCDS Extension Schemas 1.1.5'!$B:$D,2,FALSE))</f>
        <v>Unit</v>
      </c>
      <c r="E25" s="142"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5" s="125"/>
    </row>
    <row r="26">
      <c r="A26" s="121" t="s">
        <v>275</v>
      </c>
      <c r="B26" s="121">
        <v>0.0</v>
      </c>
      <c r="C26" s="143" t="s">
        <v>477</v>
      </c>
      <c r="D26" s="164" t="str">
        <f>IF(OR(ISERROR(SEARCH("extension",INDIRECT("$A"&amp;row()))),NOT(ISERROR(SEARCH("parties",INDIRECT("$C"&amp;row()))))),VLOOKUP(INDIRECT("$C"&amp;row()),'OCDS Schema 1.1.5'!$B:$D,2,FALSE), VLOOKUP(INDIRECT("$C"&amp;row()),'OCDS Extension Schemas 1.1.5'!$B:$D,2,FALSE))</f>
        <v>Scheme</v>
      </c>
      <c r="E26" s="164"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26" s="136"/>
      <c r="G26" s="134" t="str">
        <f>IFERROR(VLOOKUP(INDIRECT("F"&amp;row()),'2. Data Elements'!$A:$F,6,FALSE),"")</f>
        <v/>
      </c>
      <c r="H26" s="84"/>
      <c r="I26" s="125"/>
    </row>
    <row r="27">
      <c r="A27" s="121" t="s">
        <v>275</v>
      </c>
      <c r="B27" s="121">
        <v>0.0</v>
      </c>
      <c r="C27" s="143" t="s">
        <v>478</v>
      </c>
      <c r="D27" s="164" t="str">
        <f>IF(OR(ISERROR(SEARCH("extension",INDIRECT("$A"&amp;row()))),NOT(ISERROR(SEARCH("parties",INDIRECT("$C"&amp;row()))))),VLOOKUP(INDIRECT("$C"&amp;row()),'OCDS Schema 1.1.5'!$B:$D,2,FALSE), VLOOKUP(INDIRECT("$C"&amp;row()),'OCDS Extension Schemas 1.1.5'!$B:$D,2,FALSE))</f>
        <v>ID</v>
      </c>
      <c r="E27" s="164"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27" s="136"/>
      <c r="G27" s="134" t="str">
        <f>IFERROR(VLOOKUP(INDIRECT("F"&amp;row()),'2. Data Elements'!$A:$F,6,FALSE),"")</f>
        <v/>
      </c>
      <c r="H27" s="84"/>
      <c r="I27" s="125"/>
    </row>
    <row r="28">
      <c r="A28" s="121" t="s">
        <v>275</v>
      </c>
      <c r="B28" s="121">
        <v>0.0</v>
      </c>
      <c r="C28" s="143" t="s">
        <v>479</v>
      </c>
      <c r="D28" s="164" t="str">
        <f>IF(OR(ISERROR(SEARCH("extension",INDIRECT("$A"&amp;row()))),NOT(ISERROR(SEARCH("parties",INDIRECT("$C"&amp;row()))))),VLOOKUP(INDIRECT("$C"&amp;row()),'OCDS Schema 1.1.5'!$B:$D,2,FALSE), VLOOKUP(INDIRECT("$C"&amp;row()),'OCDS Extension Schemas 1.1.5'!$B:$D,2,FALSE))</f>
        <v>Name</v>
      </c>
      <c r="E28" s="164" t="str">
        <f>IF(OR(ISERROR(SEARCH("extension",INDIRECT("$A"&amp;row()))),NOT(ISERROR(SEARCH("parties",INDIRECT("$C"&amp;row()))))),VLOOKUP(INDIRECT("$C"&amp;row()),'OCDS Schema 1.1.5'!$B:$D,3,FALSE), VLOOKUP(INDIRECT("$C"&amp;row()),'OCDS Extension Schemas 1.1.5'!$B:$D,3,FALSE))</f>
        <v>Name of the unit.</v>
      </c>
      <c r="F28" s="136"/>
      <c r="G28" s="134" t="str">
        <f>IFERROR(VLOOKUP(INDIRECT("F"&amp;row()),'2. Data Elements'!$A:$F,6,FALSE),"")</f>
        <v/>
      </c>
      <c r="H28" s="84"/>
      <c r="I28" s="125"/>
    </row>
    <row r="29">
      <c r="A29" s="121" t="s">
        <v>301</v>
      </c>
      <c r="B29" s="121">
        <v>0.0</v>
      </c>
      <c r="C29" s="140" t="s">
        <v>480</v>
      </c>
      <c r="D29" s="142" t="str">
        <f>IF(OR(ISERROR(SEARCH("extension",INDIRECT("$A"&amp;row()))),NOT(ISERROR(SEARCH("parties",INDIRECT("$C"&amp;row()))))),VLOOKUP(INDIRECT("$C"&amp;row()),'OCDS Schema 1.1.5'!$B:$D,2,FALSE), VLOOKUP(INDIRECT("$C"&amp;row()),'OCDS Extension Schemas 1.1.5'!$B:$D,2,FALSE))</f>
        <v>Value</v>
      </c>
      <c r="E29" s="142" t="str">
        <f>IF(OR(ISERROR(SEARCH("extension",INDIRECT("$A"&amp;row()))),NOT(ISERROR(SEARCH("parties",INDIRECT("$C"&amp;row()))))),VLOOKUP(INDIRECT("$C"&amp;row()),'OCDS Schema 1.1.5'!$B:$D,3,FALSE), VLOOKUP(INDIRECT("$C"&amp;row()),'OCDS Extension Schemas 1.1.5'!$B:$D,3,FALSE))</f>
        <v>The monetary value of a single unit.</v>
      </c>
      <c r="I29" s="125"/>
    </row>
    <row r="30">
      <c r="A30" s="121" t="s">
        <v>275</v>
      </c>
      <c r="B30" s="121">
        <v>0.0</v>
      </c>
      <c r="C30" s="143" t="s">
        <v>481</v>
      </c>
      <c r="D30" s="164" t="str">
        <f>IF(OR(ISERROR(SEARCH("extension",INDIRECT("$A"&amp;row()))),NOT(ISERROR(SEARCH("parties",INDIRECT("$C"&amp;row()))))),VLOOKUP(INDIRECT("$C"&amp;row()),'OCDS Schema 1.1.5'!$B:$D,2,FALSE), VLOOKUP(INDIRECT("$C"&amp;row()),'OCDS Extension Schemas 1.1.5'!$B:$D,2,FALSE))</f>
        <v>Amount</v>
      </c>
      <c r="E30" s="164" t="str">
        <f>IF(OR(ISERROR(SEARCH("extension",INDIRECT("$A"&amp;row()))),NOT(ISERROR(SEARCH("parties",INDIRECT("$C"&amp;row()))))),VLOOKUP(INDIRECT("$C"&amp;row()),'OCDS Schema 1.1.5'!$B:$D,3,FALSE), VLOOKUP(INDIRECT("$C"&amp;row()),'OCDS Extension Schemas 1.1.5'!$B:$D,3,FALSE))</f>
        <v>Amount as a number.</v>
      </c>
      <c r="F30" s="136"/>
      <c r="G30" s="134" t="str">
        <f>IFERROR(VLOOKUP(INDIRECT("F"&amp;row()),'2. Data Elements'!$A:$F,6,FALSE),"")</f>
        <v/>
      </c>
      <c r="H30" s="84"/>
      <c r="I30" s="125"/>
    </row>
    <row r="31">
      <c r="A31" s="121" t="s">
        <v>275</v>
      </c>
      <c r="B31" s="121">
        <v>0.0</v>
      </c>
      <c r="C31" s="143" t="s">
        <v>482</v>
      </c>
      <c r="D31" s="164" t="str">
        <f>IF(OR(ISERROR(SEARCH("extension",INDIRECT("$A"&amp;row()))),NOT(ISERROR(SEARCH("parties",INDIRECT("$C"&amp;row()))))),VLOOKUP(INDIRECT("$C"&amp;row()),'OCDS Schema 1.1.5'!$B:$D,2,FALSE), VLOOKUP(INDIRECT("$C"&amp;row()),'OCDS Extension Schemas 1.1.5'!$B:$D,2,FALSE))</f>
        <v>Currency</v>
      </c>
      <c r="E31" s="164" t="str">
        <f>IF(OR(ISERROR(SEARCH("extension",INDIRECT("$A"&amp;row()))),NOT(ISERROR(SEARCH("parties",INDIRECT("$C"&amp;row()))))),VLOOKUP(INDIRECT("$C"&amp;row()),'OCDS Schema 1.1.5'!$B:$D,3,FALSE), VLOOKUP(INDIRECT("$C"&amp;row()),'OCDS Extension Schemas 1.1.5'!$B:$D,3,FALSE))</f>
        <v>The currency of the amount, from the closed currency codelist.</v>
      </c>
      <c r="F31" s="136"/>
      <c r="G31" s="134" t="str">
        <f>IFERROR(VLOOKUP(INDIRECT("F"&amp;row()),'2. Data Elements'!$A:$F,6,FALSE),"")</f>
        <v/>
      </c>
      <c r="H31" s="84"/>
      <c r="I31" s="125"/>
    </row>
    <row r="32">
      <c r="A32" s="121" t="s">
        <v>275</v>
      </c>
      <c r="B32" s="121">
        <v>0.0</v>
      </c>
      <c r="C32" s="143" t="s">
        <v>483</v>
      </c>
      <c r="D32" s="164" t="str">
        <f>IF(OR(ISERROR(SEARCH("extension",INDIRECT("$A"&amp;row()))),NOT(ISERROR(SEARCH("parties",INDIRECT("$C"&amp;row()))))),VLOOKUP(INDIRECT("$C"&amp;row()),'OCDS Schema 1.1.5'!$B:$D,2,FALSE), VLOOKUP(INDIRECT("$C"&amp;row()),'OCDS Extension Schemas 1.1.5'!$B:$D,2,FALSE))</f>
        <v>URI</v>
      </c>
      <c r="E32" s="164" t="str">
        <f>IF(OR(ISERROR(SEARCH("extension",INDIRECT("$A"&amp;row()))),NOT(ISERROR(SEARCH("parties",INDIRECT("$C"&amp;row()))))),VLOOKUP(INDIRECT("$C"&amp;row()),'OCDS Schema 1.1.5'!$B:$D,3,FALSE), VLOOKUP(INDIRECT("$C"&amp;row()),'OCDS Extension Schemas 1.1.5'!$B:$D,3,FALSE))</f>
        <v>The machine-readable URI for the unit of measure, provided by the scheme.</v>
      </c>
      <c r="F32" s="136"/>
      <c r="G32" s="134" t="str">
        <f>IFERROR(VLOOKUP(INDIRECT("F"&amp;row()),'2. Data Elements'!$A:$F,6,FALSE),"")</f>
        <v/>
      </c>
      <c r="H32" s="84"/>
      <c r="I32" s="125"/>
    </row>
    <row r="33">
      <c r="A33" s="121" t="s">
        <v>301</v>
      </c>
      <c r="B33" s="121">
        <v>0.0</v>
      </c>
      <c r="C33" s="140" t="s">
        <v>484</v>
      </c>
      <c r="D33" s="142" t="str">
        <f>IF(OR(ISERROR(SEARCH("extension",INDIRECT("$A"&amp;row()))),NOT(ISERROR(SEARCH("parties",INDIRECT("$C"&amp;row()))))),VLOOKUP(INDIRECT("$C"&amp;row()),'OCDS Schema 1.1.5'!$B:$D,2,FALSE), VLOOKUP(INDIRECT("$C"&amp;row()),'OCDS Extension Schemas 1.1.5'!$B:$D,2,FALSE))</f>
        <v>Value</v>
      </c>
      <c r="E33" s="142" t="str">
        <f>IF(OR(ISERROR(SEARCH("extension",INDIRECT("$A"&amp;row()))),NOT(ISERROR(SEARCH("parties",INDIRECT("$C"&amp;row()))))),VLOOKUP(INDIRECT("$C"&amp;row()),'OCDS Schema 1.1.5'!$B:$D,3,FALSE), VLOOKUP(INDIRECT("$C"&amp;row()),'OCDS Extension Schemas 1.1.5'!$B:$D,3,FALSE))</f>
        <v>The total upper estimated value of the procurement. A negative value indicates that the contracting process may involve payments from the supplier to the buyer (commonly used in concession contracts).</v>
      </c>
      <c r="I33" s="125"/>
    </row>
    <row r="34">
      <c r="A34" s="121" t="s">
        <v>275</v>
      </c>
      <c r="B34" s="121">
        <v>0.0</v>
      </c>
      <c r="C34" s="143" t="s">
        <v>485</v>
      </c>
      <c r="D34" s="164" t="str">
        <f>IF(OR(ISERROR(SEARCH("extension",INDIRECT("$A"&amp;row()))),NOT(ISERROR(SEARCH("parties",INDIRECT("$C"&amp;row()))))),VLOOKUP(INDIRECT("$C"&amp;row()),'OCDS Schema 1.1.5'!$B:$D,2,FALSE), VLOOKUP(INDIRECT("$C"&amp;row()),'OCDS Extension Schemas 1.1.5'!$B:$D,2,FALSE))</f>
        <v>Amount</v>
      </c>
      <c r="E34" s="164" t="str">
        <f>IF(OR(ISERROR(SEARCH("extension",INDIRECT("$A"&amp;row()))),NOT(ISERROR(SEARCH("parties",INDIRECT("$C"&amp;row()))))),VLOOKUP(INDIRECT("$C"&amp;row()),'OCDS Schema 1.1.5'!$B:$D,3,FALSE), VLOOKUP(INDIRECT("$C"&amp;row()),'OCDS Extension Schemas 1.1.5'!$B:$D,3,FALSE))</f>
        <v>Amount as a number.</v>
      </c>
      <c r="F34" s="133"/>
      <c r="G34" s="134" t="str">
        <f>IFERROR(VLOOKUP(INDIRECT("F"&amp;row()),'2. Data Elements'!$A:$F,6,FALSE),"")</f>
        <v/>
      </c>
      <c r="H34" s="82" t="s">
        <v>486</v>
      </c>
      <c r="I34" s="125"/>
    </row>
    <row r="35">
      <c r="A35" s="121" t="s">
        <v>275</v>
      </c>
      <c r="B35" s="121">
        <v>0.0</v>
      </c>
      <c r="C35" s="143" t="s">
        <v>487</v>
      </c>
      <c r="D35" s="164" t="str">
        <f>IF(OR(ISERROR(SEARCH("extension",INDIRECT("$A"&amp;row()))),NOT(ISERROR(SEARCH("parties",INDIRECT("$C"&amp;row()))))),VLOOKUP(INDIRECT("$C"&amp;row()),'OCDS Schema 1.1.5'!$B:$D,2,FALSE), VLOOKUP(INDIRECT("$C"&amp;row()),'OCDS Extension Schemas 1.1.5'!$B:$D,2,FALSE))</f>
        <v>Currency</v>
      </c>
      <c r="E35" s="164" t="str">
        <f>IF(OR(ISERROR(SEARCH("extension",INDIRECT("$A"&amp;row()))),NOT(ISERROR(SEARCH("parties",INDIRECT("$C"&amp;row()))))),VLOOKUP(INDIRECT("$C"&amp;row()),'OCDS Schema 1.1.5'!$B:$D,3,FALSE), VLOOKUP(INDIRECT("$C"&amp;row()),'OCDS Extension Schemas 1.1.5'!$B:$D,3,FALSE))</f>
        <v>The currency of the amount, from the closed currency codelist.</v>
      </c>
      <c r="F35" s="136"/>
      <c r="G35" s="138"/>
      <c r="H35" s="139"/>
      <c r="I35" s="125"/>
    </row>
    <row r="36">
      <c r="A36" s="121" t="s">
        <v>301</v>
      </c>
      <c r="B36" s="121">
        <v>0.0</v>
      </c>
      <c r="C36" s="140" t="s">
        <v>488</v>
      </c>
      <c r="D36" s="142" t="str">
        <f>IF(OR(ISERROR(SEARCH("extension",INDIRECT("$A"&amp;row()))),NOT(ISERROR(SEARCH("parties",INDIRECT("$C"&amp;row()))))),VLOOKUP(INDIRECT("$C"&amp;row()),'OCDS Schema 1.1.5'!$B:$D,2,FALSE), VLOOKUP(INDIRECT("$C"&amp;row()),'OCDS Extension Schemas 1.1.5'!$B:$D,2,FALSE))</f>
        <v>Minimum value</v>
      </c>
      <c r="E36" s="142" t="str">
        <f>IF(OR(ISERROR(SEARCH("extension",INDIRECT("$A"&amp;row()))),NOT(ISERROR(SEARCH("parties",INDIRECT("$C"&amp;row()))))),VLOOKUP(INDIRECT("$C"&amp;row()),'OCDS Schema 1.1.5'!$B:$D,3,FALSE), VLOOKUP(INDIRECT("$C"&amp;row()),'OCDS Extension Schemas 1.1.5'!$B:$D,3,FALSE))</f>
        <v>The minimum estimated value of the procurement.  A negative value indicates that the contracting process may involve payments from the supplier to the buyer (commonly used in concession contracts).</v>
      </c>
      <c r="I36" s="125"/>
    </row>
    <row r="37">
      <c r="A37" s="121" t="s">
        <v>275</v>
      </c>
      <c r="B37" s="121">
        <v>0.0</v>
      </c>
      <c r="C37" s="143" t="s">
        <v>489</v>
      </c>
      <c r="D37" s="164" t="str">
        <f>IF(OR(ISERROR(SEARCH("extension",INDIRECT("$A"&amp;row()))),NOT(ISERROR(SEARCH("parties",INDIRECT("$C"&amp;row()))))),VLOOKUP(INDIRECT("$C"&amp;row()),'OCDS Schema 1.1.5'!$B:$D,2,FALSE), VLOOKUP(INDIRECT("$C"&amp;row()),'OCDS Extension Schemas 1.1.5'!$B:$D,2,FALSE))</f>
        <v>Amount</v>
      </c>
      <c r="E37" s="164" t="str">
        <f>IF(OR(ISERROR(SEARCH("extension",INDIRECT("$A"&amp;row()))),NOT(ISERROR(SEARCH("parties",INDIRECT("$C"&amp;row()))))),VLOOKUP(INDIRECT("$C"&amp;row()),'OCDS Schema 1.1.5'!$B:$D,3,FALSE), VLOOKUP(INDIRECT("$C"&amp;row()),'OCDS Extension Schemas 1.1.5'!$B:$D,3,FALSE))</f>
        <v>Amount as a number.</v>
      </c>
      <c r="F37" s="136"/>
      <c r="G37" s="134" t="str">
        <f>IFERROR(VLOOKUP(INDIRECT("F"&amp;row()),'2. Data Elements'!$A:$F,6,FALSE),"")</f>
        <v/>
      </c>
      <c r="H37" s="84"/>
      <c r="I37" s="125"/>
    </row>
    <row r="38">
      <c r="A38" s="121" t="s">
        <v>275</v>
      </c>
      <c r="B38" s="121">
        <v>0.0</v>
      </c>
      <c r="C38" s="143" t="s">
        <v>490</v>
      </c>
      <c r="D38" s="164" t="str">
        <f>IF(OR(ISERROR(SEARCH("extension",INDIRECT("$A"&amp;row()))),NOT(ISERROR(SEARCH("parties",INDIRECT("$C"&amp;row()))))),VLOOKUP(INDIRECT("$C"&amp;row()),'OCDS Schema 1.1.5'!$B:$D,2,FALSE), VLOOKUP(INDIRECT("$C"&amp;row()),'OCDS Extension Schemas 1.1.5'!$B:$D,2,FALSE))</f>
        <v>Currency</v>
      </c>
      <c r="E38" s="164" t="str">
        <f>IF(OR(ISERROR(SEARCH("extension",INDIRECT("$A"&amp;row()))),NOT(ISERROR(SEARCH("parties",INDIRECT("$C"&amp;row()))))),VLOOKUP(INDIRECT("$C"&amp;row()),'OCDS Schema 1.1.5'!$B:$D,3,FALSE), VLOOKUP(INDIRECT("$C"&amp;row()),'OCDS Extension Schemas 1.1.5'!$B:$D,3,FALSE))</f>
        <v>The currency of the amount, from the closed currency codelist.</v>
      </c>
      <c r="F38" s="136"/>
      <c r="G38" s="134" t="str">
        <f>IFERROR(VLOOKUP(INDIRECT("F"&amp;row()),'2. Data Elements'!$A:$F,6,FALSE),"")</f>
        <v/>
      </c>
      <c r="H38" s="84"/>
      <c r="I38" s="125"/>
    </row>
    <row r="39">
      <c r="A39" s="121" t="s">
        <v>275</v>
      </c>
      <c r="B39" s="121">
        <v>0.0</v>
      </c>
      <c r="C39" s="143" t="s">
        <v>491</v>
      </c>
      <c r="D39" s="164" t="str">
        <f>IF(OR(ISERROR(SEARCH("extension",INDIRECT("$A"&amp;row()))),NOT(ISERROR(SEARCH("parties",INDIRECT("$C"&amp;row()))))),VLOOKUP(INDIRECT("$C"&amp;row()),'OCDS Schema 1.1.5'!$B:$D,2,FALSE), VLOOKUP(INDIRECT("$C"&amp;row()),'OCDS Extension Schemas 1.1.5'!$B:$D,2,FALSE))</f>
        <v>Procurement method</v>
      </c>
      <c r="E39" s="164" t="str">
        <f>IF(OR(ISERROR(SEARCH("extension",INDIRECT("$A"&amp;row()))),NOT(ISERROR(SEARCH("parties",INDIRECT("$C"&amp;row()))))),VLOOKUP(INDIRECT("$C"&amp;row()),'OCDS Schema 1.1.5'!$B:$D,3,FALSE), VLOOKUP(INDIRECT("$C"&amp;row()),'OCDS Extension Schemas 1.1.5'!$B:$D,3,FALSE))</f>
        <v>The procurement method, from the closed method codelist.</v>
      </c>
      <c r="F39" s="133" t="s">
        <v>492</v>
      </c>
      <c r="G39" s="134" t="str">
        <f>IFERROR(VLOOKUP(INDIRECT("F"&amp;row()),'2. Data Elements'!$A:$F,6,FALSE),"")</f>
        <v>direct</v>
      </c>
      <c r="H39" s="82" t="s">
        <v>493</v>
      </c>
      <c r="I39" s="135" t="s">
        <v>291</v>
      </c>
      <c r="J39" s="135" t="s">
        <v>291</v>
      </c>
    </row>
    <row r="40">
      <c r="A40" s="121" t="s">
        <v>275</v>
      </c>
      <c r="B40" s="121">
        <v>0.0</v>
      </c>
      <c r="C40" s="143" t="s">
        <v>494</v>
      </c>
      <c r="D40" s="164" t="str">
        <f>IF(OR(ISERROR(SEARCH("extension",INDIRECT("$A"&amp;row()))),NOT(ISERROR(SEARCH("parties",INDIRECT("$C"&amp;row()))))),VLOOKUP(INDIRECT("$C"&amp;row()),'OCDS Schema 1.1.5'!$B:$D,2,FALSE), VLOOKUP(INDIRECT("$C"&amp;row()),'OCDS Extension Schemas 1.1.5'!$B:$D,2,FALSE))</f>
        <v>Procurement method details</v>
      </c>
      <c r="E40" s="164" t="str">
        <f>IF(OR(ISERROR(SEARCH("extension",INDIRECT("$A"&amp;row()))),NOT(ISERROR(SEARCH("parties",INDIRECT("$C"&amp;row()))))),VLOOKUP(INDIRECT("$C"&amp;row()),'OCDS Schema 1.1.5'!$B:$D,3,FALSE), VLOOKUP(INDIRECT("$C"&amp;row()),'OCDS Extension Schemas 1.1.5'!$B:$D,3,FALSE))</f>
        <v>Additional detail on the procurement method used. This field can be used to provide the local name of the particular procurement method used.</v>
      </c>
      <c r="F40" s="136"/>
      <c r="G40" s="134" t="str">
        <f>IFERROR(VLOOKUP(INDIRECT("F"&amp;row()),'2. Data Elements'!$A:$F,6,FALSE),"")</f>
        <v/>
      </c>
      <c r="H40" s="84"/>
      <c r="I40" s="125"/>
    </row>
    <row r="41">
      <c r="A41" s="121" t="s">
        <v>275</v>
      </c>
      <c r="B41" s="121">
        <v>0.0</v>
      </c>
      <c r="C41" s="143" t="s">
        <v>495</v>
      </c>
      <c r="D41" s="164" t="str">
        <f>IF(OR(ISERROR(SEARCH("extension",INDIRECT("$A"&amp;row()))),NOT(ISERROR(SEARCH("parties",INDIRECT("$C"&amp;row()))))),VLOOKUP(INDIRECT("$C"&amp;row()),'OCDS Schema 1.1.5'!$B:$D,2,FALSE), VLOOKUP(INDIRECT("$C"&amp;row()),'OCDS Extension Schemas 1.1.5'!$B:$D,2,FALSE))</f>
        <v>Procurement method rationale</v>
      </c>
      <c r="E41" s="164" t="str">
        <f>IF(OR(ISERROR(SEARCH("extension",INDIRECT("$A"&amp;row()))),NOT(ISERROR(SEARCH("parties",INDIRECT("$C"&amp;row()))))),VLOOKUP(INDIRECT("$C"&amp;row()),'OCDS Schema 1.1.5'!$B:$D,3,FALSE), VLOOKUP(INDIRECT("$C"&amp;row()),'OCDS Extension Schemas 1.1.5'!$B:$D,3,FALSE))</f>
        <v>Rationale for the chosen procurement method. This is especially important to provide a justification in the case of limited tenders or direct awards.</v>
      </c>
      <c r="F41" s="136"/>
      <c r="G41" s="134" t="str">
        <f>IFERROR(VLOOKUP(INDIRECT("F"&amp;row()),'2. Data Elements'!$A:$F,6,FALSE),"")</f>
        <v/>
      </c>
      <c r="H41" s="84"/>
      <c r="I41" s="125"/>
    </row>
    <row r="42">
      <c r="A42" s="121" t="s">
        <v>275</v>
      </c>
      <c r="B42" s="121">
        <v>0.0</v>
      </c>
      <c r="C42" s="143" t="s">
        <v>496</v>
      </c>
      <c r="D42" s="164" t="str">
        <f>IF(OR(ISERROR(SEARCH("extension",INDIRECT("$A"&amp;row()))),NOT(ISERROR(SEARCH("parties",INDIRECT("$C"&amp;row()))))),VLOOKUP(INDIRECT("$C"&amp;row()),'OCDS Schema 1.1.5'!$B:$D,2,FALSE), VLOOKUP(INDIRECT("$C"&amp;row()),'OCDS Extension Schemas 1.1.5'!$B:$D,2,FALSE))</f>
        <v>Main procurement category</v>
      </c>
      <c r="E42" s="164" t="str">
        <f>IF(OR(ISERROR(SEARCH("extension",INDIRECT("$A"&amp;row()))),NOT(ISERROR(SEARCH("parties",INDIRECT("$C"&amp;row()))))),VLOOKUP(INDIRECT("$C"&amp;row()),'OCDS Schema 1.1.5'!$B:$D,3,FALSE), VLOOKUP(INDIRECT("$C"&amp;row()),'OCDS Extension Schemas 1.1.5'!$B:$D,3,FALSE))</f>
        <v>The primary category describing the main object of this contracting process, from the closed procurementCategory codelist.</v>
      </c>
      <c r="F42" s="133" t="s">
        <v>497</v>
      </c>
      <c r="G42" s="134" t="str">
        <f>IFERROR(VLOOKUP(INDIRECT("F"&amp;row()),'2. Data Elements'!$A:$F,6,FALSE),"")</f>
        <v>goods</v>
      </c>
      <c r="H42" s="103" t="s">
        <v>498</v>
      </c>
      <c r="I42" s="135" t="s">
        <v>291</v>
      </c>
      <c r="J42" s="135" t="s">
        <v>291</v>
      </c>
    </row>
    <row r="43">
      <c r="A43" s="121" t="s">
        <v>275</v>
      </c>
      <c r="B43" s="121">
        <v>0.0</v>
      </c>
      <c r="C43" s="143" t="s">
        <v>499</v>
      </c>
      <c r="D43" s="164" t="str">
        <f>IF(OR(ISERROR(SEARCH("extension",INDIRECT("$A"&amp;row()))),NOT(ISERROR(SEARCH("parties",INDIRECT("$C"&amp;row()))))),VLOOKUP(INDIRECT("$C"&amp;row()),'OCDS Schema 1.1.5'!$B:$D,2,FALSE), VLOOKUP(INDIRECT("$C"&amp;row()),'OCDS Extension Schemas 1.1.5'!$B:$D,2,FALSE))</f>
        <v>Additional procurement categories</v>
      </c>
      <c r="E43" s="164" t="str">
        <f>IF(OR(ISERROR(SEARCH("extension",INDIRECT("$A"&amp;row()))),NOT(ISERROR(SEARCH("parties",INDIRECT("$C"&amp;row()))))),VLOOKUP(INDIRECT("$C"&amp;row()),'OCDS Schema 1.1.5'!$B:$D,3,FALSE), VLOOKUP(INDIRECT("$C"&amp;row()),'OCDS Extension Schemas 1.1.5'!$B:$D,3,FALSE))</f>
        <v>Any additional categories describing the objects of this contracting process, using the open extendedProcurementCategory codelist.</v>
      </c>
      <c r="F43" s="136"/>
      <c r="G43" s="134" t="str">
        <f>IFERROR(VLOOKUP(INDIRECT("F"&amp;row()),'2. Data Elements'!$A:$F,6,FALSE),"")</f>
        <v/>
      </c>
      <c r="H43" s="84"/>
      <c r="I43" s="125"/>
    </row>
    <row r="44">
      <c r="A44" s="121" t="s">
        <v>275</v>
      </c>
      <c r="B44" s="121">
        <v>0.0</v>
      </c>
      <c r="C44" s="143" t="s">
        <v>500</v>
      </c>
      <c r="D44" s="164" t="str">
        <f>IF(OR(ISERROR(SEARCH("extension",INDIRECT("$A"&amp;row()))),NOT(ISERROR(SEARCH("parties",INDIRECT("$C"&amp;row()))))),VLOOKUP(INDIRECT("$C"&amp;row()),'OCDS Schema 1.1.5'!$B:$D,2,FALSE), VLOOKUP(INDIRECT("$C"&amp;row()),'OCDS Extension Schemas 1.1.5'!$B:$D,2,FALSE))</f>
        <v>Award criteria</v>
      </c>
      <c r="E44" s="164" t="str">
        <f>IF(OR(ISERROR(SEARCH("extension",INDIRECT("$A"&amp;row()))),NOT(ISERROR(SEARCH("parties",INDIRECT("$C"&amp;row()))))),VLOOKUP(INDIRECT("$C"&amp;row()),'OCDS Schema 1.1.5'!$B:$D,3,FALSE), VLOOKUP(INDIRECT("$C"&amp;row()),'OCDS Extension Schemas 1.1.5'!$B:$D,3,FALSE))</f>
        <v>The award criteria for the procurement, using the open awardCriteria codelist.</v>
      </c>
      <c r="F44" s="136"/>
      <c r="G44" s="134" t="str">
        <f>IFERROR(VLOOKUP(INDIRECT("F"&amp;row()),'2. Data Elements'!$A:$F,6,FALSE),"")</f>
        <v/>
      </c>
      <c r="H44" s="84"/>
      <c r="I44" s="125"/>
    </row>
    <row r="45">
      <c r="A45" s="121" t="s">
        <v>275</v>
      </c>
      <c r="B45" s="121">
        <v>0.0</v>
      </c>
      <c r="C45" s="143" t="s">
        <v>501</v>
      </c>
      <c r="D45" s="164" t="str">
        <f>IF(OR(ISERROR(SEARCH("extension",INDIRECT("$A"&amp;row()))),NOT(ISERROR(SEARCH("parties",INDIRECT("$C"&amp;row()))))),VLOOKUP(INDIRECT("$C"&amp;row()),'OCDS Schema 1.1.5'!$B:$D,2,FALSE), VLOOKUP(INDIRECT("$C"&amp;row()),'OCDS Extension Schemas 1.1.5'!$B:$D,2,FALSE))</f>
        <v>Award criteria details</v>
      </c>
      <c r="E45" s="164" t="str">
        <f>IF(OR(ISERROR(SEARCH("extension",INDIRECT("$A"&amp;row()))),NOT(ISERROR(SEARCH("parties",INDIRECT("$C"&amp;row()))))),VLOOKUP(INDIRECT("$C"&amp;row()),'OCDS Schema 1.1.5'!$B:$D,3,FALSE), VLOOKUP(INDIRECT("$C"&amp;row()),'OCDS Extension Schemas 1.1.5'!$B:$D,3,FALSE))</f>
        <v>Any detailed or further information on the award or selection criteria.</v>
      </c>
      <c r="F45" s="136"/>
      <c r="G45" s="134" t="str">
        <f>IFERROR(VLOOKUP(INDIRECT("F"&amp;row()),'2. Data Elements'!$A:$F,6,FALSE),"")</f>
        <v/>
      </c>
      <c r="H45" s="84"/>
      <c r="I45" s="125"/>
    </row>
    <row r="46">
      <c r="A46" s="121" t="s">
        <v>275</v>
      </c>
      <c r="B46" s="121">
        <v>0.0</v>
      </c>
      <c r="C46" s="143" t="s">
        <v>502</v>
      </c>
      <c r="D46" s="164" t="str">
        <f>IF(OR(ISERROR(SEARCH("extension",INDIRECT("$A"&amp;row()))),NOT(ISERROR(SEARCH("parties",INDIRECT("$C"&amp;row()))))),VLOOKUP(INDIRECT("$C"&amp;row()),'OCDS Schema 1.1.5'!$B:$D,2,FALSE), VLOOKUP(INDIRECT("$C"&amp;row()),'OCDS Extension Schemas 1.1.5'!$B:$D,2,FALSE))</f>
        <v>Submission method</v>
      </c>
      <c r="E46" s="164" t="str">
        <f>IF(OR(ISERROR(SEARCH("extension",INDIRECT("$A"&amp;row()))),NOT(ISERROR(SEARCH("parties",INDIRECT("$C"&amp;row()))))),VLOOKUP(INDIRECT("$C"&amp;row()),'OCDS Schema 1.1.5'!$B:$D,3,FALSE), VLOOKUP(INDIRECT("$C"&amp;row()),'OCDS Extension Schemas 1.1.5'!$B:$D,3,FALSE))</f>
        <v>The methods by which bids are submitted, using the open submissionMethod codelist.</v>
      </c>
      <c r="F46" s="133" t="s">
        <v>503</v>
      </c>
      <c r="G46" s="134" t="str">
        <f>IFERROR(VLOOKUP(INDIRECT("F"&amp;row()),'2. Data Elements'!$A:$F,6,FALSE),"")</f>
        <v>written</v>
      </c>
      <c r="H46" s="99" t="s">
        <v>504</v>
      </c>
      <c r="I46" s="135" t="s">
        <v>291</v>
      </c>
      <c r="J46" s="135" t="s">
        <v>291</v>
      </c>
    </row>
    <row r="47">
      <c r="A47" s="121" t="s">
        <v>275</v>
      </c>
      <c r="B47" s="121">
        <v>0.0</v>
      </c>
      <c r="C47" s="143" t="s">
        <v>505</v>
      </c>
      <c r="D47" s="164" t="str">
        <f>IF(OR(ISERROR(SEARCH("extension",INDIRECT("$A"&amp;row()))),NOT(ISERROR(SEARCH("parties",INDIRECT("$C"&amp;row()))))),VLOOKUP(INDIRECT("$C"&amp;row()),'OCDS Schema 1.1.5'!$B:$D,2,FALSE), VLOOKUP(INDIRECT("$C"&amp;row()),'OCDS Extension Schemas 1.1.5'!$B:$D,2,FALSE))</f>
        <v>Submission method details</v>
      </c>
      <c r="E47" s="164" t="str">
        <f>IF(OR(ISERROR(SEARCH("extension",INDIRECT("$A"&amp;row()))),NOT(ISERROR(SEARCH("parties",INDIRECT("$C"&amp;row()))))),VLOOKUP(INDIRECT("$C"&amp;row()),'OCDS Schema 1.1.5'!$B:$D,3,FALSE), VLOOKUP(INDIRECT("$C"&amp;row()),'OCDS Extension Schemas 1.1.5'!$B:$D,3,FALSE))</f>
        <v>Any detailed or further information on the submission method. This can include the address, e-mail address or online service to which bids are submitted, and any special requirements to be followed for submissions.</v>
      </c>
      <c r="F47" s="136"/>
      <c r="G47" s="134" t="str">
        <f>IFERROR(VLOOKUP(INDIRECT("F"&amp;row()),'2. Data Elements'!$A:$F,6,FALSE),"")</f>
        <v/>
      </c>
      <c r="H47" s="84"/>
      <c r="I47" s="125"/>
    </row>
    <row r="48">
      <c r="A48" s="121" t="s">
        <v>301</v>
      </c>
      <c r="B48" s="121">
        <v>0.0</v>
      </c>
      <c r="C48" s="140" t="s">
        <v>506</v>
      </c>
      <c r="D48" s="142" t="str">
        <f>IF(OR(ISERROR(SEARCH("extension",INDIRECT("$A"&amp;row()))),NOT(ISERROR(SEARCH("parties",INDIRECT("$C"&amp;row()))))),VLOOKUP(INDIRECT("$C"&amp;row()),'OCDS Schema 1.1.5'!$B:$D,2,FALSE), VLOOKUP(INDIRECT("$C"&amp;row()),'OCDS Extension Schemas 1.1.5'!$B:$D,2,FALSE))</f>
        <v>Tender period</v>
      </c>
      <c r="E48" s="142" t="str">
        <f>IF(OR(ISERROR(SEARCH("extension",INDIRECT("$A"&amp;row()))),NOT(ISERROR(SEARCH("parties",INDIRECT("$C"&amp;row()))))),VLOOKUP(INDIRECT("$C"&amp;row()),'OCDS Schema 1.1.5'!$B:$D,3,FALSE), VLOOKUP(INDIRECT("$C"&amp;row()),'OCDS Extension Schemas 1.1.5'!$B:$D,3,FALSE))</f>
        <v>The period when the tender is open for submissions. The end date is the closing date for tender submissions.</v>
      </c>
      <c r="I48" s="125"/>
    </row>
    <row r="49">
      <c r="A49" s="121" t="s">
        <v>275</v>
      </c>
      <c r="B49" s="121">
        <v>0.0</v>
      </c>
      <c r="C49" s="143" t="s">
        <v>507</v>
      </c>
      <c r="D49" s="164" t="str">
        <f>IF(OR(ISERROR(SEARCH("extension",INDIRECT("$A"&amp;row()))),NOT(ISERROR(SEARCH("parties",INDIRECT("$C"&amp;row()))))),VLOOKUP(INDIRECT("$C"&amp;row()),'OCDS Schema 1.1.5'!$B:$D,2,FALSE), VLOOKUP(INDIRECT("$C"&amp;row()),'OCDS Extension Schemas 1.1.5'!$B:$D,2,FALSE))</f>
        <v>Start date</v>
      </c>
      <c r="E49"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49" s="133"/>
      <c r="G49" s="134" t="str">
        <f>IFERROR(VLOOKUP(INDIRECT("F"&amp;row()),'2. Data Elements'!$A:$F,6,FALSE),"")</f>
        <v/>
      </c>
      <c r="H49" s="82" t="s">
        <v>508</v>
      </c>
      <c r="I49" s="125"/>
    </row>
    <row r="50">
      <c r="A50" s="121" t="s">
        <v>275</v>
      </c>
      <c r="B50" s="121">
        <v>0.0</v>
      </c>
      <c r="C50" s="143" t="s">
        <v>509</v>
      </c>
      <c r="D50" s="164" t="str">
        <f>IF(OR(ISERROR(SEARCH("extension",INDIRECT("$A"&amp;row()))),NOT(ISERROR(SEARCH("parties",INDIRECT("$C"&amp;row()))))),VLOOKUP(INDIRECT("$C"&amp;row()),'OCDS Schema 1.1.5'!$B:$D,2,FALSE), VLOOKUP(INDIRECT("$C"&amp;row()),'OCDS Extension Schemas 1.1.5'!$B:$D,2,FALSE))</f>
        <v>End date</v>
      </c>
      <c r="E50" s="164" t="str">
        <f>IF(OR(ISERROR(SEARCH("extension",INDIRECT("$A"&amp;row()))),NOT(ISERROR(SEARCH("parties",INDIRECT("$C"&amp;row()))))),VLOOKUP(INDIRECT("$C"&amp;row()),'OCDS Schema 1.1.5'!$B:$D,3,FALSE), VLOOKUP(INDIRECT("$C"&amp;row()),'OCDS Extension Schemas 1.1.5'!$B:$D,3,FALSE))</f>
        <v>The end date for the period. When known, a precise end date must be provided.</v>
      </c>
      <c r="F50" s="133"/>
      <c r="G50" s="134" t="str">
        <f>IFERROR(VLOOKUP(INDIRECT("F"&amp;row()),'2. Data Elements'!$A:$F,6,FALSE),"")</f>
        <v/>
      </c>
      <c r="H50" s="82" t="s">
        <v>508</v>
      </c>
      <c r="I50" s="125"/>
    </row>
    <row r="51">
      <c r="A51" s="121" t="s">
        <v>275</v>
      </c>
      <c r="B51" s="121">
        <v>0.0</v>
      </c>
      <c r="C51" s="143" t="s">
        <v>510</v>
      </c>
      <c r="D51" s="164" t="str">
        <f>IF(OR(ISERROR(SEARCH("extension",INDIRECT("$A"&amp;row()))),NOT(ISERROR(SEARCH("parties",INDIRECT("$C"&amp;row()))))),VLOOKUP(INDIRECT("$C"&amp;row()),'OCDS Schema 1.1.5'!$B:$D,2,FALSE), VLOOKUP(INDIRECT("$C"&amp;row()),'OCDS Extension Schemas 1.1.5'!$B:$D,2,FALSE))</f>
        <v>Maximum extent</v>
      </c>
      <c r="E51"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1" s="136"/>
      <c r="G51" s="134" t="str">
        <f>IFERROR(VLOOKUP(INDIRECT("F"&amp;row()),'2. Data Elements'!$A:$F,6,FALSE),"")</f>
        <v/>
      </c>
      <c r="H51" s="84"/>
      <c r="I51" s="125"/>
    </row>
    <row r="52">
      <c r="A52" s="121" t="s">
        <v>275</v>
      </c>
      <c r="B52" s="121">
        <v>0.0</v>
      </c>
      <c r="C52" s="143" t="s">
        <v>511</v>
      </c>
      <c r="D52" s="164" t="str">
        <f>IF(OR(ISERROR(SEARCH("extension",INDIRECT("$A"&amp;row()))),NOT(ISERROR(SEARCH("parties",INDIRECT("$C"&amp;row()))))),VLOOKUP(INDIRECT("$C"&amp;row()),'OCDS Schema 1.1.5'!$B:$D,2,FALSE), VLOOKUP(INDIRECT("$C"&amp;row()),'OCDS Extension Schemas 1.1.5'!$B:$D,2,FALSE))</f>
        <v>Duration (days)</v>
      </c>
      <c r="E52"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2" s="136"/>
      <c r="G52" s="134" t="str">
        <f>IFERROR(VLOOKUP(INDIRECT("F"&amp;row()),'2. Data Elements'!$A:$F,6,FALSE),"")</f>
        <v/>
      </c>
      <c r="H52" s="84"/>
      <c r="I52" s="125"/>
    </row>
    <row r="53">
      <c r="A53" s="121" t="s">
        <v>301</v>
      </c>
      <c r="B53" s="121">
        <v>0.0</v>
      </c>
      <c r="C53" s="140" t="s">
        <v>512</v>
      </c>
      <c r="D53" s="142" t="str">
        <f>IF(OR(ISERROR(SEARCH("extension",INDIRECT("$A"&amp;row()))),NOT(ISERROR(SEARCH("parties",INDIRECT("$C"&amp;row()))))),VLOOKUP(INDIRECT("$C"&amp;row()),'OCDS Schema 1.1.5'!$B:$D,2,FALSE), VLOOKUP(INDIRECT("$C"&amp;row()),'OCDS Extension Schemas 1.1.5'!$B:$D,2,FALSE))</f>
        <v>Enquiry period</v>
      </c>
      <c r="E53" s="142" t="str">
        <f>IF(OR(ISERROR(SEARCH("extension",INDIRECT("$A"&amp;row()))),NOT(ISERROR(SEARCH("parties",INDIRECT("$C"&amp;row()))))),VLOOKUP(INDIRECT("$C"&amp;row()),'OCDS Schema 1.1.5'!$B:$D,3,FALSE), VLOOKUP(INDIRECT("$C"&amp;row()),'OCDS Extension Schemas 1.1.5'!$B:$D,3,FALSE))</f>
        <v>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v>
      </c>
      <c r="I53" s="125"/>
    </row>
    <row r="54">
      <c r="A54" s="121" t="s">
        <v>275</v>
      </c>
      <c r="B54" s="121">
        <v>0.0</v>
      </c>
      <c r="C54" s="143" t="s">
        <v>513</v>
      </c>
      <c r="D54" s="164" t="str">
        <f>IF(OR(ISERROR(SEARCH("extension",INDIRECT("$A"&amp;row()))),NOT(ISERROR(SEARCH("parties",INDIRECT("$C"&amp;row()))))),VLOOKUP(INDIRECT("$C"&amp;row()),'OCDS Schema 1.1.5'!$B:$D,2,FALSE), VLOOKUP(INDIRECT("$C"&amp;row()),'OCDS Extension Schemas 1.1.5'!$B:$D,2,FALSE))</f>
        <v>Start date</v>
      </c>
      <c r="E54"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54" s="136"/>
      <c r="G54" s="134" t="str">
        <f>IFERROR(VLOOKUP(INDIRECT("F"&amp;row()),'2. Data Elements'!$A:$F,6,FALSE),"")</f>
        <v/>
      </c>
      <c r="H54" s="84"/>
      <c r="I54" s="125"/>
    </row>
    <row r="55">
      <c r="A55" s="121" t="s">
        <v>275</v>
      </c>
      <c r="B55" s="121">
        <v>0.0</v>
      </c>
      <c r="C55" s="143" t="s">
        <v>514</v>
      </c>
      <c r="D55" s="164" t="str">
        <f>IF(OR(ISERROR(SEARCH("extension",INDIRECT("$A"&amp;row()))),NOT(ISERROR(SEARCH("parties",INDIRECT("$C"&amp;row()))))),VLOOKUP(INDIRECT("$C"&amp;row()),'OCDS Schema 1.1.5'!$B:$D,2,FALSE), VLOOKUP(INDIRECT("$C"&amp;row()),'OCDS Extension Schemas 1.1.5'!$B:$D,2,FALSE))</f>
        <v>End date</v>
      </c>
      <c r="E55" s="164" t="str">
        <f>IF(OR(ISERROR(SEARCH("extension",INDIRECT("$A"&amp;row()))),NOT(ISERROR(SEARCH("parties",INDIRECT("$C"&amp;row()))))),VLOOKUP(INDIRECT("$C"&amp;row()),'OCDS Schema 1.1.5'!$B:$D,3,FALSE), VLOOKUP(INDIRECT("$C"&amp;row()),'OCDS Extension Schemas 1.1.5'!$B:$D,3,FALSE))</f>
        <v>The end date for the period. When known, a precise end date must be provided.</v>
      </c>
      <c r="F55" s="136"/>
      <c r="G55" s="134" t="str">
        <f>IFERROR(VLOOKUP(INDIRECT("F"&amp;row()),'2. Data Elements'!$A:$F,6,FALSE),"")</f>
        <v/>
      </c>
      <c r="H55" s="84"/>
      <c r="I55" s="125"/>
    </row>
    <row r="56">
      <c r="A56" s="121" t="s">
        <v>275</v>
      </c>
      <c r="B56" s="121">
        <v>0.0</v>
      </c>
      <c r="C56" s="143" t="s">
        <v>515</v>
      </c>
      <c r="D56" s="164" t="str">
        <f>IF(OR(ISERROR(SEARCH("extension",INDIRECT("$A"&amp;row()))),NOT(ISERROR(SEARCH("parties",INDIRECT("$C"&amp;row()))))),VLOOKUP(INDIRECT("$C"&amp;row()),'OCDS Schema 1.1.5'!$B:$D,2,FALSE), VLOOKUP(INDIRECT("$C"&amp;row()),'OCDS Extension Schemas 1.1.5'!$B:$D,2,FALSE))</f>
        <v>Maximum extent</v>
      </c>
      <c r="E56"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6" s="136"/>
      <c r="G56" s="134" t="str">
        <f>IFERROR(VLOOKUP(INDIRECT("F"&amp;row()),'2. Data Elements'!$A:$F,6,FALSE),"")</f>
        <v/>
      </c>
      <c r="H56" s="84"/>
      <c r="I56" s="125"/>
    </row>
    <row r="57">
      <c r="A57" s="121" t="s">
        <v>275</v>
      </c>
      <c r="B57" s="121">
        <v>0.0</v>
      </c>
      <c r="C57" s="143" t="s">
        <v>516</v>
      </c>
      <c r="D57" s="164" t="str">
        <f>IF(OR(ISERROR(SEARCH("extension",INDIRECT("$A"&amp;row()))),NOT(ISERROR(SEARCH("parties",INDIRECT("$C"&amp;row()))))),VLOOKUP(INDIRECT("$C"&amp;row()),'OCDS Schema 1.1.5'!$B:$D,2,FALSE), VLOOKUP(INDIRECT("$C"&amp;row()),'OCDS Extension Schemas 1.1.5'!$B:$D,2,FALSE))</f>
        <v>Duration (days)</v>
      </c>
      <c r="E57"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7" s="136"/>
      <c r="G57" s="134" t="str">
        <f>IFERROR(VLOOKUP(INDIRECT("F"&amp;row()),'2. Data Elements'!$A:$F,6,FALSE),"")</f>
        <v/>
      </c>
      <c r="H57" s="84"/>
      <c r="I57" s="125"/>
    </row>
    <row r="58">
      <c r="A58" s="121" t="s">
        <v>275</v>
      </c>
      <c r="B58" s="121">
        <v>0.0</v>
      </c>
      <c r="C58" s="143" t="s">
        <v>517</v>
      </c>
      <c r="D58" s="164" t="str">
        <f>IF(OR(ISERROR(SEARCH("extension",INDIRECT("$A"&amp;row()))),NOT(ISERROR(SEARCH("parties",INDIRECT("$C"&amp;row()))))),VLOOKUP(INDIRECT("$C"&amp;row()),'OCDS Schema 1.1.5'!$B:$D,2,FALSE), VLOOKUP(INDIRECT("$C"&amp;row()),'OCDS Extension Schemas 1.1.5'!$B:$D,2,FALSE))</f>
        <v>Has enquiries?</v>
      </c>
      <c r="E58" s="164" t="str">
        <f>IF(OR(ISERROR(SEARCH("extension",INDIRECT("$A"&amp;row()))),NOT(ISERROR(SEARCH("parties",INDIRECT("$C"&amp;row()))))),VLOOKUP(INDIRECT("$C"&amp;row()),'OCDS Schema 1.1.5'!$B:$D,3,FALSE), VLOOKUP(INDIRECT("$C"&amp;row()),'OCDS Extension Schemas 1.1.5'!$B:$D,3,FALSE))</f>
        <v>A true/false field to indicate whether any enquiries were received during the tender process. Structured information on enquiries that were received, and responses to them, can be provided using the enquiries extension.</v>
      </c>
      <c r="F58" s="136"/>
      <c r="G58" s="134" t="str">
        <f>IFERROR(VLOOKUP(INDIRECT("F"&amp;row()),'2. Data Elements'!$A:$F,6,FALSE),"")</f>
        <v/>
      </c>
      <c r="H58" s="84"/>
      <c r="I58" s="125"/>
    </row>
    <row r="59">
      <c r="A59" s="121" t="s">
        <v>275</v>
      </c>
      <c r="B59" s="121">
        <v>0.0</v>
      </c>
      <c r="C59" s="143" t="s">
        <v>518</v>
      </c>
      <c r="D59" s="164" t="str">
        <f>IF(OR(ISERROR(SEARCH("extension",INDIRECT("$A"&amp;row()))),NOT(ISERROR(SEARCH("parties",INDIRECT("$C"&amp;row()))))),VLOOKUP(INDIRECT("$C"&amp;row()),'OCDS Schema 1.1.5'!$B:$D,2,FALSE), VLOOKUP(INDIRECT("$C"&amp;row()),'OCDS Extension Schemas 1.1.5'!$B:$D,2,FALSE))</f>
        <v>Eligibility criteria</v>
      </c>
      <c r="E59" s="164" t="str">
        <f>IF(OR(ISERROR(SEARCH("extension",INDIRECT("$A"&amp;row()))),NOT(ISERROR(SEARCH("parties",INDIRECT("$C"&amp;row()))))),VLOOKUP(INDIRECT("$C"&amp;row()),'OCDS Schema 1.1.5'!$B:$D,3,FALSE), VLOOKUP(INDIRECT("$C"&amp;row()),'OCDS Extension Schemas 1.1.5'!$B:$D,3,FALSE))</f>
        <v>A description of any eligibility criteria for potential suppliers.</v>
      </c>
      <c r="F59" s="136"/>
      <c r="G59" s="134" t="str">
        <f>IFERROR(VLOOKUP(INDIRECT("F"&amp;row()),'2. Data Elements'!$A:$F,6,FALSE),"")</f>
        <v/>
      </c>
      <c r="H59" s="82" t="s">
        <v>519</v>
      </c>
      <c r="I59" s="125"/>
    </row>
    <row r="60">
      <c r="A60" s="121" t="s">
        <v>301</v>
      </c>
      <c r="B60" s="121">
        <v>0.0</v>
      </c>
      <c r="C60" s="140" t="s">
        <v>520</v>
      </c>
      <c r="D60" s="142" t="str">
        <f>IF(OR(ISERROR(SEARCH("extension",INDIRECT("$A"&amp;row()))),NOT(ISERROR(SEARCH("parties",INDIRECT("$C"&amp;row()))))),VLOOKUP(INDIRECT("$C"&amp;row()),'OCDS Schema 1.1.5'!$B:$D,2,FALSE), VLOOKUP(INDIRECT("$C"&amp;row()),'OCDS Extension Schemas 1.1.5'!$B:$D,2,FALSE))</f>
        <v>Evaluation and award period</v>
      </c>
      <c r="E60" s="142" t="str">
        <f>IF(OR(ISERROR(SEARCH("extension",INDIRECT("$A"&amp;row()))),NOT(ISERROR(SEARCH("parties",INDIRECT("$C"&amp;row()))))),VLOOKUP(INDIRECT("$C"&amp;row()),'OCDS Schema 1.1.5'!$B:$D,3,FALSE), VLOOKUP(INDIRECT("$C"&amp;row()),'OCDS Extension Schemas 1.1.5'!$B:$D,3,FALSE))</f>
        <v>The period for decision making regarding the contract award. The end date should be the date on which an award decision is due to be finalized. The start date may be used to indicate the start of an evaluation period.</v>
      </c>
      <c r="I60" s="125"/>
    </row>
    <row r="61">
      <c r="A61" s="121" t="s">
        <v>275</v>
      </c>
      <c r="B61" s="121">
        <v>0.0</v>
      </c>
      <c r="C61" s="143" t="s">
        <v>521</v>
      </c>
      <c r="D61" s="164" t="str">
        <f>IF(OR(ISERROR(SEARCH("extension",INDIRECT("$A"&amp;row()))),NOT(ISERROR(SEARCH("parties",INDIRECT("$C"&amp;row()))))),VLOOKUP(INDIRECT("$C"&amp;row()),'OCDS Schema 1.1.5'!$B:$D,2,FALSE), VLOOKUP(INDIRECT("$C"&amp;row()),'OCDS Extension Schemas 1.1.5'!$B:$D,2,FALSE))</f>
        <v>Start date</v>
      </c>
      <c r="E61"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61" s="136"/>
      <c r="G61" s="134" t="str">
        <f>IFERROR(VLOOKUP(INDIRECT("F"&amp;row()),'2. Data Elements'!$A:$F,6,FALSE),"")</f>
        <v/>
      </c>
      <c r="H61" s="84"/>
      <c r="I61" s="125"/>
    </row>
    <row r="62">
      <c r="A62" s="121" t="s">
        <v>275</v>
      </c>
      <c r="B62" s="121">
        <v>0.0</v>
      </c>
      <c r="C62" s="143" t="s">
        <v>522</v>
      </c>
      <c r="D62" s="164" t="str">
        <f>IF(OR(ISERROR(SEARCH("extension",INDIRECT("$A"&amp;row()))),NOT(ISERROR(SEARCH("parties",INDIRECT("$C"&amp;row()))))),VLOOKUP(INDIRECT("$C"&amp;row()),'OCDS Schema 1.1.5'!$B:$D,2,FALSE), VLOOKUP(INDIRECT("$C"&amp;row()),'OCDS Extension Schemas 1.1.5'!$B:$D,2,FALSE))</f>
        <v>End date</v>
      </c>
      <c r="E62" s="164" t="str">
        <f>IF(OR(ISERROR(SEARCH("extension",INDIRECT("$A"&amp;row()))),NOT(ISERROR(SEARCH("parties",INDIRECT("$C"&amp;row()))))),VLOOKUP(INDIRECT("$C"&amp;row()),'OCDS Schema 1.1.5'!$B:$D,3,FALSE), VLOOKUP(INDIRECT("$C"&amp;row()),'OCDS Extension Schemas 1.1.5'!$B:$D,3,FALSE))</f>
        <v>The end date for the period. When known, a precise end date must be provided.</v>
      </c>
      <c r="F62" s="136"/>
      <c r="G62" s="134" t="str">
        <f>IFERROR(VLOOKUP(INDIRECT("F"&amp;row()),'2. Data Elements'!$A:$F,6,FALSE),"")</f>
        <v/>
      </c>
      <c r="H62" s="84"/>
      <c r="I62" s="125"/>
    </row>
    <row r="63">
      <c r="A63" s="121" t="s">
        <v>275</v>
      </c>
      <c r="B63" s="121">
        <v>0.0</v>
      </c>
      <c r="C63" s="143" t="s">
        <v>523</v>
      </c>
      <c r="D63" s="164" t="str">
        <f>IF(OR(ISERROR(SEARCH("extension",INDIRECT("$A"&amp;row()))),NOT(ISERROR(SEARCH("parties",INDIRECT("$C"&amp;row()))))),VLOOKUP(INDIRECT("$C"&amp;row()),'OCDS Schema 1.1.5'!$B:$D,2,FALSE), VLOOKUP(INDIRECT("$C"&amp;row()),'OCDS Extension Schemas 1.1.5'!$B:$D,2,FALSE))</f>
        <v>Maximum extent</v>
      </c>
      <c r="E63"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3" s="136"/>
      <c r="G63" s="134" t="str">
        <f>IFERROR(VLOOKUP(INDIRECT("F"&amp;row()),'2. Data Elements'!$A:$F,6,FALSE),"")</f>
        <v/>
      </c>
      <c r="H63" s="84"/>
      <c r="I63" s="125"/>
    </row>
    <row r="64">
      <c r="A64" s="121" t="s">
        <v>275</v>
      </c>
      <c r="B64" s="121">
        <v>0.0</v>
      </c>
      <c r="C64" s="143" t="s">
        <v>524</v>
      </c>
      <c r="D64" s="164" t="str">
        <f>IF(OR(ISERROR(SEARCH("extension",INDIRECT("$A"&amp;row()))),NOT(ISERROR(SEARCH("parties",INDIRECT("$C"&amp;row()))))),VLOOKUP(INDIRECT("$C"&amp;row()),'OCDS Schema 1.1.5'!$B:$D,2,FALSE), VLOOKUP(INDIRECT("$C"&amp;row()),'OCDS Extension Schemas 1.1.5'!$B:$D,2,FALSE))</f>
        <v>Duration (days)</v>
      </c>
      <c r="E64"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4" s="136"/>
      <c r="G64" s="134" t="str">
        <f>IFERROR(VLOOKUP(INDIRECT("F"&amp;row()),'2. Data Elements'!$A:$F,6,FALSE),"")</f>
        <v/>
      </c>
      <c r="H64" s="84"/>
      <c r="I64" s="125"/>
    </row>
    <row r="65">
      <c r="A65" s="121" t="s">
        <v>301</v>
      </c>
      <c r="B65" s="121">
        <v>0.0</v>
      </c>
      <c r="C65" s="140" t="s">
        <v>525</v>
      </c>
      <c r="D65" s="142" t="str">
        <f>IF(OR(ISERROR(SEARCH("extension",INDIRECT("$A"&amp;row()))),NOT(ISERROR(SEARCH("parties",INDIRECT("$C"&amp;row()))))),VLOOKUP(INDIRECT("$C"&amp;row()),'OCDS Schema 1.1.5'!$B:$D,2,FALSE), VLOOKUP(INDIRECT("$C"&amp;row()),'OCDS Extension Schemas 1.1.5'!$B:$D,2,FALSE))</f>
        <v>Contract period</v>
      </c>
      <c r="E65" s="142" t="str">
        <f>IF(OR(ISERROR(SEARCH("extension",INDIRECT("$A"&amp;row()))),NOT(ISERROR(SEARCH("parties",INDIRECT("$C"&amp;row()))))),VLOOKUP(INDIRECT("$C"&amp;row()),'OCDS Schema 1.1.5'!$B:$D,3,FALSE), VLOOKUP(INDIRECT("$C"&amp;row()),'OCDS Extension Schemas 1.1.5'!$B:$D,3,FALSE))</f>
        <v>The period over which the contract is estimated or required to be active. If the tender does not specify explicit dates, the duration field may be used.</v>
      </c>
      <c r="I65" s="125"/>
    </row>
    <row r="66">
      <c r="A66" s="121" t="s">
        <v>275</v>
      </c>
      <c r="B66" s="121">
        <v>0.0</v>
      </c>
      <c r="C66" s="143" t="s">
        <v>526</v>
      </c>
      <c r="D66" s="164" t="str">
        <f>IF(OR(ISERROR(SEARCH("extension",INDIRECT("$A"&amp;row()))),NOT(ISERROR(SEARCH("parties",INDIRECT("$C"&amp;row()))))),VLOOKUP(INDIRECT("$C"&amp;row()),'OCDS Schema 1.1.5'!$B:$D,2,FALSE), VLOOKUP(INDIRECT("$C"&amp;row()),'OCDS Extension Schemas 1.1.5'!$B:$D,2,FALSE))</f>
        <v>Start date</v>
      </c>
      <c r="E66"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66" s="136"/>
      <c r="G66" s="134" t="str">
        <f>IFERROR(VLOOKUP(INDIRECT("F"&amp;row()),'2. Data Elements'!$A:$F,6,FALSE),"")</f>
        <v/>
      </c>
      <c r="H66" s="84"/>
      <c r="I66" s="125"/>
    </row>
    <row r="67">
      <c r="A67" s="121" t="s">
        <v>275</v>
      </c>
      <c r="B67" s="121">
        <v>0.0</v>
      </c>
      <c r="C67" s="143" t="s">
        <v>527</v>
      </c>
      <c r="D67" s="164" t="str">
        <f>IF(OR(ISERROR(SEARCH("extension",INDIRECT("$A"&amp;row()))),NOT(ISERROR(SEARCH("parties",INDIRECT("$C"&amp;row()))))),VLOOKUP(INDIRECT("$C"&amp;row()),'OCDS Schema 1.1.5'!$B:$D,2,FALSE), VLOOKUP(INDIRECT("$C"&amp;row()),'OCDS Extension Schemas 1.1.5'!$B:$D,2,FALSE))</f>
        <v>End date</v>
      </c>
      <c r="E67" s="164" t="str">
        <f>IF(OR(ISERROR(SEARCH("extension",INDIRECT("$A"&amp;row()))),NOT(ISERROR(SEARCH("parties",INDIRECT("$C"&amp;row()))))),VLOOKUP(INDIRECT("$C"&amp;row()),'OCDS Schema 1.1.5'!$B:$D,3,FALSE), VLOOKUP(INDIRECT("$C"&amp;row()),'OCDS Extension Schemas 1.1.5'!$B:$D,3,FALSE))</f>
        <v>The end date for the period. When known, a precise end date must be provided.</v>
      </c>
      <c r="F67" s="136"/>
      <c r="G67" s="134" t="str">
        <f>IFERROR(VLOOKUP(INDIRECT("F"&amp;row()),'2. Data Elements'!$A:$F,6,FALSE),"")</f>
        <v/>
      </c>
      <c r="H67" s="84"/>
      <c r="I67" s="125"/>
    </row>
    <row r="68">
      <c r="A68" s="121" t="s">
        <v>275</v>
      </c>
      <c r="B68" s="121">
        <v>0.0</v>
      </c>
      <c r="C68" s="143" t="s">
        <v>528</v>
      </c>
      <c r="D68" s="164" t="str">
        <f>IF(OR(ISERROR(SEARCH("extension",INDIRECT("$A"&amp;row()))),NOT(ISERROR(SEARCH("parties",INDIRECT("$C"&amp;row()))))),VLOOKUP(INDIRECT("$C"&amp;row()),'OCDS Schema 1.1.5'!$B:$D,2,FALSE), VLOOKUP(INDIRECT("$C"&amp;row()),'OCDS Extension Schemas 1.1.5'!$B:$D,2,FALSE))</f>
        <v>Maximum extent</v>
      </c>
      <c r="E68"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8" s="136"/>
      <c r="G68" s="134" t="str">
        <f>IFERROR(VLOOKUP(INDIRECT("F"&amp;row()),'2. Data Elements'!$A:$F,6,FALSE),"")</f>
        <v/>
      </c>
      <c r="H68" s="84"/>
      <c r="I68" s="125"/>
    </row>
    <row r="69">
      <c r="A69" s="121" t="s">
        <v>275</v>
      </c>
      <c r="B69" s="121">
        <v>0.0</v>
      </c>
      <c r="C69" s="143" t="s">
        <v>529</v>
      </c>
      <c r="D69" s="164" t="str">
        <f>IF(OR(ISERROR(SEARCH("extension",INDIRECT("$A"&amp;row()))),NOT(ISERROR(SEARCH("parties",INDIRECT("$C"&amp;row()))))),VLOOKUP(INDIRECT("$C"&amp;row()),'OCDS Schema 1.1.5'!$B:$D,2,FALSE), VLOOKUP(INDIRECT("$C"&amp;row()),'OCDS Extension Schemas 1.1.5'!$B:$D,2,FALSE))</f>
        <v>Duration (days)</v>
      </c>
      <c r="E69"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9" s="136"/>
      <c r="G69" s="134" t="str">
        <f>IFERROR(VLOOKUP(INDIRECT("F"&amp;row()),'2. Data Elements'!$A:$F,6,FALSE),"")</f>
        <v/>
      </c>
      <c r="H69" s="84"/>
      <c r="I69" s="125"/>
    </row>
    <row r="70">
      <c r="A70" s="121" t="s">
        <v>275</v>
      </c>
      <c r="B70" s="121">
        <v>0.0</v>
      </c>
      <c r="C70" s="143" t="s">
        <v>530</v>
      </c>
      <c r="D70" s="164" t="str">
        <f>IF(OR(ISERROR(SEARCH("extension",INDIRECT("$A"&amp;row()))),NOT(ISERROR(SEARCH("parties",INDIRECT("$C"&amp;row()))))),VLOOKUP(INDIRECT("$C"&amp;row()),'OCDS Schema 1.1.5'!$B:$D,2,FALSE), VLOOKUP(INDIRECT("$C"&amp;row()),'OCDS Extension Schemas 1.1.5'!$B:$D,2,FALSE))</f>
        <v>Number of tenderers</v>
      </c>
      <c r="E70" s="164" t="str">
        <f>IF(OR(ISERROR(SEARCH("extension",INDIRECT("$A"&amp;row()))),NOT(ISERROR(SEARCH("parties",INDIRECT("$C"&amp;row()))))),VLOOKUP(INDIRECT("$C"&amp;row()),'OCDS Schema 1.1.5'!$B:$D,3,FALSE), VLOOKUP(INDIRECT("$C"&amp;row()),'OCDS Extension Schemas 1.1.5'!$B:$D,3,FALSE))</f>
        <v>The number of parties who submit a bid.</v>
      </c>
      <c r="F70" s="136"/>
      <c r="G70" s="134" t="str">
        <f>IFERROR(VLOOKUP(INDIRECT("F"&amp;row()),'2. Data Elements'!$A:$F,6,FALSE),"")</f>
        <v/>
      </c>
      <c r="H70" s="82"/>
      <c r="I70" s="125"/>
    </row>
    <row r="71">
      <c r="A71" s="121" t="s">
        <v>301</v>
      </c>
      <c r="B71" s="121">
        <v>0.0</v>
      </c>
      <c r="C71" s="140" t="s">
        <v>353</v>
      </c>
      <c r="D71" s="142" t="str">
        <f>IF(OR(ISERROR(SEARCH("extension",INDIRECT("$A"&amp;row()))),NOT(ISERROR(SEARCH("parties",INDIRECT("$C"&amp;row()))))),VLOOKUP(INDIRECT("$C"&amp;row()),'OCDS Schema 1.1.5'!$B:$D,2,FALSE), VLOOKUP(INDIRECT("$C"&amp;row()),'OCDS Extension Schemas 1.1.5'!$B:$D,2,FALSE))</f>
        <v>Tenderers</v>
      </c>
      <c r="E71" s="142"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I71" s="125"/>
    </row>
    <row r="72">
      <c r="A72" s="121" t="s">
        <v>275</v>
      </c>
      <c r="B72" s="121">
        <v>0.0</v>
      </c>
      <c r="C72" s="143" t="s">
        <v>531</v>
      </c>
      <c r="D72" s="164" t="str">
        <f>IF(OR(ISERROR(SEARCH("extension",INDIRECT("$A"&amp;row()))),NOT(ISERROR(SEARCH("parties",INDIRECT("$C"&amp;row()))))),VLOOKUP(INDIRECT("$C"&amp;row()),'OCDS Schema 1.1.5'!$B:$D,2,FALSE), VLOOKUP(INDIRECT("$C"&amp;row()),'OCDS Extension Schemas 1.1.5'!$B:$D,2,FALSE))</f>
        <v>Organization name</v>
      </c>
      <c r="E72"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72" s="133" t="s">
        <v>354</v>
      </c>
      <c r="G72" s="134" t="str">
        <f>IFERROR(VLOOKUP(INDIRECT("F"&amp;row()),'2. Data Elements'!$A:$F,6,FALSE),"")</f>
        <v>WILKINS TRUCKING CO INC</v>
      </c>
      <c r="H72" s="82" t="s">
        <v>355</v>
      </c>
      <c r="I72" s="135" t="s">
        <v>305</v>
      </c>
      <c r="J72" s="135" t="s">
        <v>291</v>
      </c>
    </row>
    <row r="73">
      <c r="A73" s="121" t="s">
        <v>275</v>
      </c>
      <c r="B73" s="121">
        <v>0.0</v>
      </c>
      <c r="C73" s="143" t="s">
        <v>532</v>
      </c>
      <c r="D73" s="164" t="str">
        <f>IF(OR(ISERROR(SEARCH("extension",INDIRECT("$A"&amp;row()))),NOT(ISERROR(SEARCH("parties",INDIRECT("$C"&amp;row()))))),VLOOKUP(INDIRECT("$C"&amp;row()),'OCDS Schema 1.1.5'!$B:$D,2,FALSE), VLOOKUP(INDIRECT("$C"&amp;row()),'OCDS Extension Schemas 1.1.5'!$B:$D,2,FALSE))</f>
        <v>Organization ID</v>
      </c>
      <c r="E73"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73" s="133" t="s">
        <v>356</v>
      </c>
      <c r="G73" s="134" t="str">
        <f>IFERROR(VLOOKUP(INDIRECT("F"&amp;row()),'2. Data Elements'!$A:$F,6,FALSE),"")</f>
        <v>US_OR-PDX-SAP-VNBR-100692 </v>
      </c>
      <c r="H73" s="82" t="s">
        <v>533</v>
      </c>
      <c r="I73" s="135" t="s">
        <v>291</v>
      </c>
      <c r="J73" s="135" t="s">
        <v>291</v>
      </c>
    </row>
    <row r="74">
      <c r="A74" s="121" t="s">
        <v>301</v>
      </c>
      <c r="B74" s="121">
        <v>0.0</v>
      </c>
      <c r="C74" s="140" t="s">
        <v>534</v>
      </c>
      <c r="D74" s="142" t="str">
        <f>IF(OR(ISERROR(SEARCH("extension",INDIRECT("$A"&amp;row()))),NOT(ISERROR(SEARCH("parties",INDIRECT("$C"&amp;row()))))),VLOOKUP(INDIRECT("$C"&amp;row()),'OCDS Schema 1.1.5'!$B:$D,2,FALSE), VLOOKUP(INDIRECT("$C"&amp;row()),'OCDS Extension Schemas 1.1.5'!$B:$D,2,FALSE))</f>
        <v>Documents</v>
      </c>
      <c r="E74" s="142" t="str">
        <f>IF(OR(ISERROR(SEARCH("extension",INDIRECT("$A"&amp;row()))),NOT(ISERROR(SEARCH("parties",INDIRECT("$C"&amp;row()))))),VLOOKUP(INDIRECT("$C"&amp;row()),'OCDS Schema 1.1.5'!$B:$D,3,FALSE), VLOOKUP(INDIRECT("$C"&amp;row()),'OCDS Extension Schemas 1.1.5'!$B:$D,3,FALSE))</f>
        <v>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v>
      </c>
      <c r="I74" s="125"/>
    </row>
    <row r="75">
      <c r="A75" s="121" t="s">
        <v>287</v>
      </c>
      <c r="B75" s="121">
        <v>0.0</v>
      </c>
      <c r="C75" s="130" t="s">
        <v>535</v>
      </c>
      <c r="D75" s="164" t="str">
        <f>IF(OR(ISERROR(SEARCH("extension",INDIRECT("$A"&amp;row()))),NOT(ISERROR(SEARCH("parties",INDIRECT("$C"&amp;row()))))),VLOOKUP(INDIRECT("$C"&amp;row()),'OCDS Schema 1.1.5'!$B:$D,2,FALSE), VLOOKUP(INDIRECT("$C"&amp;row()),'OCDS Extension Schemas 1.1.5'!$B:$D,2,FALSE))</f>
        <v>ID</v>
      </c>
      <c r="E75"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75" s="136"/>
      <c r="G75" s="134" t="str">
        <f>IFERROR(VLOOKUP(INDIRECT("F"&amp;row()),'2. Data Elements'!$A:$F,6,FALSE),"")</f>
        <v/>
      </c>
      <c r="H75" s="84"/>
      <c r="I75" s="125"/>
    </row>
    <row r="76">
      <c r="A76" s="121" t="s">
        <v>275</v>
      </c>
      <c r="B76" s="121">
        <v>0.0</v>
      </c>
      <c r="C76" s="143" t="s">
        <v>536</v>
      </c>
      <c r="D76" s="164" t="str">
        <f>IF(OR(ISERROR(SEARCH("extension",INDIRECT("$A"&amp;row()))),NOT(ISERROR(SEARCH("parties",INDIRECT("$C"&amp;row()))))),VLOOKUP(INDIRECT("$C"&amp;row()),'OCDS Schema 1.1.5'!$B:$D,2,FALSE), VLOOKUP(INDIRECT("$C"&amp;row()),'OCDS Extension Schemas 1.1.5'!$B:$D,2,FALSE))</f>
        <v>Document type</v>
      </c>
      <c r="E76"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76" s="136"/>
      <c r="G76" s="134" t="str">
        <f>IFERROR(VLOOKUP(INDIRECT("F"&amp;row()),'2. Data Elements'!$A:$F,6,FALSE),"")</f>
        <v/>
      </c>
      <c r="H76" s="84"/>
      <c r="I76" s="125"/>
    </row>
    <row r="77">
      <c r="A77" s="121" t="s">
        <v>275</v>
      </c>
      <c r="B77" s="121">
        <v>0.0</v>
      </c>
      <c r="C77" s="143" t="s">
        <v>537</v>
      </c>
      <c r="D77" s="164" t="str">
        <f>IF(OR(ISERROR(SEARCH("extension",INDIRECT("$A"&amp;row()))),NOT(ISERROR(SEARCH("parties",INDIRECT("$C"&amp;row()))))),VLOOKUP(INDIRECT("$C"&amp;row()),'OCDS Schema 1.1.5'!$B:$D,2,FALSE), VLOOKUP(INDIRECT("$C"&amp;row()),'OCDS Extension Schemas 1.1.5'!$B:$D,2,FALSE))</f>
        <v>Title</v>
      </c>
      <c r="E77" s="164" t="str">
        <f>IF(OR(ISERROR(SEARCH("extension",INDIRECT("$A"&amp;row()))),NOT(ISERROR(SEARCH("parties",INDIRECT("$C"&amp;row()))))),VLOOKUP(INDIRECT("$C"&amp;row()),'OCDS Schema 1.1.5'!$B:$D,3,FALSE), VLOOKUP(INDIRECT("$C"&amp;row()),'OCDS Extension Schemas 1.1.5'!$B:$D,3,FALSE))</f>
        <v>The document title.</v>
      </c>
      <c r="F77" s="136"/>
      <c r="G77" s="134" t="str">
        <f>IFERROR(VLOOKUP(INDIRECT("F"&amp;row()),'2. Data Elements'!$A:$F,6,FALSE),"")</f>
        <v/>
      </c>
      <c r="H77" s="84"/>
      <c r="I77" s="125"/>
    </row>
    <row r="78">
      <c r="A78" s="121" t="s">
        <v>275</v>
      </c>
      <c r="B78" s="121">
        <v>0.0</v>
      </c>
      <c r="C78" s="143" t="s">
        <v>538</v>
      </c>
      <c r="D78" s="164" t="str">
        <f>IF(OR(ISERROR(SEARCH("extension",INDIRECT("$A"&amp;row()))),NOT(ISERROR(SEARCH("parties",INDIRECT("$C"&amp;row()))))),VLOOKUP(INDIRECT("$C"&amp;row()),'OCDS Schema 1.1.5'!$B:$D,2,FALSE), VLOOKUP(INDIRECT("$C"&amp;row()),'OCDS Extension Schemas 1.1.5'!$B:$D,2,FALSE))</f>
        <v>Description</v>
      </c>
      <c r="E78"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78" s="136"/>
      <c r="G78" s="134" t="str">
        <f>IFERROR(VLOOKUP(INDIRECT("F"&amp;row()),'2. Data Elements'!$A:$F,6,FALSE),"")</f>
        <v/>
      </c>
      <c r="H78" s="84"/>
      <c r="I78" s="125"/>
    </row>
    <row r="79">
      <c r="A79" s="121" t="s">
        <v>275</v>
      </c>
      <c r="B79" s="121">
        <v>0.0</v>
      </c>
      <c r="C79" s="143" t="s">
        <v>539</v>
      </c>
      <c r="D79" s="164" t="str">
        <f>IF(OR(ISERROR(SEARCH("extension",INDIRECT("$A"&amp;row()))),NOT(ISERROR(SEARCH("parties",INDIRECT("$C"&amp;row()))))),VLOOKUP(INDIRECT("$C"&amp;row()),'OCDS Schema 1.1.5'!$B:$D,2,FALSE), VLOOKUP(INDIRECT("$C"&amp;row()),'OCDS Extension Schemas 1.1.5'!$B:$D,2,FALSE))</f>
        <v>URL</v>
      </c>
      <c r="E79"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79" s="136"/>
      <c r="G79" s="134" t="str">
        <f>IFERROR(VLOOKUP(INDIRECT("F"&amp;row()),'2. Data Elements'!$A:$F,6,FALSE),"")</f>
        <v/>
      </c>
      <c r="H79" s="84"/>
      <c r="I79" s="125"/>
    </row>
    <row r="80">
      <c r="A80" s="121" t="s">
        <v>275</v>
      </c>
      <c r="B80" s="121">
        <v>0.0</v>
      </c>
      <c r="C80" s="143" t="s">
        <v>540</v>
      </c>
      <c r="D80" s="164" t="str">
        <f>IF(OR(ISERROR(SEARCH("extension",INDIRECT("$A"&amp;row()))),NOT(ISERROR(SEARCH("parties",INDIRECT("$C"&amp;row()))))),VLOOKUP(INDIRECT("$C"&amp;row()),'OCDS Schema 1.1.5'!$B:$D,2,FALSE), VLOOKUP(INDIRECT("$C"&amp;row()),'OCDS Extension Schemas 1.1.5'!$B:$D,2,FALSE))</f>
        <v>Date published</v>
      </c>
      <c r="E80"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80" s="136"/>
      <c r="G80" s="134" t="str">
        <f>IFERROR(VLOOKUP(INDIRECT("F"&amp;row()),'2. Data Elements'!$A:$F,6,FALSE),"")</f>
        <v/>
      </c>
      <c r="H80" s="84"/>
      <c r="I80" s="125"/>
    </row>
    <row r="81">
      <c r="A81" s="121" t="s">
        <v>275</v>
      </c>
      <c r="B81" s="121">
        <v>0.0</v>
      </c>
      <c r="C81" s="143" t="s">
        <v>541</v>
      </c>
      <c r="D81" s="164" t="str">
        <f>IF(OR(ISERROR(SEARCH("extension",INDIRECT("$A"&amp;row()))),NOT(ISERROR(SEARCH("parties",INDIRECT("$C"&amp;row()))))),VLOOKUP(INDIRECT("$C"&amp;row()),'OCDS Schema 1.1.5'!$B:$D,2,FALSE), VLOOKUP(INDIRECT("$C"&amp;row()),'OCDS Extension Schemas 1.1.5'!$B:$D,2,FALSE))</f>
        <v>Date modified</v>
      </c>
      <c r="E81" s="164" t="str">
        <f>IF(OR(ISERROR(SEARCH("extension",INDIRECT("$A"&amp;row()))),NOT(ISERROR(SEARCH("parties",INDIRECT("$C"&amp;row()))))),VLOOKUP(INDIRECT("$C"&amp;row()),'OCDS Schema 1.1.5'!$B:$D,3,FALSE), VLOOKUP(INDIRECT("$C"&amp;row()),'OCDS Extension Schemas 1.1.5'!$B:$D,3,FALSE))</f>
        <v>Date that the document was last modified</v>
      </c>
      <c r="F81" s="136"/>
      <c r="G81" s="134" t="str">
        <f>IFERROR(VLOOKUP(INDIRECT("F"&amp;row()),'2. Data Elements'!$A:$F,6,FALSE),"")</f>
        <v/>
      </c>
      <c r="H81" s="84"/>
      <c r="I81" s="125"/>
    </row>
    <row r="82">
      <c r="A82" s="121" t="s">
        <v>275</v>
      </c>
      <c r="B82" s="121">
        <v>0.0</v>
      </c>
      <c r="C82" s="143" t="s">
        <v>542</v>
      </c>
      <c r="D82" s="164" t="str">
        <f>IF(OR(ISERROR(SEARCH("extension",INDIRECT("$A"&amp;row()))),NOT(ISERROR(SEARCH("parties",INDIRECT("$C"&amp;row()))))),VLOOKUP(INDIRECT("$C"&amp;row()),'OCDS Schema 1.1.5'!$B:$D,2,FALSE), VLOOKUP(INDIRECT("$C"&amp;row()),'OCDS Extension Schemas 1.1.5'!$B:$D,2,FALSE))</f>
        <v>Format</v>
      </c>
      <c r="E82"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82" s="136"/>
      <c r="G82" s="134" t="str">
        <f>IFERROR(VLOOKUP(INDIRECT("F"&amp;row()),'2. Data Elements'!$A:$F,6,FALSE),"")</f>
        <v/>
      </c>
      <c r="H82" s="84"/>
      <c r="I82" s="125"/>
    </row>
    <row r="83">
      <c r="A83" s="121" t="s">
        <v>275</v>
      </c>
      <c r="B83" s="121">
        <v>0.0</v>
      </c>
      <c r="C83" s="143" t="s">
        <v>543</v>
      </c>
      <c r="D83" s="164" t="str">
        <f>IF(OR(ISERROR(SEARCH("extension",INDIRECT("$A"&amp;row()))),NOT(ISERROR(SEARCH("parties",INDIRECT("$C"&amp;row()))))),VLOOKUP(INDIRECT("$C"&amp;row()),'OCDS Schema 1.1.5'!$B:$D,2,FALSE), VLOOKUP(INDIRECT("$C"&amp;row()),'OCDS Extension Schemas 1.1.5'!$B:$D,2,FALSE))</f>
        <v>Language</v>
      </c>
      <c r="E83"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83" s="136"/>
      <c r="G83" s="134" t="str">
        <f>IFERROR(VLOOKUP(INDIRECT("F"&amp;row()),'2. Data Elements'!$A:$F,6,FALSE),"")</f>
        <v/>
      </c>
      <c r="H83" s="84"/>
      <c r="I83" s="125"/>
    </row>
    <row r="84">
      <c r="A84" s="121" t="s">
        <v>301</v>
      </c>
      <c r="B84" s="121">
        <v>0.0</v>
      </c>
      <c r="C84" s="140" t="s">
        <v>544</v>
      </c>
      <c r="D84" s="142" t="str">
        <f>IF(OR(ISERROR(SEARCH("extension",INDIRECT("$A"&amp;row()))),NOT(ISERROR(SEARCH("parties",INDIRECT("$C"&amp;row()))))),VLOOKUP(INDIRECT("$C"&amp;row()),'OCDS Schema 1.1.5'!$B:$D,2,FALSE), VLOOKUP(INDIRECT("$C"&amp;row()),'OCDS Extension Schemas 1.1.5'!$B:$D,2,FALSE))</f>
        <v>Milestones</v>
      </c>
      <c r="E84" s="142" t="str">
        <f>IF(OR(ISERROR(SEARCH("extension",INDIRECT("$A"&amp;row()))),NOT(ISERROR(SEARCH("parties",INDIRECT("$C"&amp;row()))))),VLOOKUP(INDIRECT("$C"&amp;row()),'OCDS Schema 1.1.5'!$B:$D,3,FALSE), VLOOKUP(INDIRECT("$C"&amp;row()),'OCDS Extension Schemas 1.1.5'!$B:$D,3,FALSE))</f>
        <v>A list of milestones associated with the tender.</v>
      </c>
      <c r="I84" s="125"/>
    </row>
    <row r="85">
      <c r="A85" s="121" t="s">
        <v>287</v>
      </c>
      <c r="B85" s="121">
        <v>0.0</v>
      </c>
      <c r="C85" s="130" t="s">
        <v>545</v>
      </c>
      <c r="D85" s="164" t="str">
        <f>IF(OR(ISERROR(SEARCH("extension",INDIRECT("$A"&amp;row()))),NOT(ISERROR(SEARCH("parties",INDIRECT("$C"&amp;row()))))),VLOOKUP(INDIRECT("$C"&amp;row()),'OCDS Schema 1.1.5'!$B:$D,2,FALSE), VLOOKUP(INDIRECT("$C"&amp;row()),'OCDS Extension Schemas 1.1.5'!$B:$D,2,FALSE))</f>
        <v>ID</v>
      </c>
      <c r="E85" s="164"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85" s="136"/>
      <c r="G85" s="134" t="str">
        <f>IFERROR(VLOOKUP(INDIRECT("F"&amp;row()),'2. Data Elements'!$A:$F,6,FALSE),"")</f>
        <v/>
      </c>
      <c r="H85" s="84"/>
      <c r="I85" s="125"/>
    </row>
    <row r="86">
      <c r="A86" s="121" t="s">
        <v>275</v>
      </c>
      <c r="B86" s="121">
        <v>0.0</v>
      </c>
      <c r="C86" s="143" t="s">
        <v>546</v>
      </c>
      <c r="D86" s="164" t="str">
        <f>IF(OR(ISERROR(SEARCH("extension",INDIRECT("$A"&amp;row()))),NOT(ISERROR(SEARCH("parties",INDIRECT("$C"&amp;row()))))),VLOOKUP(INDIRECT("$C"&amp;row()),'OCDS Schema 1.1.5'!$B:$D,2,FALSE), VLOOKUP(INDIRECT("$C"&amp;row()),'OCDS Extension Schemas 1.1.5'!$B:$D,2,FALSE))</f>
        <v>Title</v>
      </c>
      <c r="E86" s="164" t="str">
        <f>IF(OR(ISERROR(SEARCH("extension",INDIRECT("$A"&amp;row()))),NOT(ISERROR(SEARCH("parties",INDIRECT("$C"&amp;row()))))),VLOOKUP(INDIRECT("$C"&amp;row()),'OCDS Schema 1.1.5'!$B:$D,3,FALSE), VLOOKUP(INDIRECT("$C"&amp;row()),'OCDS Extension Schemas 1.1.5'!$B:$D,3,FALSE))</f>
        <v>Milestone title</v>
      </c>
      <c r="F86" s="136"/>
      <c r="G86" s="134" t="str">
        <f>IFERROR(VLOOKUP(INDIRECT("F"&amp;row()),'2. Data Elements'!$A:$F,6,FALSE),"")</f>
        <v/>
      </c>
      <c r="H86" s="84"/>
      <c r="I86" s="125"/>
    </row>
    <row r="87">
      <c r="A87" s="121" t="s">
        <v>275</v>
      </c>
      <c r="B87" s="121">
        <v>0.0</v>
      </c>
      <c r="C87" s="143" t="s">
        <v>547</v>
      </c>
      <c r="D87" s="164" t="str">
        <f>IF(OR(ISERROR(SEARCH("extension",INDIRECT("$A"&amp;row()))),NOT(ISERROR(SEARCH("parties",INDIRECT("$C"&amp;row()))))),VLOOKUP(INDIRECT("$C"&amp;row()),'OCDS Schema 1.1.5'!$B:$D,2,FALSE), VLOOKUP(INDIRECT("$C"&amp;row()),'OCDS Extension Schemas 1.1.5'!$B:$D,2,FALSE))</f>
        <v>Milestone type</v>
      </c>
      <c r="E87" s="164" t="str">
        <f>IF(OR(ISERROR(SEARCH("extension",INDIRECT("$A"&amp;row()))),NOT(ISERROR(SEARCH("parties",INDIRECT("$C"&amp;row()))))),VLOOKUP(INDIRECT("$C"&amp;row()),'OCDS Schema 1.1.5'!$B:$D,3,FALSE), VLOOKUP(INDIRECT("$C"&amp;row()),'OCDS Extension Schemas 1.1.5'!$B:$D,3,FALSE))</f>
        <v>The nature of the milestone, using the open milestoneType codelist.</v>
      </c>
      <c r="F87" s="136"/>
      <c r="G87" s="134" t="str">
        <f>IFERROR(VLOOKUP(INDIRECT("F"&amp;row()),'2. Data Elements'!$A:$F,6,FALSE),"")</f>
        <v/>
      </c>
      <c r="H87" s="84"/>
      <c r="I87" s="125"/>
    </row>
    <row r="88">
      <c r="A88" s="121" t="s">
        <v>275</v>
      </c>
      <c r="B88" s="121">
        <v>0.0</v>
      </c>
      <c r="C88" s="143" t="s">
        <v>548</v>
      </c>
      <c r="D88" s="164" t="str">
        <f>IF(OR(ISERROR(SEARCH("extension",INDIRECT("$A"&amp;row()))),NOT(ISERROR(SEARCH("parties",INDIRECT("$C"&amp;row()))))),VLOOKUP(INDIRECT("$C"&amp;row()),'OCDS Schema 1.1.5'!$B:$D,2,FALSE), VLOOKUP(INDIRECT("$C"&amp;row()),'OCDS Extension Schemas 1.1.5'!$B:$D,2,FALSE))</f>
        <v>Description</v>
      </c>
      <c r="E88" s="164" t="str">
        <f>IF(OR(ISERROR(SEARCH("extension",INDIRECT("$A"&amp;row()))),NOT(ISERROR(SEARCH("parties",INDIRECT("$C"&amp;row()))))),VLOOKUP(INDIRECT("$C"&amp;row()),'OCDS Schema 1.1.5'!$B:$D,3,FALSE), VLOOKUP(INDIRECT("$C"&amp;row()),'OCDS Extension Schemas 1.1.5'!$B:$D,3,FALSE))</f>
        <v>A description of the milestone.</v>
      </c>
      <c r="F88" s="136"/>
      <c r="G88" s="134" t="str">
        <f>IFERROR(VLOOKUP(INDIRECT("F"&amp;row()),'2. Data Elements'!$A:$F,6,FALSE),"")</f>
        <v/>
      </c>
      <c r="H88" s="84"/>
      <c r="I88" s="125"/>
    </row>
    <row r="89">
      <c r="A89" s="121" t="s">
        <v>275</v>
      </c>
      <c r="B89" s="121">
        <v>0.0</v>
      </c>
      <c r="C89" s="143" t="s">
        <v>549</v>
      </c>
      <c r="D89" s="164" t="str">
        <f>IF(OR(ISERROR(SEARCH("extension",INDIRECT("$A"&amp;row()))),NOT(ISERROR(SEARCH("parties",INDIRECT("$C"&amp;row()))))),VLOOKUP(INDIRECT("$C"&amp;row()),'OCDS Schema 1.1.5'!$B:$D,2,FALSE), VLOOKUP(INDIRECT("$C"&amp;row()),'OCDS Extension Schemas 1.1.5'!$B:$D,2,FALSE))</f>
        <v>Milestone code</v>
      </c>
      <c r="E89" s="164"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89" s="136"/>
      <c r="G89" s="134" t="str">
        <f>IFERROR(VLOOKUP(INDIRECT("F"&amp;row()),'2. Data Elements'!$A:$F,6,FALSE),"")</f>
        <v/>
      </c>
      <c r="H89" s="84"/>
      <c r="I89" s="125"/>
    </row>
    <row r="90">
      <c r="A90" s="121" t="s">
        <v>275</v>
      </c>
      <c r="B90" s="121">
        <v>0.0</v>
      </c>
      <c r="C90" s="143" t="s">
        <v>550</v>
      </c>
      <c r="D90" s="164" t="str">
        <f>IF(OR(ISERROR(SEARCH("extension",INDIRECT("$A"&amp;row()))),NOT(ISERROR(SEARCH("parties",INDIRECT("$C"&amp;row()))))),VLOOKUP(INDIRECT("$C"&amp;row()),'OCDS Schema 1.1.5'!$B:$D,2,FALSE), VLOOKUP(INDIRECT("$C"&amp;row()),'OCDS Extension Schemas 1.1.5'!$B:$D,2,FALSE))</f>
        <v>Due date</v>
      </c>
      <c r="E90" s="164" t="str">
        <f>IF(OR(ISERROR(SEARCH("extension",INDIRECT("$A"&amp;row()))),NOT(ISERROR(SEARCH("parties",INDIRECT("$C"&amp;row()))))),VLOOKUP(INDIRECT("$C"&amp;row()),'OCDS Schema 1.1.5'!$B:$D,3,FALSE), VLOOKUP(INDIRECT("$C"&amp;row()),'OCDS Extension Schemas 1.1.5'!$B:$D,3,FALSE))</f>
        <v>The date the milestone is due.</v>
      </c>
      <c r="F90" s="136"/>
      <c r="G90" s="134" t="str">
        <f>IFERROR(VLOOKUP(INDIRECT("F"&amp;row()),'2. Data Elements'!$A:$F,6,FALSE),"")</f>
        <v/>
      </c>
      <c r="H90" s="84"/>
      <c r="I90" s="125"/>
    </row>
    <row r="91">
      <c r="A91" s="121" t="s">
        <v>275</v>
      </c>
      <c r="B91" s="121">
        <v>0.0</v>
      </c>
      <c r="C91" s="143" t="s">
        <v>551</v>
      </c>
      <c r="D91" s="164" t="str">
        <f>IF(OR(ISERROR(SEARCH("extension",INDIRECT("$A"&amp;row()))),NOT(ISERROR(SEARCH("parties",INDIRECT("$C"&amp;row()))))),VLOOKUP(INDIRECT("$C"&amp;row()),'OCDS Schema 1.1.5'!$B:$D,2,FALSE), VLOOKUP(INDIRECT("$C"&amp;row()),'OCDS Extension Schemas 1.1.5'!$B:$D,2,FALSE))</f>
        <v>Date met</v>
      </c>
      <c r="E91" s="164" t="str">
        <f>IF(OR(ISERROR(SEARCH("extension",INDIRECT("$A"&amp;row()))),NOT(ISERROR(SEARCH("parties",INDIRECT("$C"&amp;row()))))),VLOOKUP(INDIRECT("$C"&amp;row()),'OCDS Schema 1.1.5'!$B:$D,3,FALSE), VLOOKUP(INDIRECT("$C"&amp;row()),'OCDS Extension Schemas 1.1.5'!$B:$D,3,FALSE))</f>
        <v>The date on which the milestone was met.</v>
      </c>
      <c r="F91" s="136"/>
      <c r="G91" s="134" t="str">
        <f>IFERROR(VLOOKUP(INDIRECT("F"&amp;row()),'2. Data Elements'!$A:$F,6,FALSE),"")</f>
        <v/>
      </c>
      <c r="H91" s="84"/>
      <c r="I91" s="125"/>
    </row>
    <row r="92">
      <c r="A92" s="121" t="s">
        <v>275</v>
      </c>
      <c r="B92" s="121">
        <v>0.0</v>
      </c>
      <c r="C92" s="143" t="s">
        <v>552</v>
      </c>
      <c r="D92" s="164" t="str">
        <f>IF(OR(ISERROR(SEARCH("extension",INDIRECT("$A"&amp;row()))),NOT(ISERROR(SEARCH("parties",INDIRECT("$C"&amp;row()))))),VLOOKUP(INDIRECT("$C"&amp;row()),'OCDS Schema 1.1.5'!$B:$D,2,FALSE), VLOOKUP(INDIRECT("$C"&amp;row()),'OCDS Extension Schemas 1.1.5'!$B:$D,2,FALSE))</f>
        <v>Date modified</v>
      </c>
      <c r="E92" s="164"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92" s="136"/>
      <c r="G92" s="134" t="str">
        <f>IFERROR(VLOOKUP(INDIRECT("F"&amp;row()),'2. Data Elements'!$A:$F,6,FALSE),"")</f>
        <v/>
      </c>
      <c r="H92" s="84"/>
      <c r="I92" s="125"/>
    </row>
    <row r="93">
      <c r="A93" s="121" t="s">
        <v>275</v>
      </c>
      <c r="B93" s="121">
        <v>0.0</v>
      </c>
      <c r="C93" s="143" t="s">
        <v>553</v>
      </c>
      <c r="D93" s="164" t="str">
        <f>IF(OR(ISERROR(SEARCH("extension",INDIRECT("$A"&amp;row()))),NOT(ISERROR(SEARCH("parties",INDIRECT("$C"&amp;row()))))),VLOOKUP(INDIRECT("$C"&amp;row()),'OCDS Schema 1.1.5'!$B:$D,2,FALSE), VLOOKUP(INDIRECT("$C"&amp;row()),'OCDS Extension Schemas 1.1.5'!$B:$D,2,FALSE))</f>
        <v>Status</v>
      </c>
      <c r="E93" s="164"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93" s="136"/>
      <c r="G93" s="134" t="str">
        <f>IFERROR(VLOOKUP(INDIRECT("F"&amp;row()),'2. Data Elements'!$A:$F,6,FALSE),"")</f>
        <v/>
      </c>
      <c r="H93" s="84"/>
      <c r="I93" s="125"/>
    </row>
    <row r="94">
      <c r="A94" s="121" t="s">
        <v>301</v>
      </c>
      <c r="B94" s="121">
        <v>0.0</v>
      </c>
      <c r="C94" s="140" t="s">
        <v>554</v>
      </c>
      <c r="D94" s="142" t="str">
        <f>IF(OR(ISERROR(SEARCH("extension",INDIRECT("$A"&amp;row()))),NOT(ISERROR(SEARCH("parties",INDIRECT("$C"&amp;row()))))),VLOOKUP(INDIRECT("$C"&amp;row()),'OCDS Schema 1.1.5'!$B:$D,2,FALSE), VLOOKUP(INDIRECT("$C"&amp;row()),'OCDS Extension Schemas 1.1.5'!$B:$D,2,FALSE))</f>
        <v>Amendments</v>
      </c>
      <c r="E94" s="142" t="str">
        <f>IF(OR(ISERROR(SEARCH("extension",INDIRECT("$A"&amp;row()))),NOT(ISERROR(SEARCH("parties",INDIRECT("$C"&amp;row()))))),VLOOKUP(INDIRECT("$C"&amp;row()),'OCDS Schema 1.1.5'!$B:$D,3,FALSE), VLOOKUP(INDIRECT("$C"&amp;row()),'OCDS Extension Schemas 1.1.5'!$B:$D,3,FALSE))</f>
        <v>A tender amendment is a formal change to the tender, and generally involves the publication of a new tender notice/release. The rationale and a description of the changes made can be provided here.</v>
      </c>
      <c r="I94" s="125"/>
    </row>
    <row r="95">
      <c r="A95" s="121" t="s">
        <v>275</v>
      </c>
      <c r="B95" s="121">
        <v>0.0</v>
      </c>
      <c r="C95" s="143" t="s">
        <v>555</v>
      </c>
      <c r="D95" s="164" t="str">
        <f>IF(OR(ISERROR(SEARCH("extension",INDIRECT("$A"&amp;row()))),NOT(ISERROR(SEARCH("parties",INDIRECT("$C"&amp;row()))))),VLOOKUP(INDIRECT("$C"&amp;row()),'OCDS Schema 1.1.5'!$B:$D,2,FALSE), VLOOKUP(INDIRECT("$C"&amp;row()),'OCDS Extension Schemas 1.1.5'!$B:$D,2,FALSE))</f>
        <v>Amendment date</v>
      </c>
      <c r="E95" s="164" t="str">
        <f>IF(OR(ISERROR(SEARCH("extension",INDIRECT("$A"&amp;row()))),NOT(ISERROR(SEARCH("parties",INDIRECT("$C"&amp;row()))))),VLOOKUP(INDIRECT("$C"&amp;row()),'OCDS Schema 1.1.5'!$B:$D,3,FALSE), VLOOKUP(INDIRECT("$C"&amp;row()),'OCDS Extension Schemas 1.1.5'!$B:$D,3,FALSE))</f>
        <v>The date of this amendment.</v>
      </c>
      <c r="F95" s="136"/>
      <c r="G95" s="134" t="str">
        <f>IFERROR(VLOOKUP(INDIRECT("F"&amp;row()),'2. Data Elements'!$A:$F,6,FALSE),"")</f>
        <v/>
      </c>
      <c r="H95" s="84"/>
      <c r="I95" s="125"/>
    </row>
    <row r="96">
      <c r="A96" s="121" t="s">
        <v>275</v>
      </c>
      <c r="B96" s="121">
        <v>0.0</v>
      </c>
      <c r="C96" s="143" t="s">
        <v>556</v>
      </c>
      <c r="D96" s="164" t="str">
        <f>IF(OR(ISERROR(SEARCH("extension",INDIRECT("$A"&amp;row()))),NOT(ISERROR(SEARCH("parties",INDIRECT("$C"&amp;row()))))),VLOOKUP(INDIRECT("$C"&amp;row()),'OCDS Schema 1.1.5'!$B:$D,2,FALSE), VLOOKUP(INDIRECT("$C"&amp;row()),'OCDS Extension Schemas 1.1.5'!$B:$D,2,FALSE))</f>
        <v>Rationale</v>
      </c>
      <c r="E96" s="164" t="str">
        <f>IF(OR(ISERROR(SEARCH("extension",INDIRECT("$A"&amp;row()))),NOT(ISERROR(SEARCH("parties",INDIRECT("$C"&amp;row()))))),VLOOKUP(INDIRECT("$C"&amp;row()),'OCDS Schema 1.1.5'!$B:$D,3,FALSE), VLOOKUP(INDIRECT("$C"&amp;row()),'OCDS Extension Schemas 1.1.5'!$B:$D,3,FALSE))</f>
        <v>An explanation for the amendment.</v>
      </c>
      <c r="F96" s="136"/>
      <c r="G96" s="134" t="str">
        <f>IFERROR(VLOOKUP(INDIRECT("F"&amp;row()),'2. Data Elements'!$A:$F,6,FALSE),"")</f>
        <v/>
      </c>
      <c r="H96" s="84"/>
      <c r="I96" s="125"/>
    </row>
    <row r="97">
      <c r="A97" s="121" t="s">
        <v>275</v>
      </c>
      <c r="B97" s="121">
        <v>0.0</v>
      </c>
      <c r="C97" s="143" t="s">
        <v>557</v>
      </c>
      <c r="D97" s="164" t="str">
        <f>IF(OR(ISERROR(SEARCH("extension",INDIRECT("$A"&amp;row()))),NOT(ISERROR(SEARCH("parties",INDIRECT("$C"&amp;row()))))),VLOOKUP(INDIRECT("$C"&amp;row()),'OCDS Schema 1.1.5'!$B:$D,2,FALSE), VLOOKUP(INDIRECT("$C"&amp;row()),'OCDS Extension Schemas 1.1.5'!$B:$D,2,FALSE))</f>
        <v>ID</v>
      </c>
      <c r="E97" s="164" t="str">
        <f>IF(OR(ISERROR(SEARCH("extension",INDIRECT("$A"&amp;row()))),NOT(ISERROR(SEARCH("parties",INDIRECT("$C"&amp;row()))))),VLOOKUP(INDIRECT("$C"&amp;row()),'OCDS Schema 1.1.5'!$B:$D,3,FALSE), VLOOKUP(INDIRECT("$C"&amp;row()),'OCDS Extension Schemas 1.1.5'!$B:$D,3,FALSE))</f>
        <v>An identifier for this amendment: often the amendment number</v>
      </c>
      <c r="F97" s="136"/>
      <c r="G97" s="134" t="str">
        <f>IFERROR(VLOOKUP(INDIRECT("F"&amp;row()),'2. Data Elements'!$A:$F,6,FALSE),"")</f>
        <v/>
      </c>
      <c r="H97" s="84"/>
      <c r="I97" s="125"/>
    </row>
    <row r="98">
      <c r="A98" s="121" t="s">
        <v>275</v>
      </c>
      <c r="B98" s="121">
        <v>0.0</v>
      </c>
      <c r="C98" s="143" t="s">
        <v>558</v>
      </c>
      <c r="D98" s="164" t="str">
        <f>IF(OR(ISERROR(SEARCH("extension",INDIRECT("$A"&amp;row()))),NOT(ISERROR(SEARCH("parties",INDIRECT("$C"&amp;row()))))),VLOOKUP(INDIRECT("$C"&amp;row()),'OCDS Schema 1.1.5'!$B:$D,2,FALSE), VLOOKUP(INDIRECT("$C"&amp;row()),'OCDS Extension Schemas 1.1.5'!$B:$D,2,FALSE))</f>
        <v>Description</v>
      </c>
      <c r="E98" s="164" t="str">
        <f>IF(OR(ISERROR(SEARCH("extension",INDIRECT("$A"&amp;row()))),NOT(ISERROR(SEARCH("parties",INDIRECT("$C"&amp;row()))))),VLOOKUP(INDIRECT("$C"&amp;row()),'OCDS Schema 1.1.5'!$B:$D,3,FALSE), VLOOKUP(INDIRECT("$C"&amp;row()),'OCDS Extension Schemas 1.1.5'!$B:$D,3,FALSE))</f>
        <v>A free text, or semi-structured, description of the changes made in this amendment.</v>
      </c>
      <c r="F98" s="136"/>
      <c r="G98" s="134" t="str">
        <f>IFERROR(VLOOKUP(INDIRECT("F"&amp;row()),'2. Data Elements'!$A:$F,6,FALSE),"")</f>
        <v/>
      </c>
      <c r="H98" s="84"/>
      <c r="I98" s="125"/>
    </row>
    <row r="99">
      <c r="A99" s="121" t="s">
        <v>275</v>
      </c>
      <c r="B99" s="121">
        <v>0.0</v>
      </c>
      <c r="C99" s="143" t="s">
        <v>559</v>
      </c>
      <c r="D99" s="164" t="str">
        <f>IF(OR(ISERROR(SEARCH("extension",INDIRECT("$A"&amp;row()))),NOT(ISERROR(SEARCH("parties",INDIRECT("$C"&amp;row()))))),VLOOKUP(INDIRECT("$C"&amp;row()),'OCDS Schema 1.1.5'!$B:$D,2,FALSE), VLOOKUP(INDIRECT("$C"&amp;row()),'OCDS Extension Schemas 1.1.5'!$B:$D,2,FALSE))</f>
        <v>Amended release (identifier)</v>
      </c>
      <c r="E99"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99" s="136"/>
      <c r="G99" s="134" t="str">
        <f>IFERROR(VLOOKUP(INDIRECT("F"&amp;row()),'2. Data Elements'!$A:$F,6,FALSE),"")</f>
        <v/>
      </c>
      <c r="H99" s="84"/>
      <c r="I99" s="125"/>
    </row>
    <row r="100">
      <c r="A100" s="121" t="s">
        <v>275</v>
      </c>
      <c r="B100" s="121">
        <v>0.0</v>
      </c>
      <c r="C100" s="143" t="s">
        <v>560</v>
      </c>
      <c r="D100" s="164" t="str">
        <f>IF(OR(ISERROR(SEARCH("extension",INDIRECT("$A"&amp;row()))),NOT(ISERROR(SEARCH("parties",INDIRECT("$C"&amp;row()))))),VLOOKUP(INDIRECT("$C"&amp;row()),'OCDS Schema 1.1.5'!$B:$D,2,FALSE), VLOOKUP(INDIRECT("$C"&amp;row()),'OCDS Extension Schemas 1.1.5'!$B:$D,2,FALSE))</f>
        <v>Amending release (identifier)</v>
      </c>
      <c r="E100"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100" s="136"/>
      <c r="G100" s="134" t="str">
        <f>IFERROR(VLOOKUP(INDIRECT("F"&amp;row()),'2. Data Elements'!$A:$F,6,FALSE),"")</f>
        <v/>
      </c>
      <c r="H100" s="84"/>
      <c r="I100" s="125"/>
    </row>
    <row r="101">
      <c r="A101" s="121" t="s">
        <v>373</v>
      </c>
      <c r="B101" s="121">
        <v>0.0</v>
      </c>
      <c r="C101" s="157" t="s">
        <v>374</v>
      </c>
      <c r="D101" s="127"/>
      <c r="E101" s="127"/>
      <c r="F101" s="127"/>
      <c r="G101" s="127"/>
      <c r="H101" s="128"/>
      <c r="I101" s="125"/>
    </row>
    <row r="102">
      <c r="A102" s="121" t="s">
        <v>375</v>
      </c>
      <c r="B102" s="121">
        <v>0.0</v>
      </c>
      <c r="C102" s="158" t="s">
        <v>408</v>
      </c>
      <c r="D102" s="127"/>
      <c r="E102" s="127"/>
      <c r="F102" s="127"/>
      <c r="G102" s="127"/>
      <c r="H102" s="128"/>
      <c r="I102" s="125"/>
    </row>
    <row r="103">
      <c r="A103" s="121" t="s">
        <v>377</v>
      </c>
      <c r="B103" s="121">
        <v>0.0</v>
      </c>
      <c r="C103" s="159" t="s">
        <v>561</v>
      </c>
      <c r="D103" s="164" t="str">
        <f>IF(OR(ISERROR(SEARCH("extension",INDIRECT("$A"&amp;row()))),NOT(ISERROR(SEARCH("parties",INDIRECT("$C"&amp;row()))))),VLOOKUP(INDIRECT("$C"&amp;row()),'OCDS Schema 1.1.5'!$B:$D,2,FALSE), VLOOKUP(INDIRECT("$C"&amp;row()),'OCDS Extension Schemas 1.1.5'!$B:$D,2,FALSE))</f>
        <v>Related lot</v>
      </c>
      <c r="E103" s="164" t="str">
        <f>IF(OR(ISERROR(SEARCH("extension",INDIRECT("$A"&amp;row()))),NOT(ISERROR(SEARCH("parties",INDIRECT("$C"&amp;row()))))),VLOOKUP(INDIRECT("$C"&amp;row()),'OCDS Schema 1.1.5'!$B:$D,3,FALSE), VLOOKUP(INDIRECT("$C"&amp;row()),'OCDS Extension Schemas 1.1.5'!$B:$D,3,FALSE))</f>
        <v>If this item belongs to a lot, provide the identifier of the related lot here.</v>
      </c>
      <c r="F103" s="160"/>
      <c r="G103" s="134" t="str">
        <f>IFERROR(VLOOKUP(INDIRECT("F"&amp;row()),'2. Data Elements'!$A:$F,6,FALSE),"")</f>
        <v/>
      </c>
      <c r="H103" s="162"/>
      <c r="I103" s="125"/>
    </row>
    <row r="104">
      <c r="A104" s="121" t="s">
        <v>377</v>
      </c>
      <c r="B104" s="121">
        <v>0.0</v>
      </c>
      <c r="C104" s="159" t="s">
        <v>562</v>
      </c>
      <c r="D104" s="164" t="str">
        <f>IF(OR(ISERROR(SEARCH("extension",INDIRECT("$A"&amp;row()))),NOT(ISERROR(SEARCH("parties",INDIRECT("$C"&amp;row()))))),VLOOKUP(INDIRECT("$C"&amp;row()),'OCDS Schema 1.1.5'!$B:$D,2,FALSE), VLOOKUP(INDIRECT("$C"&amp;row()),'OCDS Extension Schemas 1.1.5'!$B:$D,2,FALSE))</f>
        <v>Related lot(s)</v>
      </c>
      <c r="E104"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104" s="160"/>
      <c r="G104" s="134" t="str">
        <f>IFERROR(VLOOKUP(INDIRECT("F"&amp;row()),'2. Data Elements'!$A:$F,6,FALSE),"")</f>
        <v/>
      </c>
      <c r="H104" s="162"/>
      <c r="I104" s="125"/>
    </row>
    <row r="105">
      <c r="A105" s="121" t="s">
        <v>377</v>
      </c>
      <c r="B105" s="121">
        <v>0.0</v>
      </c>
      <c r="C105" s="159" t="s">
        <v>563</v>
      </c>
      <c r="D105" s="164" t="str">
        <f>IF(OR(ISERROR(SEARCH("extension",INDIRECT("$A"&amp;row()))),NOT(ISERROR(SEARCH("parties",INDIRECT("$C"&amp;row()))))),VLOOKUP(INDIRECT("$C"&amp;row()),'OCDS Schema 1.1.5'!$B:$D,2,FALSE), VLOOKUP(INDIRECT("$C"&amp;row()),'OCDS Extension Schemas 1.1.5'!$B:$D,2,FALSE))</f>
        <v>Related lot(s)</v>
      </c>
      <c r="E105" s="164"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105" s="160"/>
      <c r="G105" s="134" t="str">
        <f>IFERROR(VLOOKUP(INDIRECT("F"&amp;row()),'2. Data Elements'!$A:$F,6,FALSE),"")</f>
        <v/>
      </c>
      <c r="H105" s="162"/>
      <c r="I105" s="125"/>
    </row>
    <row r="106">
      <c r="A106" s="121" t="s">
        <v>379</v>
      </c>
      <c r="B106" s="121">
        <v>0.0</v>
      </c>
      <c r="C106" s="159" t="s">
        <v>564</v>
      </c>
      <c r="D106" s="142" t="str">
        <f>IF(OR(ISERROR(SEARCH("extension",INDIRECT("$A"&amp;row()))),NOT(ISERROR(SEARCH("parties",INDIRECT("$C"&amp;row()))))),VLOOKUP(INDIRECT("$C"&amp;row()),'OCDS Schema 1.1.5'!$B:$D,2,FALSE), VLOOKUP(INDIRECT("$C"&amp;row()),'OCDS Extension Schemas 1.1.5'!$B:$D,2,FALSE))</f>
        <v>Lots</v>
      </c>
      <c r="E106" s="142" t="str">
        <f>IF(OR(ISERROR(SEARCH("extension",INDIRECT("$A"&amp;row()))),NOT(ISERROR(SEARCH("parties",INDIRECT("$C"&amp;row()))))),VLOOKUP(INDIRECT("$C"&amp;row()),'OCDS Schema 1.1.5'!$B:$D,3,FALSE), VLOOKUP(INDIRECT("$C"&amp;row()),'OCDS Extension Schemas 1.1.5'!$B:$D,3,FALSE))</f>
        <v>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v>
      </c>
      <c r="I106" s="125"/>
    </row>
    <row r="107">
      <c r="A107" s="121" t="s">
        <v>377</v>
      </c>
      <c r="B107" s="121">
        <v>0.0</v>
      </c>
      <c r="C107" s="159" t="s">
        <v>565</v>
      </c>
      <c r="D107" s="164" t="str">
        <f>IF(OR(ISERROR(SEARCH("extension",INDIRECT("$A"&amp;row()))),NOT(ISERROR(SEARCH("parties",INDIRECT("$C"&amp;row()))))),VLOOKUP(INDIRECT("$C"&amp;row()),'OCDS Schema 1.1.5'!$B:$D,2,FALSE), VLOOKUP(INDIRECT("$C"&amp;row()),'OCDS Extension Schemas 1.1.5'!$B:$D,2,FALSE))</f>
        <v>Lot ID</v>
      </c>
      <c r="E107" s="164" t="str">
        <f>IF(OR(ISERROR(SEARCH("extension",INDIRECT("$A"&amp;row()))),NOT(ISERROR(SEARCH("parties",INDIRECT("$C"&amp;row()))))),VLOOKUP(INDIRECT("$C"&amp;row()),'OCDS Schema 1.1.5'!$B:$D,3,FALSE), VLOOKUP(INDIRECT("$C"&amp;row()),'OCDS Extension Schemas 1.1.5'!$B:$D,3,FALSE))</f>
        <v>A local identifier for this lot, such as a lot number. This is used in relatedLots references at the item, document and award level.</v>
      </c>
      <c r="F107" s="160"/>
      <c r="G107" s="134" t="str">
        <f>IFERROR(VLOOKUP(INDIRECT("F"&amp;row()),'2. Data Elements'!$A:$F,6,FALSE),"")</f>
        <v/>
      </c>
      <c r="H107" s="162"/>
      <c r="I107" s="125"/>
    </row>
    <row r="108">
      <c r="A108" s="121" t="s">
        <v>377</v>
      </c>
      <c r="B108" s="121">
        <v>0.0</v>
      </c>
      <c r="C108" s="159" t="s">
        <v>566</v>
      </c>
      <c r="D108" s="164" t="str">
        <f>IF(OR(ISERROR(SEARCH("extension",INDIRECT("$A"&amp;row()))),NOT(ISERROR(SEARCH("parties",INDIRECT("$C"&amp;row()))))),VLOOKUP(INDIRECT("$C"&amp;row()),'OCDS Schema 1.1.5'!$B:$D,2,FALSE), VLOOKUP(INDIRECT("$C"&amp;row()),'OCDS Extension Schemas 1.1.5'!$B:$D,2,FALSE))</f>
        <v>Title</v>
      </c>
      <c r="E108" s="164" t="str">
        <f>IF(OR(ISERROR(SEARCH("extension",INDIRECT("$A"&amp;row()))),NOT(ISERROR(SEARCH("parties",INDIRECT("$C"&amp;row()))))),VLOOKUP(INDIRECT("$C"&amp;row()),'OCDS Schema 1.1.5'!$B:$D,3,FALSE), VLOOKUP(INDIRECT("$C"&amp;row()),'OCDS Extension Schemas 1.1.5'!$B:$D,3,FALSE))</f>
        <v>A title for this lot.</v>
      </c>
      <c r="F108" s="160"/>
      <c r="G108" s="134" t="str">
        <f>IFERROR(VLOOKUP(INDIRECT("F"&amp;row()),'2. Data Elements'!$A:$F,6,FALSE),"")</f>
        <v/>
      </c>
      <c r="H108" s="162"/>
      <c r="I108" s="125"/>
    </row>
    <row r="109">
      <c r="A109" s="121" t="s">
        <v>377</v>
      </c>
      <c r="B109" s="121">
        <v>0.0</v>
      </c>
      <c r="C109" s="159" t="s">
        <v>567</v>
      </c>
      <c r="D109" s="164" t="str">
        <f>IF(OR(ISERROR(SEARCH("extension",INDIRECT("$A"&amp;row()))),NOT(ISERROR(SEARCH("parties",INDIRECT("$C"&amp;row()))))),VLOOKUP(INDIRECT("$C"&amp;row()),'OCDS Schema 1.1.5'!$B:$D,2,FALSE), VLOOKUP(INDIRECT("$C"&amp;row()),'OCDS Extension Schemas 1.1.5'!$B:$D,2,FALSE))</f>
        <v>Description</v>
      </c>
      <c r="E109" s="164" t="str">
        <f>IF(OR(ISERROR(SEARCH("extension",INDIRECT("$A"&amp;row()))),NOT(ISERROR(SEARCH("parties",INDIRECT("$C"&amp;row()))))),VLOOKUP(INDIRECT("$C"&amp;row()),'OCDS Schema 1.1.5'!$B:$D,3,FALSE), VLOOKUP(INDIRECT("$C"&amp;row()),'OCDS Extension Schemas 1.1.5'!$B:$D,3,FALSE))</f>
        <v>A description of this lot.</v>
      </c>
      <c r="F109" s="160"/>
      <c r="G109" s="134" t="str">
        <f>IFERROR(VLOOKUP(INDIRECT("F"&amp;row()),'2. Data Elements'!$A:$F,6,FALSE),"")</f>
        <v/>
      </c>
      <c r="H109" s="162"/>
      <c r="I109" s="125"/>
    </row>
    <row r="110">
      <c r="A110" s="121" t="s">
        <v>377</v>
      </c>
      <c r="B110" s="121">
        <v>0.0</v>
      </c>
      <c r="C110" s="159" t="s">
        <v>568</v>
      </c>
      <c r="D110" s="164" t="str">
        <f>IF(OR(ISERROR(SEARCH("extension",INDIRECT("$A"&amp;row()))),NOT(ISERROR(SEARCH("parties",INDIRECT("$C"&amp;row()))))),VLOOKUP(INDIRECT("$C"&amp;row()),'OCDS Schema 1.1.5'!$B:$D,2,FALSE), VLOOKUP(INDIRECT("$C"&amp;row()),'OCDS Extension Schemas 1.1.5'!$B:$D,2,FALSE))</f>
        <v>Lot Status</v>
      </c>
      <c r="E110" s="164" t="str">
        <f>IF(OR(ISERROR(SEARCH("extension",INDIRECT("$A"&amp;row()))),NOT(ISERROR(SEARCH("parties",INDIRECT("$C"&amp;row()))))),VLOOKUP(INDIRECT("$C"&amp;row()),'OCDS Schema 1.1.5'!$B:$D,3,FALSE), VLOOKUP(INDIRECT("$C"&amp;row()),'OCDS Extension Schemas 1.1.5'!$B:$D,3,FALSE))</f>
        <v>The current status of the process related to this lot.</v>
      </c>
      <c r="F110" s="160"/>
      <c r="G110" s="134" t="str">
        <f>IFERROR(VLOOKUP(INDIRECT("F"&amp;row()),'2. Data Elements'!$A:$F,6,FALSE),"")</f>
        <v/>
      </c>
      <c r="H110" s="162"/>
      <c r="I110" s="125"/>
    </row>
    <row r="111">
      <c r="A111" s="121" t="s">
        <v>379</v>
      </c>
      <c r="B111" s="121">
        <v>0.0</v>
      </c>
      <c r="C111" s="159" t="s">
        <v>569</v>
      </c>
      <c r="D111" s="142" t="str">
        <f>IF(OR(ISERROR(SEARCH("extension",INDIRECT("$A"&amp;row()))),NOT(ISERROR(SEARCH("parties",INDIRECT("$C"&amp;row()))))),VLOOKUP(INDIRECT("$C"&amp;row()),'OCDS Schema 1.1.5'!$B:$D,2,FALSE), VLOOKUP(INDIRECT("$C"&amp;row()),'OCDS Extension Schemas 1.1.5'!$B:$D,2,FALSE))</f>
        <v>Lot value</v>
      </c>
      <c r="E111" s="142" t="str">
        <f>IF(OR(ISERROR(SEARCH("extension",INDIRECT("$A"&amp;row()))),NOT(ISERROR(SEARCH("parties",INDIRECT("$C"&amp;row()))))),VLOOKUP(INDIRECT("$C"&amp;row()),'OCDS Schema 1.1.5'!$B:$D,3,FALSE), VLOOKUP(INDIRECT("$C"&amp;row()),'OCDS Extension Schemas 1.1.5'!$B:$D,3,FALSE))</f>
        <v>The maximum estimated value of this lot.</v>
      </c>
      <c r="I111" s="125"/>
    </row>
    <row r="112">
      <c r="A112" s="121" t="s">
        <v>377</v>
      </c>
      <c r="B112" s="121">
        <v>0.0</v>
      </c>
      <c r="C112" s="159" t="s">
        <v>570</v>
      </c>
      <c r="D112" s="164" t="str">
        <f>IF(OR(ISERROR(SEARCH("extension",INDIRECT("$A"&amp;row()))),NOT(ISERROR(SEARCH("parties",INDIRECT("$C"&amp;row()))))),VLOOKUP(INDIRECT("$C"&amp;row()),'OCDS Schema 1.1.5'!$B:$D,2,FALSE), VLOOKUP(INDIRECT("$C"&amp;row()),'OCDS Extension Schemas 1.1.5'!$B:$D,2,FALSE))</f>
        <v>Amount</v>
      </c>
      <c r="E112" s="164" t="str">
        <f>IF(OR(ISERROR(SEARCH("extension",INDIRECT("$A"&amp;row()))),NOT(ISERROR(SEARCH("parties",INDIRECT("$C"&amp;row()))))),VLOOKUP(INDIRECT("$C"&amp;row()),'OCDS Schema 1.1.5'!$B:$D,3,FALSE), VLOOKUP(INDIRECT("$C"&amp;row()),'OCDS Extension Schemas 1.1.5'!$B:$D,3,FALSE))</f>
        <v>Amount as a number.</v>
      </c>
      <c r="F112" s="160"/>
      <c r="G112" s="134" t="str">
        <f>IFERROR(VLOOKUP(INDIRECT("F"&amp;row()),'2. Data Elements'!$A:$F,6,FALSE),"")</f>
        <v/>
      </c>
      <c r="H112" s="162"/>
      <c r="I112" s="125"/>
    </row>
    <row r="113">
      <c r="A113" s="121" t="s">
        <v>377</v>
      </c>
      <c r="B113" s="121">
        <v>0.0</v>
      </c>
      <c r="C113" s="159" t="s">
        <v>571</v>
      </c>
      <c r="D113" s="164" t="str">
        <f>IF(OR(ISERROR(SEARCH("extension",INDIRECT("$A"&amp;row()))),NOT(ISERROR(SEARCH("parties",INDIRECT("$C"&amp;row()))))),VLOOKUP(INDIRECT("$C"&amp;row()),'OCDS Schema 1.1.5'!$B:$D,2,FALSE), VLOOKUP(INDIRECT("$C"&amp;row()),'OCDS Extension Schemas 1.1.5'!$B:$D,2,FALSE))</f>
        <v>Currency</v>
      </c>
      <c r="E113" s="164" t="str">
        <f>IF(OR(ISERROR(SEARCH("extension",INDIRECT("$A"&amp;row()))),NOT(ISERROR(SEARCH("parties",INDIRECT("$C"&amp;row()))))),VLOOKUP(INDIRECT("$C"&amp;row()),'OCDS Schema 1.1.5'!$B:$D,3,FALSE), VLOOKUP(INDIRECT("$C"&amp;row()),'OCDS Extension Schemas 1.1.5'!$B:$D,3,FALSE))</f>
        <v>The currency of the amount, from the closed currency codelist.</v>
      </c>
      <c r="F113" s="160"/>
      <c r="G113" s="134" t="str">
        <f>IFERROR(VLOOKUP(INDIRECT("F"&amp;row()),'2. Data Elements'!$A:$F,6,FALSE),"")</f>
        <v/>
      </c>
      <c r="H113" s="162"/>
      <c r="I113" s="125"/>
    </row>
    <row r="114">
      <c r="A114" s="121" t="s">
        <v>379</v>
      </c>
      <c r="B114" s="121">
        <v>0.0</v>
      </c>
      <c r="C114" s="159" t="s">
        <v>572</v>
      </c>
      <c r="D114" s="142" t="str">
        <f>IF(OR(ISERROR(SEARCH("extension",INDIRECT("$A"&amp;row()))),NOT(ISERROR(SEARCH("parties",INDIRECT("$C"&amp;row()))))),VLOOKUP(INDIRECT("$C"&amp;row()),'OCDS Schema 1.1.5'!$B:$D,2,FALSE), VLOOKUP(INDIRECT("$C"&amp;row()),'OCDS Extension Schemas 1.1.5'!$B:$D,2,FALSE))</f>
        <v>Contract period</v>
      </c>
      <c r="E114" s="142" t="str">
        <f>IF(OR(ISERROR(SEARCH("extension",INDIRECT("$A"&amp;row()))),NOT(ISERROR(SEARCH("parties",INDIRECT("$C"&amp;row()))))),VLOOKUP(INDIRECT("$C"&amp;row()),'OCDS Schema 1.1.5'!$B:$D,3,FALSE), VLOOKUP(INDIRECT("$C"&amp;row()),'OCDS Extension Schemas 1.1.5'!$B:$D,3,FALSE))</f>
        <v>The period over which the contract is estimated or specified to be active. If the lot does not specify explicit dates, the duration field can be used.</v>
      </c>
      <c r="I114" s="125"/>
    </row>
    <row r="115">
      <c r="A115" s="121" t="s">
        <v>377</v>
      </c>
      <c r="B115" s="121">
        <v>0.0</v>
      </c>
      <c r="C115" s="159" t="s">
        <v>573</v>
      </c>
      <c r="D115" s="164" t="str">
        <f>IF(OR(ISERROR(SEARCH("extension",INDIRECT("$A"&amp;row()))),NOT(ISERROR(SEARCH("parties",INDIRECT("$C"&amp;row()))))),VLOOKUP(INDIRECT("$C"&amp;row()),'OCDS Schema 1.1.5'!$B:$D,2,FALSE), VLOOKUP(INDIRECT("$C"&amp;row()),'OCDS Extension Schemas 1.1.5'!$B:$D,2,FALSE))</f>
        <v>Start date</v>
      </c>
      <c r="E115"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115" s="160"/>
      <c r="G115" s="134" t="str">
        <f>IFERROR(VLOOKUP(INDIRECT("F"&amp;row()),'2. Data Elements'!$A:$F,6,FALSE),"")</f>
        <v/>
      </c>
      <c r="H115" s="162"/>
      <c r="I115" s="125"/>
    </row>
    <row r="116">
      <c r="A116" s="121" t="s">
        <v>377</v>
      </c>
      <c r="B116" s="121">
        <v>0.0</v>
      </c>
      <c r="C116" s="159" t="s">
        <v>574</v>
      </c>
      <c r="D116" s="164" t="str">
        <f>IF(OR(ISERROR(SEARCH("extension",INDIRECT("$A"&amp;row()))),NOT(ISERROR(SEARCH("parties",INDIRECT("$C"&amp;row()))))),VLOOKUP(INDIRECT("$C"&amp;row()),'OCDS Schema 1.1.5'!$B:$D,2,FALSE), VLOOKUP(INDIRECT("$C"&amp;row()),'OCDS Extension Schemas 1.1.5'!$B:$D,2,FALSE))</f>
        <v>End date</v>
      </c>
      <c r="E116" s="164" t="str">
        <f>IF(OR(ISERROR(SEARCH("extension",INDIRECT("$A"&amp;row()))),NOT(ISERROR(SEARCH("parties",INDIRECT("$C"&amp;row()))))),VLOOKUP(INDIRECT("$C"&amp;row()),'OCDS Schema 1.1.5'!$B:$D,3,FALSE), VLOOKUP(INDIRECT("$C"&amp;row()),'OCDS Extension Schemas 1.1.5'!$B:$D,3,FALSE))</f>
        <v>The end date for the period. When known, a precise end date must be provided.</v>
      </c>
      <c r="F116" s="160"/>
      <c r="G116" s="134" t="str">
        <f>IFERROR(VLOOKUP(INDIRECT("F"&amp;row()),'2. Data Elements'!$A:$F,6,FALSE),"")</f>
        <v/>
      </c>
      <c r="H116" s="162"/>
      <c r="I116" s="125"/>
    </row>
    <row r="117">
      <c r="A117" s="121" t="s">
        <v>377</v>
      </c>
      <c r="B117" s="121">
        <v>0.0</v>
      </c>
      <c r="C117" s="159" t="s">
        <v>575</v>
      </c>
      <c r="D117" s="164" t="str">
        <f>IF(OR(ISERROR(SEARCH("extension",INDIRECT("$A"&amp;row()))),NOT(ISERROR(SEARCH("parties",INDIRECT("$C"&amp;row()))))),VLOOKUP(INDIRECT("$C"&amp;row()),'OCDS Schema 1.1.5'!$B:$D,2,FALSE), VLOOKUP(INDIRECT("$C"&amp;row()),'OCDS Extension Schemas 1.1.5'!$B:$D,2,FALSE))</f>
        <v>Maximum extent</v>
      </c>
      <c r="E117"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17" s="160"/>
      <c r="G117" s="134" t="str">
        <f>IFERROR(VLOOKUP(INDIRECT("F"&amp;row()),'2. Data Elements'!$A:$F,6,FALSE),"")</f>
        <v/>
      </c>
      <c r="H117" s="162"/>
      <c r="I117" s="125"/>
    </row>
    <row r="118">
      <c r="A118" s="121" t="s">
        <v>377</v>
      </c>
      <c r="B118" s="121">
        <v>0.0</v>
      </c>
      <c r="C118" s="159" t="s">
        <v>576</v>
      </c>
      <c r="D118" s="164" t="str">
        <f>IF(OR(ISERROR(SEARCH("extension",INDIRECT("$A"&amp;row()))),NOT(ISERROR(SEARCH("parties",INDIRECT("$C"&amp;row()))))),VLOOKUP(INDIRECT("$C"&amp;row()),'OCDS Schema 1.1.5'!$B:$D,2,FALSE), VLOOKUP(INDIRECT("$C"&amp;row()),'OCDS Extension Schemas 1.1.5'!$B:$D,2,FALSE))</f>
        <v>Duration (days)</v>
      </c>
      <c r="E118"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18" s="160"/>
      <c r="G118" s="134" t="str">
        <f>IFERROR(VLOOKUP(INDIRECT("F"&amp;row()),'2. Data Elements'!$A:$F,6,FALSE),"")</f>
        <v/>
      </c>
      <c r="H118" s="162"/>
      <c r="I118" s="125"/>
    </row>
    <row r="119">
      <c r="A119" s="121" t="s">
        <v>379</v>
      </c>
      <c r="B119" s="121">
        <v>0.0</v>
      </c>
      <c r="C119" s="159" t="s">
        <v>577</v>
      </c>
      <c r="D119" s="142" t="str">
        <f>IF(OR(ISERROR(SEARCH("extension",INDIRECT("$A"&amp;row()))),NOT(ISERROR(SEARCH("parties",INDIRECT("$C"&amp;row()))))),VLOOKUP(INDIRECT("$C"&amp;row()),'OCDS Schema 1.1.5'!$B:$D,2,FALSE), VLOOKUP(INDIRECT("$C"&amp;row()),'OCDS Extension Schemas 1.1.5'!$B:$D,2,FALSE))</f>
        <v>Lot Details</v>
      </c>
      <c r="E119" s="142" t="str">
        <f>IF(OR(ISERROR(SEARCH("extension",INDIRECT("$A"&amp;row()))),NOT(ISERROR(SEARCH("parties",INDIRECT("$C"&amp;row()))))),VLOOKUP(INDIRECT("$C"&amp;row()),'OCDS Schema 1.1.5'!$B:$D,3,FALSE), VLOOKUP(INDIRECT("$C"&amp;row()),'OCDS Extension Schemas 1.1.5'!$B:$D,3,FALSE))</f>
        <v>If this tender is divided into lots, details can be provided here of any criteria that apply to bidding on these lots.</v>
      </c>
      <c r="I119" s="125"/>
    </row>
    <row r="120">
      <c r="A120" s="121" t="s">
        <v>377</v>
      </c>
      <c r="B120" s="121">
        <v>0.0</v>
      </c>
      <c r="C120" s="159" t="s">
        <v>578</v>
      </c>
      <c r="D120" s="164" t="str">
        <f>IF(OR(ISERROR(SEARCH("extension",INDIRECT("$A"&amp;row()))),NOT(ISERROR(SEARCH("parties",INDIRECT("$C"&amp;row()))))),VLOOKUP(INDIRECT("$C"&amp;row()),'OCDS Schema 1.1.5'!$B:$D,2,FALSE), VLOOKUP(INDIRECT("$C"&amp;row()),'OCDS Extension Schemas 1.1.5'!$B:$D,2,FALSE))</f>
        <v>Maximum lots per supplier</v>
      </c>
      <c r="E120" s="164" t="str">
        <f>IF(OR(ISERROR(SEARCH("extension",INDIRECT("$A"&amp;row()))),NOT(ISERROR(SEARCH("parties",INDIRECT("$C"&amp;row()))))),VLOOKUP(INDIRECT("$C"&amp;row()),'OCDS Schema 1.1.5'!$B:$D,3,FALSE), VLOOKUP(INDIRECT("$C"&amp;row()),'OCDS Extension Schemas 1.1.5'!$B:$D,3,FALSE))</f>
        <v>The maximum number of lots that one supplier can bid on as part of this contracting process.</v>
      </c>
      <c r="F120" s="160"/>
      <c r="G120" s="134" t="str">
        <f>IFERROR(VLOOKUP(INDIRECT("F"&amp;row()),'2. Data Elements'!$A:$F,6,FALSE),"")</f>
        <v/>
      </c>
      <c r="H120" s="162"/>
      <c r="I120" s="125"/>
    </row>
    <row r="121">
      <c r="A121" s="121" t="s">
        <v>377</v>
      </c>
      <c r="B121" s="121">
        <v>0.0</v>
      </c>
      <c r="C121" s="159" t="s">
        <v>579</v>
      </c>
      <c r="D121" s="164" t="str">
        <f>IF(OR(ISERROR(SEARCH("extension",INDIRECT("$A"&amp;row()))),NOT(ISERROR(SEARCH("parties",INDIRECT("$C"&amp;row()))))),VLOOKUP(INDIRECT("$C"&amp;row()),'OCDS Schema 1.1.5'!$B:$D,2,FALSE), VLOOKUP(INDIRECT("$C"&amp;row()),'OCDS Extension Schemas 1.1.5'!$B:$D,2,FALSE))</f>
        <v>Maximum lots per supplier</v>
      </c>
      <c r="E121" s="164" t="str">
        <f>IF(OR(ISERROR(SEARCH("extension",INDIRECT("$A"&amp;row()))),NOT(ISERROR(SEARCH("parties",INDIRECT("$C"&amp;row()))))),VLOOKUP(INDIRECT("$C"&amp;row()),'OCDS Schema 1.1.5'!$B:$D,3,FALSE), VLOOKUP(INDIRECT("$C"&amp;row()),'OCDS Extension Schemas 1.1.5'!$B:$D,3,FALSE))</f>
        <v>The maximum number of lots that can be awarded to one supplier as part of this contracting process.</v>
      </c>
      <c r="F121" s="160"/>
      <c r="G121" s="134" t="str">
        <f>IFERROR(VLOOKUP(INDIRECT("F"&amp;row()),'2. Data Elements'!$A:$F,6,FALSE),"")</f>
        <v/>
      </c>
      <c r="H121" s="162"/>
      <c r="I121" s="125"/>
    </row>
    <row r="122">
      <c r="A122" s="121" t="s">
        <v>377</v>
      </c>
      <c r="B122" s="121">
        <v>0.0</v>
      </c>
      <c r="C122" s="159" t="s">
        <v>580</v>
      </c>
      <c r="D122" s="164" t="str">
        <f>IF(OR(ISERROR(SEARCH("extension",INDIRECT("$A"&amp;row()))),NOT(ISERROR(SEARCH("parties",INDIRECT("$C"&amp;row()))))),VLOOKUP(INDIRECT("$C"&amp;row()),'OCDS Schema 1.1.5'!$B:$D,2,FALSE), VLOOKUP(INDIRECT("$C"&amp;row()),'OCDS Extension Schemas 1.1.5'!$B:$D,2,FALSE))</f>
        <v>Award criteria details</v>
      </c>
      <c r="E122" s="164" t="str">
        <f>IF(OR(ISERROR(SEARCH("extension",INDIRECT("$A"&amp;row()))),NOT(ISERROR(SEARCH("parties",INDIRECT("$C"&amp;row()))))),VLOOKUP(INDIRECT("$C"&amp;row()),'OCDS Schema 1.1.5'!$B:$D,3,FALSE), VLOOKUP(INDIRECT("$C"&amp;row()),'OCDS Extension Schemas 1.1.5'!$B:$D,3,FALSE))</f>
        <v>Any detailed or further information on the award or selection criteria.</v>
      </c>
      <c r="F122" s="160"/>
      <c r="G122" s="134" t="str">
        <f>IFERROR(VLOOKUP(INDIRECT("F"&amp;row()),'2. Data Elements'!$A:$F,6,FALSE),"")</f>
        <v/>
      </c>
      <c r="H122" s="162"/>
      <c r="I122" s="125"/>
    </row>
    <row r="123">
      <c r="A123" s="121" t="s">
        <v>379</v>
      </c>
      <c r="B123" s="121">
        <v>0.0</v>
      </c>
      <c r="C123" s="159" t="s">
        <v>581</v>
      </c>
      <c r="D123" s="142" t="str">
        <f>IF(OR(ISERROR(SEARCH("extension",INDIRECT("$A"&amp;row()))),NOT(ISERROR(SEARCH("parties",INDIRECT("$C"&amp;row()))))),VLOOKUP(INDIRECT("$C"&amp;row()),'OCDS Schema 1.1.5'!$B:$D,2,FALSE), VLOOKUP(INDIRECT("$C"&amp;row()),'OCDS Extension Schemas 1.1.5'!$B:$D,2,FALSE))</f>
        <v>Lot groups</v>
      </c>
      <c r="E123" s="142" t="str">
        <f>IF(OR(ISERROR(SEARCH("extension",INDIRECT("$A"&amp;row()))),NOT(ISERROR(SEARCH("parties",INDIRECT("$C"&amp;row()))))),VLOOKUP(INDIRECT("$C"&amp;row()),'OCDS Schema 1.1.5'!$B:$D,3,FALSE), VLOOKUP(INDIRECT("$C"&amp;row()),'OCDS Extension Schemas 1.1.5'!$B:$D,3,FALSE))</f>
        <v>Where the buyer reserves the right to combine lots, or wishes to specify the total value for a group of lots, a lot group is used to capture this information.</v>
      </c>
      <c r="I123" s="125"/>
    </row>
    <row r="124">
      <c r="A124" s="121" t="s">
        <v>377</v>
      </c>
      <c r="B124" s="121">
        <v>0.0</v>
      </c>
      <c r="C124" s="159" t="s">
        <v>582</v>
      </c>
      <c r="D124" s="164" t="str">
        <f>IF(OR(ISERROR(SEARCH("extension",INDIRECT("$A"&amp;row()))),NOT(ISERROR(SEARCH("parties",INDIRECT("$C"&amp;row()))))),VLOOKUP(INDIRECT("$C"&amp;row()),'OCDS Schema 1.1.5'!$B:$D,2,FALSE), VLOOKUP(INDIRECT("$C"&amp;row()),'OCDS Extension Schemas 1.1.5'!$B:$D,2,FALSE))</f>
        <v>Lot group identifier</v>
      </c>
      <c r="E124" s="164" t="str">
        <f>IF(OR(ISERROR(SEARCH("extension",INDIRECT("$A"&amp;row()))),NOT(ISERROR(SEARCH("parties",INDIRECT("$C"&amp;row()))))),VLOOKUP(INDIRECT("$C"&amp;row()),'OCDS Schema 1.1.5'!$B:$D,3,FALSE), VLOOKUP(INDIRECT("$C"&amp;row()),'OCDS Extension Schemas 1.1.5'!$B:$D,3,FALSE))</f>
        <v>A local identifier for this group of lots.</v>
      </c>
      <c r="F124" s="160"/>
      <c r="G124" s="134" t="str">
        <f>IFERROR(VLOOKUP(INDIRECT("F"&amp;row()),'2. Data Elements'!$A:$F,6,FALSE),"")</f>
        <v/>
      </c>
      <c r="H124" s="162"/>
      <c r="I124" s="125"/>
    </row>
    <row r="125">
      <c r="A125" s="121" t="s">
        <v>377</v>
      </c>
      <c r="B125" s="121">
        <v>0.0</v>
      </c>
      <c r="C125" s="159" t="s">
        <v>583</v>
      </c>
      <c r="D125" s="164" t="str">
        <f>IF(OR(ISERROR(SEARCH("extension",INDIRECT("$A"&amp;row()))),NOT(ISERROR(SEARCH("parties",INDIRECT("$C"&amp;row()))))),VLOOKUP(INDIRECT("$C"&amp;row()),'OCDS Schema 1.1.5'!$B:$D,2,FALSE), VLOOKUP(INDIRECT("$C"&amp;row()),'OCDS Extension Schemas 1.1.5'!$B:$D,2,FALSE))</f>
        <v>Related lot(s)</v>
      </c>
      <c r="E125" s="164" t="str">
        <f>IF(OR(ISERROR(SEARCH("extension",INDIRECT("$A"&amp;row()))),NOT(ISERROR(SEARCH("parties",INDIRECT("$C"&amp;row()))))),VLOOKUP(INDIRECT("$C"&amp;row()),'OCDS Schema 1.1.5'!$B:$D,3,FALSE), VLOOKUP(INDIRECT("$C"&amp;row()),'OCDS Extension Schemas 1.1.5'!$B:$D,3,FALSE))</f>
        <v>A list of the identifiers of the lots that form this group. Lots can appear in more than one group.</v>
      </c>
      <c r="F125" s="160"/>
      <c r="G125" s="134" t="str">
        <f>IFERROR(VLOOKUP(INDIRECT("F"&amp;row()),'2. Data Elements'!$A:$F,6,FALSE),"")</f>
        <v/>
      </c>
      <c r="H125" s="162"/>
      <c r="I125" s="125"/>
    </row>
    <row r="126">
      <c r="A126" s="121" t="s">
        <v>377</v>
      </c>
      <c r="B126" s="121">
        <v>0.0</v>
      </c>
      <c r="C126" s="159" t="s">
        <v>584</v>
      </c>
      <c r="D126" s="164" t="str">
        <f>IF(OR(ISERROR(SEARCH("extension",INDIRECT("$A"&amp;row()))),NOT(ISERROR(SEARCH("parties",INDIRECT("$C"&amp;row()))))),VLOOKUP(INDIRECT("$C"&amp;row()),'OCDS Schema 1.1.5'!$B:$D,2,FALSE), VLOOKUP(INDIRECT("$C"&amp;row()),'OCDS Extension Schemas 1.1.5'!$B:$D,2,FALSE))</f>
        <v>Option to combine</v>
      </c>
      <c r="E126" s="164" t="str">
        <f>IF(OR(ISERROR(SEARCH("extension",INDIRECT("$A"&amp;row()))),NOT(ISERROR(SEARCH("parties",INDIRECT("$C"&amp;row()))))),VLOOKUP(INDIRECT("$C"&amp;row()),'OCDS Schema 1.1.5'!$B:$D,3,FALSE), VLOOKUP(INDIRECT("$C"&amp;row()),'OCDS Extension Schemas 1.1.5'!$B:$D,3,FALSE))</f>
        <v>The buyer reserves the right to combine the lots in this group when awarding a contract.</v>
      </c>
      <c r="F126" s="160"/>
      <c r="G126" s="134" t="str">
        <f>IFERROR(VLOOKUP(INDIRECT("F"&amp;row()),'2. Data Elements'!$A:$F,6,FALSE),"")</f>
        <v/>
      </c>
      <c r="H126" s="162"/>
      <c r="I126" s="125"/>
    </row>
    <row r="127">
      <c r="A127" s="121" t="s">
        <v>379</v>
      </c>
      <c r="B127" s="121">
        <v>0.0</v>
      </c>
      <c r="C127" s="159" t="s">
        <v>585</v>
      </c>
      <c r="D127" s="142" t="str">
        <f>IF(OR(ISERROR(SEARCH("extension",INDIRECT("$A"&amp;row()))),NOT(ISERROR(SEARCH("parties",INDIRECT("$C"&amp;row()))))),VLOOKUP(INDIRECT("$C"&amp;row()),'OCDS Schema 1.1.5'!$B:$D,2,FALSE), VLOOKUP(INDIRECT("$C"&amp;row()),'OCDS Extension Schemas 1.1.5'!$B:$D,2,FALSE))</f>
        <v>Maximum value</v>
      </c>
      <c r="E127" s="142" t="str">
        <f>IF(OR(ISERROR(SEARCH("extension",INDIRECT("$A"&amp;row()))),NOT(ISERROR(SEARCH("parties",INDIRECT("$C"&amp;row()))))),VLOOKUP(INDIRECT("$C"&amp;row()),'OCDS Schema 1.1.5'!$B:$D,3,FALSE), VLOOKUP(INDIRECT("$C"&amp;row()),'OCDS Extension Schemas 1.1.5'!$B:$D,3,FALSE))</f>
        <v>The maximum estimated value of the lots in this group. This can be lower than the sum total of lot values</v>
      </c>
      <c r="I127" s="125"/>
    </row>
    <row r="128">
      <c r="A128" s="121" t="s">
        <v>377</v>
      </c>
      <c r="B128" s="121">
        <v>0.0</v>
      </c>
      <c r="C128" s="159" t="s">
        <v>586</v>
      </c>
      <c r="D128" s="164" t="str">
        <f>IF(OR(ISERROR(SEARCH("extension",INDIRECT("$A"&amp;row()))),NOT(ISERROR(SEARCH("parties",INDIRECT("$C"&amp;row()))))),VLOOKUP(INDIRECT("$C"&amp;row()),'OCDS Schema 1.1.5'!$B:$D,2,FALSE), VLOOKUP(INDIRECT("$C"&amp;row()),'OCDS Extension Schemas 1.1.5'!$B:$D,2,FALSE))</f>
        <v>Amount</v>
      </c>
      <c r="E128" s="164" t="str">
        <f>IF(OR(ISERROR(SEARCH("extension",INDIRECT("$A"&amp;row()))),NOT(ISERROR(SEARCH("parties",INDIRECT("$C"&amp;row()))))),VLOOKUP(INDIRECT("$C"&amp;row()),'OCDS Schema 1.1.5'!$B:$D,3,FALSE), VLOOKUP(INDIRECT("$C"&amp;row()),'OCDS Extension Schemas 1.1.5'!$B:$D,3,FALSE))</f>
        <v>Amount as a number.</v>
      </c>
      <c r="F128" s="160"/>
      <c r="G128" s="134" t="str">
        <f>IFERROR(VLOOKUP(INDIRECT("F"&amp;row()),'2. Data Elements'!$A:$F,6,FALSE),"")</f>
        <v/>
      </c>
      <c r="H128" s="162"/>
      <c r="I128" s="125"/>
    </row>
    <row r="129">
      <c r="A129" s="121" t="s">
        <v>377</v>
      </c>
      <c r="B129" s="121">
        <v>0.0</v>
      </c>
      <c r="C129" s="159" t="s">
        <v>587</v>
      </c>
      <c r="D129" s="164" t="str">
        <f>IF(OR(ISERROR(SEARCH("extension",INDIRECT("$A"&amp;row()))),NOT(ISERROR(SEARCH("parties",INDIRECT("$C"&amp;row()))))),VLOOKUP(INDIRECT("$C"&amp;row()),'OCDS Schema 1.1.5'!$B:$D,2,FALSE), VLOOKUP(INDIRECT("$C"&amp;row()),'OCDS Extension Schemas 1.1.5'!$B:$D,2,FALSE))</f>
        <v>Currency</v>
      </c>
      <c r="E129" s="164" t="str">
        <f>IF(OR(ISERROR(SEARCH("extension",INDIRECT("$A"&amp;row()))),NOT(ISERROR(SEARCH("parties",INDIRECT("$C"&amp;row()))))),VLOOKUP(INDIRECT("$C"&amp;row()),'OCDS Schema 1.1.5'!$B:$D,3,FALSE), VLOOKUP(INDIRECT("$C"&amp;row()),'OCDS Extension Schemas 1.1.5'!$B:$D,3,FALSE))</f>
        <v>The currency of the amount, from the closed currency codelist.</v>
      </c>
      <c r="F129" s="160"/>
      <c r="G129" s="134" t="str">
        <f>IFERROR(VLOOKUP(INDIRECT("F"&amp;row()),'2. Data Elements'!$A:$F,6,FALSE),"")</f>
        <v/>
      </c>
      <c r="H129" s="162"/>
      <c r="I129" s="125"/>
    </row>
    <row r="130">
      <c r="A130" s="121" t="s">
        <v>375</v>
      </c>
      <c r="B130" s="121">
        <v>0.0</v>
      </c>
      <c r="C130" s="158" t="s">
        <v>588</v>
      </c>
      <c r="D130" s="127"/>
      <c r="E130" s="127"/>
      <c r="F130" s="127"/>
      <c r="G130" s="127"/>
      <c r="H130" s="128"/>
      <c r="I130" s="125"/>
    </row>
    <row r="131">
      <c r="A131" s="121" t="s">
        <v>379</v>
      </c>
      <c r="B131" s="121">
        <v>0.0</v>
      </c>
      <c r="C131" s="159" t="s">
        <v>589</v>
      </c>
      <c r="D131" s="142" t="str">
        <f>IF(OR(ISERROR(SEARCH("extension",INDIRECT("$A"&amp;row()))),NOT(ISERROR(SEARCH("parties",INDIRECT("$C"&amp;row()))))),VLOOKUP(INDIRECT("$C"&amp;row()),'OCDS Schema 1.1.5'!$B:$D,2,FALSE), VLOOKUP(INDIRECT("$C"&amp;row()),'OCDS Extension Schemas 1.1.5'!$B:$D,2,FALSE))</f>
        <v>Delivery Location</v>
      </c>
      <c r="E131" s="142"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131" s="125"/>
    </row>
    <row r="132">
      <c r="A132" s="121" t="s">
        <v>377</v>
      </c>
      <c r="B132" s="121">
        <v>0.0</v>
      </c>
      <c r="C132" s="159" t="s">
        <v>590</v>
      </c>
      <c r="D132" s="164" t="str">
        <f>IF(OR(ISERROR(SEARCH("extension",INDIRECT("$A"&amp;row()))),NOT(ISERROR(SEARCH("parties",INDIRECT("$C"&amp;row()))))),VLOOKUP(INDIRECT("$C"&amp;row()),'OCDS Schema 1.1.5'!$B:$D,2,FALSE), VLOOKUP(INDIRECT("$C"&amp;row()),'OCDS Extension Schemas 1.1.5'!$B:$D,2,FALSE))</f>
        <v>Description</v>
      </c>
      <c r="E132" s="164"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132" s="160"/>
      <c r="G132" s="134" t="str">
        <f>IFERROR(VLOOKUP(INDIRECT("F"&amp;row()),'2. Data Elements'!$A:$F,6,FALSE),"")</f>
        <v/>
      </c>
      <c r="H132" s="162"/>
      <c r="I132" s="125"/>
    </row>
    <row r="133">
      <c r="A133" s="121" t="s">
        <v>379</v>
      </c>
      <c r="B133" s="121">
        <v>0.0</v>
      </c>
      <c r="C133" s="159" t="s">
        <v>591</v>
      </c>
      <c r="D133" s="142" t="str">
        <f>IF(OR(ISERROR(SEARCH("extension",INDIRECT("$A"&amp;row()))),NOT(ISERROR(SEARCH("parties",INDIRECT("$C"&amp;row()))))),VLOOKUP(INDIRECT("$C"&amp;row()),'OCDS Schema 1.1.5'!$B:$D,2,FALSE), VLOOKUP(INDIRECT("$C"&amp;row()),'OCDS Extension Schemas 1.1.5'!$B:$D,2,FALSE))</f>
        <v>Geometry</v>
      </c>
      <c r="E133" s="142"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133" s="125"/>
    </row>
    <row r="134">
      <c r="A134" s="121" t="s">
        <v>377</v>
      </c>
      <c r="B134" s="121">
        <v>0.0</v>
      </c>
      <c r="C134" s="159" t="s">
        <v>592</v>
      </c>
      <c r="D134" s="164" t="str">
        <f>IF(OR(ISERROR(SEARCH("extension",INDIRECT("$A"&amp;row()))),NOT(ISERROR(SEARCH("parties",INDIRECT("$C"&amp;row()))))),VLOOKUP(INDIRECT("$C"&amp;row()),'OCDS Schema 1.1.5'!$B:$D,2,FALSE), VLOOKUP(INDIRECT("$C"&amp;row()),'OCDS Extension Schemas 1.1.5'!$B:$D,2,FALSE))</f>
        <v>Type</v>
      </c>
      <c r="E134" s="164"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134" s="160"/>
      <c r="G134" s="134" t="str">
        <f>IFERROR(VLOOKUP(INDIRECT("F"&amp;row()),'2. Data Elements'!$A:$F,6,FALSE),"")</f>
        <v/>
      </c>
      <c r="H134" s="162"/>
      <c r="I134" s="125"/>
    </row>
    <row r="135">
      <c r="A135" s="121" t="s">
        <v>377</v>
      </c>
      <c r="B135" s="121">
        <v>0.0</v>
      </c>
      <c r="C135" s="159" t="s">
        <v>593</v>
      </c>
      <c r="D135" s="164" t="str">
        <f>IF(OR(ISERROR(SEARCH("extension",INDIRECT("$A"&amp;row()))),NOT(ISERROR(SEARCH("parties",INDIRECT("$C"&amp;row()))))),VLOOKUP(INDIRECT("$C"&amp;row()),'OCDS Schema 1.1.5'!$B:$D,2,FALSE), VLOOKUP(INDIRECT("$C"&amp;row()),'OCDS Extension Schemas 1.1.5'!$B:$D,2,FALSE))</f>
        <v>Coordinates</v>
      </c>
      <c r="E135" s="164"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135" s="160"/>
      <c r="G135" s="134" t="str">
        <f>IFERROR(VLOOKUP(INDIRECT("F"&amp;row()),'2. Data Elements'!$A:$F,6,FALSE),"")</f>
        <v/>
      </c>
      <c r="H135" s="162"/>
      <c r="I135" s="125"/>
    </row>
    <row r="136">
      <c r="A136" s="121" t="s">
        <v>379</v>
      </c>
      <c r="B136" s="121">
        <v>0.0</v>
      </c>
      <c r="C136" s="159" t="s">
        <v>594</v>
      </c>
      <c r="D136" s="142" t="str">
        <f>IF(OR(ISERROR(SEARCH("extension",INDIRECT("$A"&amp;row()))),NOT(ISERROR(SEARCH("parties",INDIRECT("$C"&amp;row()))))),VLOOKUP(INDIRECT("$C"&amp;row()),'OCDS Schema 1.1.5'!$B:$D,2,FALSE), VLOOKUP(INDIRECT("$C"&amp;row()),'OCDS Extension Schemas 1.1.5'!$B:$D,2,FALSE))</f>
        <v>Gazetteer</v>
      </c>
      <c r="E136" s="142" t="str">
        <f>IF(OR(ISERROR(SEARCH("extension",INDIRECT("$A"&amp;row()))),NOT(ISERROR(SEARCH("parties",INDIRECT("$C"&amp;row()))))),VLOOKUP(INDIRECT("$C"&amp;row()),'OCDS Schema 1.1.5'!$B:$D,3,FALSE), VLOOKUP(INDIRECT("$C"&amp;row()),'OCDS Extension Schemas 1.1.5'!$B:$D,3,FALSE))</f>
        <v>Identifiers from a gazetteer (a geographical index or directory) for the location.</v>
      </c>
      <c r="I136" s="125"/>
    </row>
    <row r="137">
      <c r="A137" s="121" t="s">
        <v>377</v>
      </c>
      <c r="B137" s="121">
        <v>0.0</v>
      </c>
      <c r="C137" s="159" t="s">
        <v>595</v>
      </c>
      <c r="D137" s="164" t="str">
        <f>IF(OR(ISERROR(SEARCH("extension",INDIRECT("$A"&amp;row()))),NOT(ISERROR(SEARCH("parties",INDIRECT("$C"&amp;row()))))),VLOOKUP(INDIRECT("$C"&amp;row()),'OCDS Schema 1.1.5'!$B:$D,2,FALSE), VLOOKUP(INDIRECT("$C"&amp;row()),'OCDS Extension Schemas 1.1.5'!$B:$D,2,FALSE))</f>
        <v>Gazetteer scheme</v>
      </c>
      <c r="E137" s="164"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137" s="160"/>
      <c r="G137" s="134" t="str">
        <f>IFERROR(VLOOKUP(INDIRECT("F"&amp;row()),'2. Data Elements'!$A:$F,6,FALSE),"")</f>
        <v/>
      </c>
      <c r="H137" s="162"/>
      <c r="I137" s="125"/>
    </row>
    <row r="138">
      <c r="A138" s="121" t="s">
        <v>377</v>
      </c>
      <c r="B138" s="121">
        <v>0.0</v>
      </c>
      <c r="C138" s="159" t="s">
        <v>596</v>
      </c>
      <c r="D138" s="164" t="str">
        <f>IF(OR(ISERROR(SEARCH("extension",INDIRECT("$A"&amp;row()))),NOT(ISERROR(SEARCH("parties",INDIRECT("$C"&amp;row()))))),VLOOKUP(INDIRECT("$C"&amp;row()),'OCDS Schema 1.1.5'!$B:$D,2,FALSE), VLOOKUP(INDIRECT("$C"&amp;row()),'OCDS Extension Schemas 1.1.5'!$B:$D,2,FALSE))</f>
        <v>Identifiers</v>
      </c>
      <c r="E138" s="164"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138" s="160"/>
      <c r="G138" s="134" t="str">
        <f>IFERROR(VLOOKUP(INDIRECT("F"&amp;row()),'2. Data Elements'!$A:$F,6,FALSE),"")</f>
        <v/>
      </c>
      <c r="H138" s="162"/>
      <c r="I138" s="125"/>
    </row>
    <row r="139">
      <c r="A139" s="121" t="s">
        <v>377</v>
      </c>
      <c r="B139" s="121">
        <v>0.0</v>
      </c>
      <c r="C139" s="159" t="s">
        <v>597</v>
      </c>
      <c r="D139" s="164" t="str">
        <f>IF(OR(ISERROR(SEARCH("extension",INDIRECT("$A"&amp;row()))),NOT(ISERROR(SEARCH("parties",INDIRECT("$C"&amp;row()))))),VLOOKUP(INDIRECT("$C"&amp;row()),'OCDS Schema 1.1.5'!$B:$D,2,FALSE), VLOOKUP(INDIRECT("$C"&amp;row()),'OCDS Extension Schemas 1.1.5'!$B:$D,2,FALSE))</f>
        <v>URI</v>
      </c>
      <c r="E139" s="164"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139" s="160"/>
      <c r="G139" s="134" t="str">
        <f>IFERROR(VLOOKUP(INDIRECT("F"&amp;row()),'2. Data Elements'!$A:$F,6,FALSE),"")</f>
        <v/>
      </c>
      <c r="H139" s="162"/>
      <c r="I139" s="125"/>
    </row>
    <row r="140">
      <c r="A140" s="121" t="s">
        <v>379</v>
      </c>
      <c r="B140" s="121">
        <v>0.0</v>
      </c>
      <c r="C140" s="159" t="s">
        <v>598</v>
      </c>
      <c r="D140" s="142" t="str">
        <f>IF(OR(ISERROR(SEARCH("extension",INDIRECT("$A"&amp;row()))),NOT(ISERROR(SEARCH("parties",INDIRECT("$C"&amp;row()))))),VLOOKUP(INDIRECT("$C"&amp;row()),'OCDS Schema 1.1.5'!$B:$D,2,FALSE), VLOOKUP(INDIRECT("$C"&amp;row()),'OCDS Extension Schemas 1.1.5'!$B:$D,2,FALSE))</f>
        <v>Delivery Address</v>
      </c>
      <c r="E140" s="142"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140" s="125"/>
    </row>
    <row r="141">
      <c r="A141" s="121" t="s">
        <v>377</v>
      </c>
      <c r="B141" s="121">
        <v>0.0</v>
      </c>
      <c r="C141" s="159" t="s">
        <v>599</v>
      </c>
      <c r="D141" s="164" t="str">
        <f>IF(OR(ISERROR(SEARCH("extension",INDIRECT("$A"&amp;row()))),NOT(ISERROR(SEARCH("parties",INDIRECT("$C"&amp;row()))))),VLOOKUP(INDIRECT("$C"&amp;row()),'OCDS Schema 1.1.5'!$B:$D,2,FALSE), VLOOKUP(INDIRECT("$C"&amp;row()),'OCDS Extension Schemas 1.1.5'!$B:$D,2,FALSE))</f>
        <v>Street address</v>
      </c>
      <c r="E141" s="164" t="str">
        <f>IF(OR(ISERROR(SEARCH("extension",INDIRECT("$A"&amp;row()))),NOT(ISERROR(SEARCH("parties",INDIRECT("$C"&amp;row()))))),VLOOKUP(INDIRECT("$C"&amp;row()),'OCDS Schema 1.1.5'!$B:$D,3,FALSE), VLOOKUP(INDIRECT("$C"&amp;row()),'OCDS Extension Schemas 1.1.5'!$B:$D,3,FALSE))</f>
        <v>The street address. For example, 1600 Amphitheatre Pkwy.</v>
      </c>
      <c r="F141" s="160"/>
      <c r="G141" s="134" t="str">
        <f>IFERROR(VLOOKUP(INDIRECT("F"&amp;row()),'2. Data Elements'!$A:$F,6,FALSE),"")</f>
        <v/>
      </c>
      <c r="H141" s="162"/>
      <c r="I141" s="125"/>
    </row>
    <row r="142">
      <c r="A142" s="121" t="s">
        <v>377</v>
      </c>
      <c r="B142" s="121">
        <v>0.0</v>
      </c>
      <c r="C142" s="159" t="s">
        <v>600</v>
      </c>
      <c r="D142" s="164" t="str">
        <f>IF(OR(ISERROR(SEARCH("extension",INDIRECT("$A"&amp;row()))),NOT(ISERROR(SEARCH("parties",INDIRECT("$C"&amp;row()))))),VLOOKUP(INDIRECT("$C"&amp;row()),'OCDS Schema 1.1.5'!$B:$D,2,FALSE), VLOOKUP(INDIRECT("$C"&amp;row()),'OCDS Extension Schemas 1.1.5'!$B:$D,2,FALSE))</f>
        <v>Locality</v>
      </c>
      <c r="E142" s="164" t="str">
        <f>IF(OR(ISERROR(SEARCH("extension",INDIRECT("$A"&amp;row()))),NOT(ISERROR(SEARCH("parties",INDIRECT("$C"&amp;row()))))),VLOOKUP(INDIRECT("$C"&amp;row()),'OCDS Schema 1.1.5'!$B:$D,3,FALSE), VLOOKUP(INDIRECT("$C"&amp;row()),'OCDS Extension Schemas 1.1.5'!$B:$D,3,FALSE))</f>
        <v>The locality. For example, Mountain View.</v>
      </c>
      <c r="F142" s="160"/>
      <c r="G142" s="134" t="str">
        <f>IFERROR(VLOOKUP(INDIRECT("F"&amp;row()),'2. Data Elements'!$A:$F,6,FALSE),"")</f>
        <v/>
      </c>
      <c r="H142" s="162"/>
      <c r="I142" s="125"/>
    </row>
    <row r="143">
      <c r="A143" s="121" t="s">
        <v>377</v>
      </c>
      <c r="B143" s="121">
        <v>0.0</v>
      </c>
      <c r="C143" s="159" t="s">
        <v>601</v>
      </c>
      <c r="D143" s="164" t="str">
        <f>IF(OR(ISERROR(SEARCH("extension",INDIRECT("$A"&amp;row()))),NOT(ISERROR(SEARCH("parties",INDIRECT("$C"&amp;row()))))),VLOOKUP(INDIRECT("$C"&amp;row()),'OCDS Schema 1.1.5'!$B:$D,2,FALSE), VLOOKUP(INDIRECT("$C"&amp;row()),'OCDS Extension Schemas 1.1.5'!$B:$D,2,FALSE))</f>
        <v>Region</v>
      </c>
      <c r="E143" s="164" t="str">
        <f>IF(OR(ISERROR(SEARCH("extension",INDIRECT("$A"&amp;row()))),NOT(ISERROR(SEARCH("parties",INDIRECT("$C"&amp;row()))))),VLOOKUP(INDIRECT("$C"&amp;row()),'OCDS Schema 1.1.5'!$B:$D,3,FALSE), VLOOKUP(INDIRECT("$C"&amp;row()),'OCDS Extension Schemas 1.1.5'!$B:$D,3,FALSE))</f>
        <v>The region. For example, CA.</v>
      </c>
      <c r="F143" s="160"/>
      <c r="G143" s="134" t="str">
        <f>IFERROR(VLOOKUP(INDIRECT("F"&amp;row()),'2. Data Elements'!$A:$F,6,FALSE),"")</f>
        <v/>
      </c>
      <c r="H143" s="162"/>
      <c r="I143" s="125"/>
    </row>
    <row r="144">
      <c r="A144" s="121" t="s">
        <v>377</v>
      </c>
      <c r="B144" s="121">
        <v>0.0</v>
      </c>
      <c r="C144" s="159" t="s">
        <v>602</v>
      </c>
      <c r="D144" s="164" t="str">
        <f>IF(OR(ISERROR(SEARCH("extension",INDIRECT("$A"&amp;row()))),NOT(ISERROR(SEARCH("parties",INDIRECT("$C"&amp;row()))))),VLOOKUP(INDIRECT("$C"&amp;row()),'OCDS Schema 1.1.5'!$B:$D,2,FALSE), VLOOKUP(INDIRECT("$C"&amp;row()),'OCDS Extension Schemas 1.1.5'!$B:$D,2,FALSE))</f>
        <v>Postal code</v>
      </c>
      <c r="E144" s="164" t="str">
        <f>IF(OR(ISERROR(SEARCH("extension",INDIRECT("$A"&amp;row()))),NOT(ISERROR(SEARCH("parties",INDIRECT("$C"&amp;row()))))),VLOOKUP(INDIRECT("$C"&amp;row()),'OCDS Schema 1.1.5'!$B:$D,3,FALSE), VLOOKUP(INDIRECT("$C"&amp;row()),'OCDS Extension Schemas 1.1.5'!$B:$D,3,FALSE))</f>
        <v>The postal code. For example, 94043.</v>
      </c>
      <c r="F144" s="160"/>
      <c r="G144" s="134" t="str">
        <f>IFERROR(VLOOKUP(INDIRECT("F"&amp;row()),'2. Data Elements'!$A:$F,6,FALSE),"")</f>
        <v/>
      </c>
      <c r="H144" s="162"/>
      <c r="I144" s="125"/>
    </row>
    <row r="145">
      <c r="A145" s="121" t="s">
        <v>377</v>
      </c>
      <c r="B145" s="121">
        <v>0.0</v>
      </c>
      <c r="C145" s="159" t="s">
        <v>603</v>
      </c>
      <c r="D145" s="164" t="str">
        <f>IF(OR(ISERROR(SEARCH("extension",INDIRECT("$A"&amp;row()))),NOT(ISERROR(SEARCH("parties",INDIRECT("$C"&amp;row()))))),VLOOKUP(INDIRECT("$C"&amp;row()),'OCDS Schema 1.1.5'!$B:$D,2,FALSE), VLOOKUP(INDIRECT("$C"&amp;row()),'OCDS Extension Schemas 1.1.5'!$B:$D,2,FALSE))</f>
        <v>Country name</v>
      </c>
      <c r="E145" s="164" t="str">
        <f>IF(OR(ISERROR(SEARCH("extension",INDIRECT("$A"&amp;row()))),NOT(ISERROR(SEARCH("parties",INDIRECT("$C"&amp;row()))))),VLOOKUP(INDIRECT("$C"&amp;row()),'OCDS Schema 1.1.5'!$B:$D,3,FALSE), VLOOKUP(INDIRECT("$C"&amp;row()),'OCDS Extension Schemas 1.1.5'!$B:$D,3,FALSE))</f>
        <v>The country name. For example, United States.</v>
      </c>
      <c r="F145" s="160"/>
      <c r="G145" s="134" t="str">
        <f>IFERROR(VLOOKUP(INDIRECT("F"&amp;row()),'2. Data Elements'!$A:$F,6,FALSE),"")</f>
        <v/>
      </c>
      <c r="H145" s="162"/>
      <c r="I145" s="125"/>
    </row>
    <row r="146">
      <c r="A146" s="121" t="s">
        <v>375</v>
      </c>
      <c r="B146" s="121">
        <v>0.0</v>
      </c>
      <c r="C146" s="158" t="s">
        <v>604</v>
      </c>
      <c r="D146" s="127"/>
      <c r="E146" s="127"/>
      <c r="F146" s="127"/>
      <c r="G146" s="127"/>
      <c r="H146" s="128"/>
      <c r="I146" s="125"/>
    </row>
    <row r="147">
      <c r="A147" s="121" t="s">
        <v>379</v>
      </c>
      <c r="B147" s="121">
        <v>0.0</v>
      </c>
      <c r="C147" s="159" t="s">
        <v>605</v>
      </c>
      <c r="D147" s="142" t="str">
        <f>IF(OR(ISERROR(SEARCH("extension",INDIRECT("$A"&amp;row()))),NOT(ISERROR(SEARCH("parties",INDIRECT("$C"&amp;row()))))),VLOOKUP(INDIRECT("$C"&amp;row()),'OCDS Schema 1.1.5'!$B:$D,2,FALSE), VLOOKUP(INDIRECT("$C"&amp;row()),'OCDS Extension Schemas 1.1.5'!$B:$D,2,FALSE))</f>
        <v>Participation fees</v>
      </c>
      <c r="E147" s="142" t="str">
        <f>IF(OR(ISERROR(SEARCH("extension",INDIRECT("$A"&amp;row()))),NOT(ISERROR(SEARCH("parties",INDIRECT("$C"&amp;row()))))),VLOOKUP(INDIRECT("$C"&amp;row()),'OCDS Schema 1.1.5'!$B:$D,3,FALSE), VLOOKUP(INDIRECT("$C"&amp;row()),'OCDS Extension Schemas 1.1.5'!$B:$D,3,FALSE))</f>
        <v>Any fees applicable to bidders wishing to participate in the tender process. Fees can apply for accessing bidding documents or for submitting bids, or there can be a "win fee" payable by the successful bidder.</v>
      </c>
      <c r="I147" s="125"/>
    </row>
    <row r="148">
      <c r="A148" s="121" t="s">
        <v>377</v>
      </c>
      <c r="B148" s="121">
        <v>0.0</v>
      </c>
      <c r="C148" s="159" t="s">
        <v>606</v>
      </c>
      <c r="D148" s="164" t="str">
        <f>IF(OR(ISERROR(SEARCH("extension",INDIRECT("$A"&amp;row()))),NOT(ISERROR(SEARCH("parties",INDIRECT("$C"&amp;row()))))),VLOOKUP(INDIRECT("$C"&amp;row()),'OCDS Schema 1.1.5'!$B:$D,2,FALSE), VLOOKUP(INDIRECT("$C"&amp;row()),'OCDS Extension Schemas 1.1.5'!$B:$D,2,FALSE))</f>
        <v>Fee ID</v>
      </c>
      <c r="E148" s="164" t="str">
        <f>IF(OR(ISERROR(SEARCH("extension",INDIRECT("$A"&amp;row()))),NOT(ISERROR(SEARCH("parties",INDIRECT("$C"&amp;row()))))),VLOOKUP(INDIRECT("$C"&amp;row()),'OCDS Schema 1.1.5'!$B:$D,3,FALSE), VLOOKUP(INDIRECT("$C"&amp;row()),'OCDS Extension Schemas 1.1.5'!$B:$D,3,FALSE))</f>
        <v>A local identifier for this fee, unique within this block. This field is used to keep track of multiple revisions of a fee through the compilation from release to record mechanism.</v>
      </c>
      <c r="F148" s="160"/>
      <c r="G148" s="134" t="str">
        <f>IFERROR(VLOOKUP(INDIRECT("F"&amp;row()),'2. Data Elements'!$A:$F,6,FALSE),"")</f>
        <v/>
      </c>
      <c r="H148" s="162"/>
      <c r="I148" s="125"/>
    </row>
    <row r="149">
      <c r="A149" s="121" t="s">
        <v>377</v>
      </c>
      <c r="B149" s="121">
        <v>0.0</v>
      </c>
      <c r="C149" s="159" t="s">
        <v>607</v>
      </c>
      <c r="D149" s="164" t="str">
        <f>IF(OR(ISERROR(SEARCH("extension",INDIRECT("$A"&amp;row()))),NOT(ISERROR(SEARCH("parties",INDIRECT("$C"&amp;row()))))),VLOOKUP(INDIRECT("$C"&amp;row()),'OCDS Schema 1.1.5'!$B:$D,2,FALSE), VLOOKUP(INDIRECT("$C"&amp;row()),'OCDS Extension Schemas 1.1.5'!$B:$D,2,FALSE))</f>
        <v>Fee type</v>
      </c>
      <c r="E149" s="164" t="str">
        <f>IF(OR(ISERROR(SEARCH("extension",INDIRECT("$A"&amp;row()))),NOT(ISERROR(SEARCH("parties",INDIRECT("$C"&amp;row()))))),VLOOKUP(INDIRECT("$C"&amp;row()),'OCDS Schema 1.1.5'!$B:$D,3,FALSE), VLOOKUP(INDIRECT("$C"&amp;row()),'OCDS Extension Schemas 1.1.5'!$B:$D,3,FALSE))</f>
        <v>The type of this fee.</v>
      </c>
      <c r="F149" s="160"/>
      <c r="G149" s="134" t="str">
        <f>IFERROR(VLOOKUP(INDIRECT("F"&amp;row()),'2. Data Elements'!$A:$F,6,FALSE),"")</f>
        <v/>
      </c>
      <c r="H149" s="162"/>
      <c r="I149" s="125"/>
    </row>
    <row r="150">
      <c r="A150" s="121" t="s">
        <v>379</v>
      </c>
      <c r="B150" s="121">
        <v>0.0</v>
      </c>
      <c r="C150" s="159" t="s">
        <v>608</v>
      </c>
      <c r="D150" s="142" t="str">
        <f>IF(OR(ISERROR(SEARCH("extension",INDIRECT("$A"&amp;row()))),NOT(ISERROR(SEARCH("parties",INDIRECT("$C"&amp;row()))))),VLOOKUP(INDIRECT("$C"&amp;row()),'OCDS Schema 1.1.5'!$B:$D,2,FALSE), VLOOKUP(INDIRECT("$C"&amp;row()),'OCDS Extension Schemas 1.1.5'!$B:$D,2,FALSE))</f>
        <v>Value</v>
      </c>
      <c r="E150" s="142" t="str">
        <f>IF(OR(ISERROR(SEARCH("extension",INDIRECT("$A"&amp;row()))),NOT(ISERROR(SEARCH("parties",INDIRECT("$C"&amp;row()))))),VLOOKUP(INDIRECT("$C"&amp;row()),'OCDS Schema 1.1.5'!$B:$D,3,FALSE), VLOOKUP(INDIRECT("$C"&amp;row()),'OCDS Extension Schemas 1.1.5'!$B:$D,3,FALSE))</f>
        <v>The monetary value of this fee.</v>
      </c>
      <c r="I150" s="125"/>
    </row>
    <row r="151">
      <c r="A151" s="121" t="s">
        <v>377</v>
      </c>
      <c r="B151" s="121">
        <v>0.0</v>
      </c>
      <c r="C151" s="159" t="s">
        <v>609</v>
      </c>
      <c r="D151" s="164" t="str">
        <f>IF(OR(ISERROR(SEARCH("extension",INDIRECT("$A"&amp;row()))),NOT(ISERROR(SEARCH("parties",INDIRECT("$C"&amp;row()))))),VLOOKUP(INDIRECT("$C"&amp;row()),'OCDS Schema 1.1.5'!$B:$D,2,FALSE), VLOOKUP(INDIRECT("$C"&amp;row()),'OCDS Extension Schemas 1.1.5'!$B:$D,2,FALSE))</f>
        <v>Amount</v>
      </c>
      <c r="E151" s="164" t="str">
        <f>IF(OR(ISERROR(SEARCH("extension",INDIRECT("$A"&amp;row()))),NOT(ISERROR(SEARCH("parties",INDIRECT("$C"&amp;row()))))),VLOOKUP(INDIRECT("$C"&amp;row()),'OCDS Schema 1.1.5'!$B:$D,3,FALSE), VLOOKUP(INDIRECT("$C"&amp;row()),'OCDS Extension Schemas 1.1.5'!$B:$D,3,FALSE))</f>
        <v>Amount as a number.</v>
      </c>
      <c r="F151" s="160"/>
      <c r="G151" s="134" t="str">
        <f>IFERROR(VLOOKUP(INDIRECT("F"&amp;row()),'2. Data Elements'!$A:$F,6,FALSE),"")</f>
        <v/>
      </c>
      <c r="H151" s="162"/>
      <c r="I151" s="125"/>
    </row>
    <row r="152">
      <c r="A152" s="121" t="s">
        <v>377</v>
      </c>
      <c r="B152" s="121">
        <v>0.0</v>
      </c>
      <c r="C152" s="159" t="s">
        <v>610</v>
      </c>
      <c r="D152" s="164" t="str">
        <f>IF(OR(ISERROR(SEARCH("extension",INDIRECT("$A"&amp;row()))),NOT(ISERROR(SEARCH("parties",INDIRECT("$C"&amp;row()))))),VLOOKUP(INDIRECT("$C"&amp;row()),'OCDS Schema 1.1.5'!$B:$D,2,FALSE), VLOOKUP(INDIRECT("$C"&amp;row()),'OCDS Extension Schemas 1.1.5'!$B:$D,2,FALSE))</f>
        <v>Currency</v>
      </c>
      <c r="E152" s="164" t="str">
        <f>IF(OR(ISERROR(SEARCH("extension",INDIRECT("$A"&amp;row()))),NOT(ISERROR(SEARCH("parties",INDIRECT("$C"&amp;row()))))),VLOOKUP(INDIRECT("$C"&amp;row()),'OCDS Schema 1.1.5'!$B:$D,3,FALSE), VLOOKUP(INDIRECT("$C"&amp;row()),'OCDS Extension Schemas 1.1.5'!$B:$D,3,FALSE))</f>
        <v>The currency of the amount, from the closed currency codelist.</v>
      </c>
      <c r="F152" s="160"/>
      <c r="G152" s="134" t="str">
        <f>IFERROR(VLOOKUP(INDIRECT("F"&amp;row()),'2. Data Elements'!$A:$F,6,FALSE),"")</f>
        <v/>
      </c>
      <c r="H152" s="162"/>
      <c r="I152" s="125"/>
    </row>
    <row r="153">
      <c r="A153" s="121" t="s">
        <v>377</v>
      </c>
      <c r="B153" s="121">
        <v>0.0</v>
      </c>
      <c r="C153" s="159" t="s">
        <v>611</v>
      </c>
      <c r="D153" s="164" t="str">
        <f>IF(OR(ISERROR(SEARCH("extension",INDIRECT("$A"&amp;row()))),NOT(ISERROR(SEARCH("parties",INDIRECT("$C"&amp;row()))))),VLOOKUP(INDIRECT("$C"&amp;row()),'OCDS Schema 1.1.5'!$B:$D,2,FALSE), VLOOKUP(INDIRECT("$C"&amp;row()),'OCDS Extension Schemas 1.1.5'!$B:$D,2,FALSE))</f>
        <v>Description</v>
      </c>
      <c r="E153" s="164" t="str">
        <f>IF(OR(ISERROR(SEARCH("extension",INDIRECT("$A"&amp;row()))),NOT(ISERROR(SEARCH("parties",INDIRECT("$C"&amp;row()))))),VLOOKUP(INDIRECT("$C"&amp;row()),'OCDS Schema 1.1.5'!$B:$D,3,FALSE), VLOOKUP(INDIRECT("$C"&amp;row()),'OCDS Extension Schemas 1.1.5'!$B:$D,3,FALSE))</f>
        <v>Additional information about this fee, for example: the specific cases in which the fee is applicable (e.g. hard copies of documents only), the way in which the fee is levied, or the exact nature of the fee.</v>
      </c>
      <c r="F153" s="160"/>
      <c r="G153" s="134" t="str">
        <f>IFERROR(VLOOKUP(INDIRECT("F"&amp;row()),'2. Data Elements'!$A:$F,6,FALSE),"")</f>
        <v/>
      </c>
      <c r="H153" s="162"/>
      <c r="I153" s="125"/>
    </row>
    <row r="154">
      <c r="A154" s="121" t="s">
        <v>377</v>
      </c>
      <c r="B154" s="121">
        <v>0.0</v>
      </c>
      <c r="C154" s="159" t="s">
        <v>612</v>
      </c>
      <c r="D154" s="164" t="str">
        <f>IF(OR(ISERROR(SEARCH("extension",INDIRECT("$A"&amp;row()))),NOT(ISERROR(SEARCH("parties",INDIRECT("$C"&amp;row()))))),VLOOKUP(INDIRECT("$C"&amp;row()),'OCDS Schema 1.1.5'!$B:$D,2,FALSE), VLOOKUP(INDIRECT("$C"&amp;row()),'OCDS Extension Schemas 1.1.5'!$B:$D,2,FALSE))</f>
        <v>Method(s) of payment</v>
      </c>
      <c r="E154" s="164" t="str">
        <f>IF(OR(ISERROR(SEARCH("extension",INDIRECT("$A"&amp;row()))),NOT(ISERROR(SEARCH("parties",INDIRECT("$C"&amp;row()))))),VLOOKUP(INDIRECT("$C"&amp;row()),'OCDS Schema 1.1.5'!$B:$D,3,FALSE), VLOOKUP(INDIRECT("$C"&amp;row()),'OCDS Extension Schemas 1.1.5'!$B:$D,3,FALSE))</f>
        <v>The accepted ways in which fees can be paid.</v>
      </c>
      <c r="F154" s="160"/>
      <c r="G154" s="134" t="str">
        <f>IFERROR(VLOOKUP(INDIRECT("F"&amp;row()),'2. Data Elements'!$A:$F,6,FALSE),"")</f>
        <v/>
      </c>
      <c r="H154" s="162"/>
      <c r="I154" s="125"/>
    </row>
    <row r="155">
      <c r="A155" s="121" t="s">
        <v>375</v>
      </c>
      <c r="B155" s="121">
        <v>0.0</v>
      </c>
      <c r="C155" s="158" t="s">
        <v>411</v>
      </c>
      <c r="D155" s="127"/>
      <c r="E155" s="127"/>
      <c r="F155" s="127"/>
      <c r="G155" s="127"/>
      <c r="H155" s="128"/>
      <c r="I155" s="125"/>
    </row>
    <row r="156">
      <c r="A156" s="121" t="s">
        <v>377</v>
      </c>
      <c r="B156" s="121">
        <v>0.0</v>
      </c>
      <c r="C156" s="159" t="s">
        <v>613</v>
      </c>
      <c r="D156" s="164" t="str">
        <f>IF(OR(ISERROR(SEARCH("extension",INDIRECT("$A"&amp;row()))),NOT(ISERROR(SEARCH("parties",INDIRECT("$C"&amp;row()))))),VLOOKUP(INDIRECT("$C"&amp;row()),'OCDS Schema 1.1.5'!$B:$D,2,FALSE), VLOOKUP(INDIRECT("$C"&amp;row()),'OCDS Extension Schemas 1.1.5'!$B:$D,2,FALSE))</f>
        <v>Enquiries</v>
      </c>
      <c r="E156" s="164" t="str">
        <f>IF(OR(ISERROR(SEARCH("extension",INDIRECT("$A"&amp;row()))),NOT(ISERROR(SEARCH("parties",INDIRECT("$C"&amp;row()))))),VLOOKUP(INDIRECT("$C"&amp;row()),'OCDS Schema 1.1.5'!$B:$D,3,FALSE), VLOOKUP(INDIRECT("$C"&amp;row()),'OCDS Extension Schemas 1.1.5'!$B:$D,3,FALSE))</f>
        <v>Questions sent to the procuring entity, and the answers given</v>
      </c>
      <c r="F156" s="160"/>
      <c r="G156" s="134" t="str">
        <f>IFERROR(VLOOKUP(INDIRECT("F"&amp;row()),'2. Data Elements'!$A:$F,6,FALSE),"")</f>
        <v/>
      </c>
      <c r="H156" s="162"/>
      <c r="I156" s="125"/>
    </row>
    <row r="157">
      <c r="A157" s="121" t="s">
        <v>377</v>
      </c>
      <c r="B157" s="121">
        <v>0.0</v>
      </c>
      <c r="C157" s="159" t="s">
        <v>614</v>
      </c>
      <c r="D157" s="164" t="str">
        <f>IF(OR(ISERROR(SEARCH("extension",INDIRECT("$A"&amp;row()))),NOT(ISERROR(SEARCH("parties",INDIRECT("$C"&amp;row()))))),VLOOKUP(INDIRECT("$C"&amp;row()),'OCDS Schema 1.1.5'!$B:$D,2,FALSE), VLOOKUP(INDIRECT("$C"&amp;row()),'OCDS Extension Schemas 1.1.5'!$B:$D,2,FALSE))</f>
        <v>Identifier</v>
      </c>
      <c r="E157" s="164" t="str">
        <f>IF(OR(ISERROR(SEARCH("extension",INDIRECT("$A"&amp;row()))),NOT(ISERROR(SEARCH("parties",INDIRECT("$C"&amp;row()))))),VLOOKUP(INDIRECT("$C"&amp;row()),'OCDS Schema 1.1.5'!$B:$D,3,FALSE), VLOOKUP(INDIRECT("$C"&amp;row()),'OCDS Extension Schemas 1.1.5'!$B:$D,3,FALSE))</f>
        <v>A unique identifier for the enquiry.</v>
      </c>
      <c r="F157" s="160"/>
      <c r="G157" s="134" t="str">
        <f>IFERROR(VLOOKUP(INDIRECT("F"&amp;row()),'2. Data Elements'!$A:$F,6,FALSE),"")</f>
        <v/>
      </c>
      <c r="H157" s="162"/>
      <c r="I157" s="125"/>
    </row>
    <row r="158">
      <c r="A158" s="121" t="s">
        <v>377</v>
      </c>
      <c r="B158" s="121">
        <v>0.0</v>
      </c>
      <c r="C158" s="159" t="s">
        <v>615</v>
      </c>
      <c r="D158" s="164" t="str">
        <f>IF(OR(ISERROR(SEARCH("extension",INDIRECT("$A"&amp;row()))),NOT(ISERROR(SEARCH("parties",INDIRECT("$C"&amp;row()))))),VLOOKUP(INDIRECT("$C"&amp;row()),'OCDS Schema 1.1.5'!$B:$D,2,FALSE), VLOOKUP(INDIRECT("$C"&amp;row()),'OCDS Extension Schemas 1.1.5'!$B:$D,2,FALSE))</f>
        <v>Date</v>
      </c>
      <c r="E158" s="164" t="str">
        <f>IF(OR(ISERROR(SEARCH("extension",INDIRECT("$A"&amp;row()))),NOT(ISERROR(SEARCH("parties",INDIRECT("$C"&amp;row()))))),VLOOKUP(INDIRECT("$C"&amp;row()),'OCDS Schema 1.1.5'!$B:$D,3,FALSE), VLOOKUP(INDIRECT("$C"&amp;row()),'OCDS Extension Schemas 1.1.5'!$B:$D,3,FALSE))</f>
        <v>The date the enquiry was received or processed.</v>
      </c>
      <c r="F158" s="160"/>
      <c r="G158" s="134" t="str">
        <f>IFERROR(VLOOKUP(INDIRECT("F"&amp;row()),'2. Data Elements'!$A:$F,6,FALSE),"")</f>
        <v/>
      </c>
      <c r="H158" s="162"/>
      <c r="I158" s="125"/>
    </row>
    <row r="159">
      <c r="A159" s="121" t="s">
        <v>379</v>
      </c>
      <c r="B159" s="121">
        <v>0.0</v>
      </c>
      <c r="C159" s="159" t="s">
        <v>412</v>
      </c>
      <c r="D159" s="142" t="str">
        <f>IF(OR(ISERROR(SEARCH("extension",INDIRECT("$A"&amp;row()))),NOT(ISERROR(SEARCH("parties",INDIRECT("$C"&amp;row()))))),VLOOKUP(INDIRECT("$C"&amp;row()),'OCDS Schema 1.1.5'!$B:$D,2,FALSE), VLOOKUP(INDIRECT("$C"&amp;row()),'OCDS Extension Schemas 1.1.5'!$B:$D,2,FALSE))</f>
        <v>Question author</v>
      </c>
      <c r="E159" s="142"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159" s="125"/>
    </row>
    <row r="160">
      <c r="A160" s="121" t="s">
        <v>377</v>
      </c>
      <c r="B160" s="121">
        <v>0.0</v>
      </c>
      <c r="C160" s="159" t="s">
        <v>616</v>
      </c>
      <c r="D160" s="164" t="str">
        <f>IF(OR(ISERROR(SEARCH("extension",INDIRECT("$A"&amp;row()))),NOT(ISERROR(SEARCH("parties",INDIRECT("$C"&amp;row()))))),VLOOKUP(INDIRECT("$C"&amp;row()),'OCDS Schema 1.1.5'!$B:$D,2,FALSE), VLOOKUP(INDIRECT("$C"&amp;row()),'OCDS Extension Schemas 1.1.5'!$B:$D,2,FALSE))</f>
        <v>Organization name</v>
      </c>
      <c r="E160"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60" s="160"/>
      <c r="G160" s="134" t="str">
        <f>IFERROR(VLOOKUP(INDIRECT("F"&amp;row()),'2. Data Elements'!$A:$F,6,FALSE),"")</f>
        <v/>
      </c>
      <c r="H160" s="162"/>
      <c r="I160" s="125"/>
    </row>
    <row r="161">
      <c r="A161" s="121" t="s">
        <v>377</v>
      </c>
      <c r="B161" s="121">
        <v>0.0</v>
      </c>
      <c r="C161" s="159" t="s">
        <v>617</v>
      </c>
      <c r="D161" s="164" t="str">
        <f>IF(OR(ISERROR(SEARCH("extension",INDIRECT("$A"&amp;row()))),NOT(ISERROR(SEARCH("parties",INDIRECT("$C"&amp;row()))))),VLOOKUP(INDIRECT("$C"&amp;row()),'OCDS Schema 1.1.5'!$B:$D,2,FALSE), VLOOKUP(INDIRECT("$C"&amp;row()),'OCDS Extension Schemas 1.1.5'!$B:$D,2,FALSE))</f>
        <v>Organization ID</v>
      </c>
      <c r="E161"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1" s="160"/>
      <c r="G161" s="134" t="str">
        <f>IFERROR(VLOOKUP(INDIRECT("F"&amp;row()),'2. Data Elements'!$A:$F,6,FALSE),"")</f>
        <v/>
      </c>
      <c r="H161" s="162"/>
      <c r="I161" s="125"/>
    </row>
    <row r="162">
      <c r="A162" s="121" t="s">
        <v>377</v>
      </c>
      <c r="B162" s="121">
        <v>0.0</v>
      </c>
      <c r="C162" s="159" t="s">
        <v>618</v>
      </c>
      <c r="D162" s="164" t="str">
        <f>IF(OR(ISERROR(SEARCH("extension",INDIRECT("$A"&amp;row()))),NOT(ISERROR(SEARCH("parties",INDIRECT("$C"&amp;row()))))),VLOOKUP(INDIRECT("$C"&amp;row()),'OCDS Schema 1.1.5'!$B:$D,2,FALSE), VLOOKUP(INDIRECT("$C"&amp;row()),'OCDS Extension Schemas 1.1.5'!$B:$D,2,FALSE))</f>
        <v>Question title</v>
      </c>
      <c r="E162" s="164" t="str">
        <f>IF(OR(ISERROR(SEARCH("extension",INDIRECT("$A"&amp;row()))),NOT(ISERROR(SEARCH("parties",INDIRECT("$C"&amp;row()))))),VLOOKUP(INDIRECT("$C"&amp;row()),'OCDS Schema 1.1.5'!$B:$D,3,FALSE), VLOOKUP(INDIRECT("$C"&amp;row()),'OCDS Extension Schemas 1.1.5'!$B:$D,3,FALSE))</f>
        <v>The subject line of the question.</v>
      </c>
      <c r="F162" s="160"/>
      <c r="G162" s="134" t="str">
        <f>IFERROR(VLOOKUP(INDIRECT("F"&amp;row()),'2. Data Elements'!$A:$F,6,FALSE),"")</f>
        <v/>
      </c>
      <c r="H162" s="162"/>
      <c r="I162" s="125"/>
    </row>
    <row r="163">
      <c r="A163" s="121" t="s">
        <v>377</v>
      </c>
      <c r="B163" s="121">
        <v>0.0</v>
      </c>
      <c r="C163" s="159" t="s">
        <v>619</v>
      </c>
      <c r="D163" s="164" t="str">
        <f>IF(OR(ISERROR(SEARCH("extension",INDIRECT("$A"&amp;row()))),NOT(ISERROR(SEARCH("parties",INDIRECT("$C"&amp;row()))))),VLOOKUP(INDIRECT("$C"&amp;row()),'OCDS Schema 1.1.5'!$B:$D,2,FALSE), VLOOKUP(INDIRECT("$C"&amp;row()),'OCDS Extension Schemas 1.1.5'!$B:$D,2,FALSE))</f>
        <v>Description</v>
      </c>
      <c r="E163" s="164" t="str">
        <f>IF(OR(ISERROR(SEARCH("extension",INDIRECT("$A"&amp;row()))),NOT(ISERROR(SEARCH("parties",INDIRECT("$C"&amp;row()))))),VLOOKUP(INDIRECT("$C"&amp;row()),'OCDS Schema 1.1.5'!$B:$D,3,FALSE), VLOOKUP(INDIRECT("$C"&amp;row()),'OCDS Extension Schemas 1.1.5'!$B:$D,3,FALSE))</f>
        <v>The body of the question.</v>
      </c>
      <c r="F163" s="160"/>
      <c r="G163" s="134" t="str">
        <f>IFERROR(VLOOKUP(INDIRECT("F"&amp;row()),'2. Data Elements'!$A:$F,6,FALSE),"")</f>
        <v/>
      </c>
      <c r="H163" s="162"/>
      <c r="I163" s="125"/>
    </row>
    <row r="164">
      <c r="A164" s="121" t="s">
        <v>377</v>
      </c>
      <c r="B164" s="121">
        <v>0.0</v>
      </c>
      <c r="C164" s="159" t="s">
        <v>620</v>
      </c>
      <c r="D164" s="164" t="str">
        <f>IF(OR(ISERROR(SEARCH("extension",INDIRECT("$A"&amp;row()))),NOT(ISERROR(SEARCH("parties",INDIRECT("$C"&amp;row()))))),VLOOKUP(INDIRECT("$C"&amp;row()),'OCDS Schema 1.1.5'!$B:$D,2,FALSE), VLOOKUP(INDIRECT("$C"&amp;row()),'OCDS Extension Schemas 1.1.5'!$B:$D,2,FALSE))</f>
        <v>Answer</v>
      </c>
      <c r="E164" s="164" t="str">
        <f>IF(OR(ISERROR(SEARCH("extension",INDIRECT("$A"&amp;row()))),NOT(ISERROR(SEARCH("parties",INDIRECT("$C"&amp;row()))))),VLOOKUP(INDIRECT("$C"&amp;row()),'OCDS Schema 1.1.5'!$B:$D,3,FALSE), VLOOKUP(INDIRECT("$C"&amp;row()),'OCDS Extension Schemas 1.1.5'!$B:$D,3,FALSE))</f>
        <v>The answer to this question, when available.</v>
      </c>
      <c r="F164" s="160"/>
      <c r="G164" s="134" t="str">
        <f>IFERROR(VLOOKUP(INDIRECT("F"&amp;row()),'2. Data Elements'!$A:$F,6,FALSE),"")</f>
        <v/>
      </c>
      <c r="H164" s="162"/>
      <c r="I164" s="125"/>
    </row>
    <row r="165">
      <c r="A165" s="121" t="s">
        <v>377</v>
      </c>
      <c r="B165" s="121">
        <v>0.0</v>
      </c>
      <c r="C165" s="159" t="s">
        <v>621</v>
      </c>
      <c r="D165" s="164" t="str">
        <f>IF(OR(ISERROR(SEARCH("extension",INDIRECT("$A"&amp;row()))),NOT(ISERROR(SEARCH("parties",INDIRECT("$C"&amp;row()))))),VLOOKUP(INDIRECT("$C"&amp;row()),'OCDS Schema 1.1.5'!$B:$D,2,FALSE), VLOOKUP(INDIRECT("$C"&amp;row()),'OCDS Extension Schemas 1.1.5'!$B:$D,2,FALSE))</f>
        <v>Date answered</v>
      </c>
      <c r="E165" s="164" t="str">
        <f>IF(OR(ISERROR(SEARCH("extension",INDIRECT("$A"&amp;row()))),NOT(ISERROR(SEARCH("parties",INDIRECT("$C"&amp;row()))))),VLOOKUP(INDIRECT("$C"&amp;row()),'OCDS Schema 1.1.5'!$B:$D,3,FALSE), VLOOKUP(INDIRECT("$C"&amp;row()),'OCDS Extension Schemas 1.1.5'!$B:$D,3,FALSE))</f>
        <v>The date the answer to the question was provided.</v>
      </c>
      <c r="F165" s="160"/>
      <c r="G165" s="134" t="str">
        <f>IFERROR(VLOOKUP(INDIRECT("F"&amp;row()),'2. Data Elements'!$A:$F,6,FALSE),"")</f>
        <v/>
      </c>
      <c r="H165" s="162"/>
      <c r="I165" s="125"/>
    </row>
    <row r="166">
      <c r="A166" s="121" t="s">
        <v>377</v>
      </c>
      <c r="B166" s="121">
        <v>0.0</v>
      </c>
      <c r="C166" s="159" t="s">
        <v>622</v>
      </c>
      <c r="D166" s="164" t="str">
        <f>IF(OR(ISERROR(SEARCH("extension",INDIRECT("$A"&amp;row()))),NOT(ISERROR(SEARCH("parties",INDIRECT("$C"&amp;row()))))),VLOOKUP(INDIRECT("$C"&amp;row()),'OCDS Schema 1.1.5'!$B:$D,2,FALSE), VLOOKUP(INDIRECT("$C"&amp;row()),'OCDS Extension Schemas 1.1.5'!$B:$D,2,FALSE))</f>
        <v>Related item</v>
      </c>
      <c r="E166" s="164" t="str">
        <f>IF(OR(ISERROR(SEARCH("extension",INDIRECT("$A"&amp;row()))),NOT(ISERROR(SEARCH("parties",INDIRECT("$C"&amp;row()))))),VLOOKUP(INDIRECT("$C"&amp;row()),'OCDS Schema 1.1.5'!$B:$D,3,FALSE), VLOOKUP(INDIRECT("$C"&amp;row()),'OCDS Extension Schemas 1.1.5'!$B:$D,3,FALSE))</f>
        <v>If this question relates to a specific line-item, this field contains the line-item identifier.</v>
      </c>
      <c r="F166" s="160"/>
      <c r="G166" s="134" t="str">
        <f>IFERROR(VLOOKUP(INDIRECT("F"&amp;row()),'2. Data Elements'!$A:$F,6,FALSE),"")</f>
        <v/>
      </c>
      <c r="H166" s="162"/>
      <c r="I166" s="125"/>
    </row>
    <row r="167">
      <c r="A167" s="121" t="s">
        <v>377</v>
      </c>
      <c r="B167" s="121">
        <v>0.0</v>
      </c>
      <c r="C167" s="159" t="s">
        <v>623</v>
      </c>
      <c r="D167" s="164" t="str">
        <f>IF(OR(ISERROR(SEARCH("extension",INDIRECT("$A"&amp;row()))),NOT(ISERROR(SEARCH("parties",INDIRECT("$C"&amp;row()))))),VLOOKUP(INDIRECT("$C"&amp;row()),'OCDS Schema 1.1.5'!$B:$D,2,FALSE), VLOOKUP(INDIRECT("$C"&amp;row()),'OCDS Extension Schemas 1.1.5'!$B:$D,2,FALSE))</f>
        <v>Related lot</v>
      </c>
      <c r="E167" s="164" t="str">
        <f>IF(OR(ISERROR(SEARCH("extension",INDIRECT("$A"&amp;row()))),NOT(ISERROR(SEARCH("parties",INDIRECT("$C"&amp;row()))))),VLOOKUP(INDIRECT("$C"&amp;row()),'OCDS Schema 1.1.5'!$B:$D,3,FALSE), VLOOKUP(INDIRECT("$C"&amp;row()),'OCDS Extension Schemas 1.1.5'!$B:$D,3,FALSE))</f>
        <v>Where lots are used, if this question relates to a specific lot, this field contains the lot identifier.</v>
      </c>
      <c r="F167" s="160"/>
      <c r="G167" s="134" t="str">
        <f>IFERROR(VLOOKUP(INDIRECT("F"&amp;row()),'2. Data Elements'!$A:$F,6,FALSE),"")</f>
        <v/>
      </c>
      <c r="H167" s="162"/>
      <c r="I167" s="125"/>
    </row>
    <row r="168">
      <c r="A168" s="121" t="s">
        <v>377</v>
      </c>
      <c r="B168" s="121">
        <v>0.0</v>
      </c>
      <c r="C168" s="159" t="s">
        <v>624</v>
      </c>
      <c r="D168" s="164" t="str">
        <f>IF(OR(ISERROR(SEARCH("extension",INDIRECT("$A"&amp;row()))),NOT(ISERROR(SEARCH("parties",INDIRECT("$C"&amp;row()))))),VLOOKUP(INDIRECT("$C"&amp;row()),'OCDS Schema 1.1.5'!$B:$D,2,FALSE), VLOOKUP(INDIRECT("$C"&amp;row()),'OCDS Extension Schemas 1.1.5'!$B:$D,2,FALSE))</f>
        <v>Thread identifier</v>
      </c>
      <c r="E168" s="164" t="str">
        <f>IF(OR(ISERROR(SEARCH("extension",INDIRECT("$A"&amp;row()))),NOT(ISERROR(SEARCH("parties",INDIRECT("$C"&amp;row()))))),VLOOKUP(INDIRECT("$C"&amp;row()),'OCDS Schema 1.1.5'!$B:$D,3,FALSE), VLOOKUP(INDIRECT("$C"&amp;row()),'OCDS Extension Schemas 1.1.5'!$B:$D,3,FALSE))</f>
        <v>If this question and answer forms part of a discussion thread (e.g. the question is a follow-up to a previous answer) a thread identifier can be used to associate multiple enquiries.</v>
      </c>
      <c r="F168" s="160"/>
      <c r="G168" s="134" t="str">
        <f>IFERROR(VLOOKUP(INDIRECT("F"&amp;row()),'2. Data Elements'!$A:$F,6,FALSE),"")</f>
        <v/>
      </c>
      <c r="H168" s="162"/>
      <c r="I168" s="125"/>
    </row>
    <row r="169">
      <c r="A169" s="121" t="s">
        <v>373</v>
      </c>
      <c r="B169" s="121">
        <v>0.0</v>
      </c>
      <c r="C169" s="157" t="s">
        <v>413</v>
      </c>
      <c r="D169" s="127"/>
      <c r="E169" s="127"/>
      <c r="F169" s="127"/>
      <c r="G169" s="127"/>
      <c r="H169" s="128"/>
      <c r="I169" s="125"/>
    </row>
    <row r="170">
      <c r="A170" s="121" t="s">
        <v>414</v>
      </c>
      <c r="B170" s="121">
        <v>0.0</v>
      </c>
      <c r="C170" s="84"/>
      <c r="D170" s="84"/>
      <c r="E170" s="84"/>
      <c r="F170" s="136"/>
      <c r="G170" s="134" t="str">
        <f>IFERROR(VLOOKUP(INDIRECT("F"&amp;row()),'2. Data Elements'!$A:$F,6,FALSE),"")</f>
        <v/>
      </c>
      <c r="H170" s="84"/>
      <c r="I170" s="125"/>
    </row>
    <row r="171">
      <c r="A171" s="121" t="s">
        <v>414</v>
      </c>
      <c r="B171" s="121">
        <v>0.0</v>
      </c>
      <c r="C171" s="84"/>
      <c r="D171" s="84"/>
      <c r="E171" s="84"/>
      <c r="F171" s="136"/>
      <c r="G171" s="134" t="str">
        <f>IFERROR(VLOOKUP(INDIRECT("F"&amp;row()),'2. Data Elements'!$A:$F,6,FALSE),"")</f>
        <v/>
      </c>
      <c r="H171" s="84"/>
      <c r="I171" s="125"/>
    </row>
    <row r="172">
      <c r="A172" s="121" t="s">
        <v>414</v>
      </c>
      <c r="B172" s="121">
        <v>0.0</v>
      </c>
      <c r="C172" s="84"/>
      <c r="D172" s="84"/>
      <c r="E172" s="84"/>
      <c r="F172" s="136"/>
      <c r="G172" s="134" t="str">
        <f>IFERROR(VLOOKUP(INDIRECT("F"&amp;row()),'2. Data Elements'!$A:$F,6,FALSE),"")</f>
        <v/>
      </c>
      <c r="H172" s="84"/>
      <c r="I172" s="125"/>
    </row>
    <row r="173">
      <c r="A173" s="121" t="s">
        <v>414</v>
      </c>
      <c r="B173" s="121">
        <v>0.0</v>
      </c>
      <c r="C173" s="84"/>
      <c r="D173" s="84"/>
      <c r="E173" s="84"/>
      <c r="F173" s="136"/>
      <c r="G173" s="134" t="str">
        <f>IFERROR(VLOOKUP(INDIRECT("F"&amp;row()),'2. Data Elements'!$A:$F,6,FALSE),"")</f>
        <v/>
      </c>
      <c r="H173" s="84"/>
      <c r="I173" s="125"/>
    </row>
  </sheetData>
  <mergeCells count="37">
    <mergeCell ref="C1:H1"/>
    <mergeCell ref="C2:H2"/>
    <mergeCell ref="E8:H8"/>
    <mergeCell ref="E11:H11"/>
    <mergeCell ref="E14:H14"/>
    <mergeCell ref="E19:H19"/>
    <mergeCell ref="E25:H25"/>
    <mergeCell ref="E29:H29"/>
    <mergeCell ref="E33:H33"/>
    <mergeCell ref="E36:H36"/>
    <mergeCell ref="E48:H48"/>
    <mergeCell ref="E53:H53"/>
    <mergeCell ref="E60:H60"/>
    <mergeCell ref="E65:H65"/>
    <mergeCell ref="E71:H71"/>
    <mergeCell ref="E74:H74"/>
    <mergeCell ref="E84:H84"/>
    <mergeCell ref="E94:H94"/>
    <mergeCell ref="C101:H101"/>
    <mergeCell ref="C102:H102"/>
    <mergeCell ref="E106:H106"/>
    <mergeCell ref="E111:H111"/>
    <mergeCell ref="E114:H114"/>
    <mergeCell ref="E119:H119"/>
    <mergeCell ref="E123:H123"/>
    <mergeCell ref="E127:H127"/>
    <mergeCell ref="C130:H130"/>
    <mergeCell ref="E131:H131"/>
    <mergeCell ref="E159:H159"/>
    <mergeCell ref="C169:H169"/>
    <mergeCell ref="E133:H133"/>
    <mergeCell ref="E136:H136"/>
    <mergeCell ref="E140:H140"/>
    <mergeCell ref="C146:H146"/>
    <mergeCell ref="E147:H147"/>
    <mergeCell ref="E150:H150"/>
    <mergeCell ref="C155:H155"/>
  </mergeCells>
  <dataValidations>
    <dataValidation type="list" allowBlank="1" sqref="F4:F7 F12:F13 F15:F18 F20:F24 F26:F28 F30:F32 F34:F35 F37:F47 F49:F52 F54:F59 F61:F64 F66:F70 F73 F75:F83 F85:F93 F95:F100 F103:F105 F107:F110 F112:F113 F115:F118 F120:F122 F124:F126 F128:F129 F132 F134:F135 F137:F139 F141:F145 F148:F149 F151:F154 F156:F158 F160:F168 F170:F173">
      <formula1>'2. Data Elements'!$A$5:$A$493</formula1>
    </dataValidation>
    <dataValidation type="list" allowBlank="1" sqref="F9:F10 F72">
      <formula1>'2. Data Elements'!$A$6:$A$493</formula1>
    </dataValidation>
  </dataValidations>
  <hyperlinks>
    <hyperlink r:id="rId2" location="gid=777717889" ref="H9"/>
    <hyperlink r:id="rId3" location="gid=1012072415&amp;range=E79:E90" ref="H42"/>
  </hyperlinks>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8.0"/>
  </cols>
  <sheetData>
    <row r="1">
      <c r="A1" s="121" t="s">
        <v>236</v>
      </c>
      <c r="B1" s="121">
        <v>0.0</v>
      </c>
      <c r="C1" s="122" t="s">
        <v>625</v>
      </c>
      <c r="D1" s="123"/>
      <c r="E1" s="123"/>
      <c r="F1" s="123"/>
      <c r="G1" s="123"/>
      <c r="H1" s="124"/>
      <c r="I1" s="125"/>
    </row>
    <row r="2">
      <c r="A2" s="121" t="s">
        <v>279</v>
      </c>
      <c r="B2" s="121">
        <v>0.0</v>
      </c>
      <c r="C2" s="126" t="s">
        <v>626</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287</v>
      </c>
      <c r="B4" s="121">
        <v>0.0</v>
      </c>
      <c r="C4" s="130" t="s">
        <v>627</v>
      </c>
      <c r="D4" s="164" t="str">
        <f>IF(OR(ISERROR(SEARCH("extension",INDIRECT("$A"&amp;row()))),NOT(ISERROR(SEARCH("parties",INDIRECT("$C"&amp;row()))))),VLOOKUP(INDIRECT("$C"&amp;row()),'OCDS Schema 1.1.5'!$B:$D,2,FALSE), VLOOKUP(INDIRECT("$C"&amp;row()),'OCDS Extension Schemas 1.1.5'!$B:$D,2,FALSE))</f>
        <v>Award ID</v>
      </c>
      <c r="E4" s="164" t="str">
        <f>IF(OR(ISERROR(SEARCH("extension",INDIRECT("$A"&amp;row()))),NOT(ISERROR(SEARCH("parties",INDIRECT("$C"&amp;row()))))),VLOOKUP(INDIRECT("$C"&amp;row()),'OCDS Schema 1.1.5'!$B:$D,3,FALSE), VLOOKUP(INDIRECT("$C"&amp;row()),'OCDS Extension Schemas 1.1.5'!$B:$D,3,FALSE))</f>
        <v>The identifier for this award. It must be unique and must not change within the Open Contracting Process it is part of (defined by a single ocid). See the identifier guidance for further details.</v>
      </c>
      <c r="F4" s="133" t="s">
        <v>289</v>
      </c>
      <c r="G4" s="134" t="str">
        <f>IFERROR(VLOOKUP(INDIRECT("F"&amp;row()),'2. Data Elements'!$A:$F,6,FALSE),"")</f>
        <v>22320991</v>
      </c>
      <c r="H4" s="82" t="s">
        <v>452</v>
      </c>
      <c r="I4" s="135" t="s">
        <v>291</v>
      </c>
      <c r="J4" s="135" t="s">
        <v>291</v>
      </c>
    </row>
    <row r="5">
      <c r="A5" s="121" t="s">
        <v>275</v>
      </c>
      <c r="B5" s="121">
        <v>0.0</v>
      </c>
      <c r="C5" s="143" t="s">
        <v>628</v>
      </c>
      <c r="D5" s="164" t="str">
        <f>IF(OR(ISERROR(SEARCH("extension",INDIRECT("$A"&amp;row()))),NOT(ISERROR(SEARCH("parties",INDIRECT("$C"&amp;row()))))),VLOOKUP(INDIRECT("$C"&amp;row()),'OCDS Schema 1.1.5'!$B:$D,2,FALSE), VLOOKUP(INDIRECT("$C"&amp;row()),'OCDS Extension Schemas 1.1.5'!$B:$D,2,FALSE))</f>
        <v>Title</v>
      </c>
      <c r="E5" s="164" t="str">
        <f>IF(OR(ISERROR(SEARCH("extension",INDIRECT("$A"&amp;row()))),NOT(ISERROR(SEARCH("parties",INDIRECT("$C"&amp;row()))))),VLOOKUP(INDIRECT("$C"&amp;row()),'OCDS Schema 1.1.5'!$B:$D,3,FALSE), VLOOKUP(INDIRECT("$C"&amp;row()),'OCDS Extension Schemas 1.1.5'!$B:$D,3,FALSE))</f>
        <v>Award title</v>
      </c>
      <c r="F5" s="133" t="s">
        <v>454</v>
      </c>
      <c r="G5" s="134" t="str">
        <f>IFERROR(VLOOKUP(INDIRECT("F"&amp;row()),'2. Data Elements'!$A:$F,6,FALSE),"")</f>
        <v>343885 NH 3/4"- rock inv 277820P</v>
      </c>
      <c r="H5" s="82" t="s">
        <v>629</v>
      </c>
      <c r="I5" s="135" t="s">
        <v>291</v>
      </c>
      <c r="J5" s="135" t="s">
        <v>291</v>
      </c>
    </row>
    <row r="6">
      <c r="A6" s="121" t="s">
        <v>275</v>
      </c>
      <c r="B6" s="121">
        <v>0.0</v>
      </c>
      <c r="C6" s="143" t="s">
        <v>630</v>
      </c>
      <c r="D6" s="164" t="str">
        <f>IF(OR(ISERROR(SEARCH("extension",INDIRECT("$A"&amp;row()))),NOT(ISERROR(SEARCH("parties",INDIRECT("$C"&amp;row()))))),VLOOKUP(INDIRECT("$C"&amp;row()),'OCDS Schema 1.1.5'!$B:$D,2,FALSE), VLOOKUP(INDIRECT("$C"&amp;row()),'OCDS Extension Schemas 1.1.5'!$B:$D,2,FALSE))</f>
        <v>Description</v>
      </c>
      <c r="E6" s="164" t="str">
        <f>IF(OR(ISERROR(SEARCH("extension",INDIRECT("$A"&amp;row()))),NOT(ISERROR(SEARCH("parties",INDIRECT("$C"&amp;row()))))),VLOOKUP(INDIRECT("$C"&amp;row()),'OCDS Schema 1.1.5'!$B:$D,3,FALSE), VLOOKUP(INDIRECT("$C"&amp;row()),'OCDS Extension Schemas 1.1.5'!$B:$D,3,FALSE))</f>
        <v>Award description</v>
      </c>
      <c r="F6" s="136"/>
      <c r="G6" s="134" t="str">
        <f>IFERROR(VLOOKUP(INDIRECT("F"&amp;row()),'2. Data Elements'!$A:$F,6,FALSE),"")</f>
        <v/>
      </c>
      <c r="H6" s="84"/>
      <c r="I6" s="125"/>
    </row>
    <row r="7">
      <c r="A7" s="121" t="s">
        <v>275</v>
      </c>
      <c r="B7" s="121">
        <v>0.0</v>
      </c>
      <c r="C7" s="143" t="s">
        <v>631</v>
      </c>
      <c r="D7" s="164" t="str">
        <f>IF(OR(ISERROR(SEARCH("extension",INDIRECT("$A"&amp;row()))),NOT(ISERROR(SEARCH("parties",INDIRECT("$C"&amp;row()))))),VLOOKUP(INDIRECT("$C"&amp;row()),'OCDS Schema 1.1.5'!$B:$D,2,FALSE), VLOOKUP(INDIRECT("$C"&amp;row()),'OCDS Extension Schemas 1.1.5'!$B:$D,2,FALSE))</f>
        <v>Award status</v>
      </c>
      <c r="E7" s="164" t="str">
        <f>IF(OR(ISERROR(SEARCH("extension",INDIRECT("$A"&amp;row()))),NOT(ISERROR(SEARCH("parties",INDIRECT("$C"&amp;row()))))),VLOOKUP(INDIRECT("$C"&amp;row()),'OCDS Schema 1.1.5'!$B:$D,3,FALSE), VLOOKUP(INDIRECT("$C"&amp;row()),'OCDS Extension Schemas 1.1.5'!$B:$D,3,FALSE))</f>
        <v>The current status of the award, from the closed awardStatus codelist.</v>
      </c>
      <c r="F7" s="133" t="s">
        <v>632</v>
      </c>
      <c r="G7" s="134" t="str">
        <f>IFERROR(VLOOKUP(INDIRECT("F"&amp;row()),'2. Data Elements'!$A:$F,6,FALSE),"")</f>
        <v>active</v>
      </c>
      <c r="H7" s="139" t="s">
        <v>633</v>
      </c>
      <c r="I7" s="135" t="s">
        <v>291</v>
      </c>
      <c r="J7" s="135" t="s">
        <v>291</v>
      </c>
    </row>
    <row r="8">
      <c r="A8" s="121" t="s">
        <v>275</v>
      </c>
      <c r="B8" s="121">
        <v>0.0</v>
      </c>
      <c r="C8" s="143" t="s">
        <v>634</v>
      </c>
      <c r="D8" s="164" t="str">
        <f>IF(OR(ISERROR(SEARCH("extension",INDIRECT("$A"&amp;row()))),NOT(ISERROR(SEARCH("parties",INDIRECT("$C"&amp;row()))))),VLOOKUP(INDIRECT("$C"&amp;row()),'OCDS Schema 1.1.5'!$B:$D,2,FALSE), VLOOKUP(INDIRECT("$C"&amp;row()),'OCDS Extension Schemas 1.1.5'!$B:$D,2,FALSE))</f>
        <v>Award date</v>
      </c>
      <c r="E8" s="164" t="str">
        <f>IF(OR(ISERROR(SEARCH("extension",INDIRECT("$A"&amp;row()))),NOT(ISERROR(SEARCH("parties",INDIRECT("$C"&amp;row()))))),VLOOKUP(INDIRECT("$C"&amp;row()),'OCDS Schema 1.1.5'!$B:$D,3,FALSE), VLOOKUP(INDIRECT("$C"&amp;row()),'OCDS Extension Schemas 1.1.5'!$B:$D,3,FALSE))</f>
        <v>The date of the contract award. This is usually the date on which a decision to award was made.</v>
      </c>
      <c r="F8" s="133" t="s">
        <v>294</v>
      </c>
      <c r="G8" s="134" t="str">
        <f>IFERROR(VLOOKUP(INDIRECT("F"&amp;row()),'2. Data Elements'!$A:$F,6,FALSE),"")</f>
        <v>3/15/2023</v>
      </c>
      <c r="H8" s="82" t="s">
        <v>635</v>
      </c>
      <c r="I8" s="135" t="s">
        <v>291</v>
      </c>
      <c r="J8" s="135" t="s">
        <v>291</v>
      </c>
    </row>
    <row r="9">
      <c r="A9" s="121" t="s">
        <v>301</v>
      </c>
      <c r="B9" s="121">
        <v>0.0</v>
      </c>
      <c r="C9" s="140" t="s">
        <v>636</v>
      </c>
      <c r="D9" s="142" t="str">
        <f>IF(OR(ISERROR(SEARCH("extension",INDIRECT("$A"&amp;row()))),NOT(ISERROR(SEARCH("parties",INDIRECT("$C"&amp;row()))))),VLOOKUP(INDIRECT("$C"&amp;row()),'OCDS Schema 1.1.5'!$B:$D,2,FALSE), VLOOKUP(INDIRECT("$C"&amp;row()),'OCDS Extension Schemas 1.1.5'!$B:$D,2,FALSE))</f>
        <v>Value</v>
      </c>
      <c r="E9" s="142" t="str">
        <f>IF(OR(ISERROR(SEARCH("extension",INDIRECT("$A"&amp;row()))),NOT(ISERROR(SEARCH("parties",INDIRECT("$C"&amp;row()))))),VLOOKUP(INDIRECT("$C"&amp;row()),'OCDS Schema 1.1.5'!$B:$D,3,FALSE), VLOOKUP(INDIRECT("$C"&amp;row()),'OCDS Extension Schemas 1.1.5'!$B:$D,3,FALSE))</f>
        <v>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v>
      </c>
      <c r="I9" s="125"/>
    </row>
    <row r="10">
      <c r="A10" s="121" t="s">
        <v>275</v>
      </c>
      <c r="B10" s="121">
        <v>0.0</v>
      </c>
      <c r="C10" s="143" t="s">
        <v>637</v>
      </c>
      <c r="D10" s="164" t="str">
        <f>IF(OR(ISERROR(SEARCH("extension",INDIRECT("$A"&amp;row()))),NOT(ISERROR(SEARCH("parties",INDIRECT("$C"&amp;row()))))),VLOOKUP(INDIRECT("$C"&amp;row()),'OCDS Schema 1.1.5'!$B:$D,2,FALSE), VLOOKUP(INDIRECT("$C"&amp;row()),'OCDS Extension Schemas 1.1.5'!$B:$D,2,FALSE))</f>
        <v>Amount</v>
      </c>
      <c r="E10" s="164" t="str">
        <f>IF(OR(ISERROR(SEARCH("extension",INDIRECT("$A"&amp;row()))),NOT(ISERROR(SEARCH("parties",INDIRECT("$C"&amp;row()))))),VLOOKUP(INDIRECT("$C"&amp;row()),'OCDS Schema 1.1.5'!$B:$D,3,FALSE), VLOOKUP(INDIRECT("$C"&amp;row()),'OCDS Extension Schemas 1.1.5'!$B:$D,3,FALSE))</f>
        <v>Amount as a number.</v>
      </c>
      <c r="F10" s="136"/>
      <c r="G10" s="134" t="str">
        <f>IFERROR(VLOOKUP(INDIRECT("F"&amp;row()),'2. Data Elements'!$A:$F,6,FALSE),"")</f>
        <v/>
      </c>
      <c r="H10" s="84"/>
      <c r="I10" s="125"/>
    </row>
    <row r="11">
      <c r="A11" s="121" t="s">
        <v>275</v>
      </c>
      <c r="B11" s="121">
        <v>0.0</v>
      </c>
      <c r="C11" s="143" t="s">
        <v>638</v>
      </c>
      <c r="D11" s="164" t="str">
        <f>IF(OR(ISERROR(SEARCH("extension",INDIRECT("$A"&amp;row()))),NOT(ISERROR(SEARCH("parties",INDIRECT("$C"&amp;row()))))),VLOOKUP(INDIRECT("$C"&amp;row()),'OCDS Schema 1.1.5'!$B:$D,2,FALSE), VLOOKUP(INDIRECT("$C"&amp;row()),'OCDS Extension Schemas 1.1.5'!$B:$D,2,FALSE))</f>
        <v>Currency</v>
      </c>
      <c r="E11" s="164" t="str">
        <f>IF(OR(ISERROR(SEARCH("extension",INDIRECT("$A"&amp;row()))),NOT(ISERROR(SEARCH("parties",INDIRECT("$C"&amp;row()))))),VLOOKUP(INDIRECT("$C"&amp;row()),'OCDS Schema 1.1.5'!$B:$D,3,FALSE), VLOOKUP(INDIRECT("$C"&amp;row()),'OCDS Extension Schemas 1.1.5'!$B:$D,3,FALSE))</f>
        <v>The currency of the amount, from the closed currency codelist.</v>
      </c>
      <c r="F11" s="136"/>
      <c r="G11" s="134" t="str">
        <f>IFERROR(VLOOKUP(INDIRECT("F"&amp;row()),'2. Data Elements'!$A:$F,6,FALSE),"")</f>
        <v/>
      </c>
      <c r="H11" s="84"/>
      <c r="I11" s="125"/>
    </row>
    <row r="12">
      <c r="A12" s="121" t="s">
        <v>301</v>
      </c>
      <c r="B12" s="121">
        <v>0.0</v>
      </c>
      <c r="C12" s="140" t="s">
        <v>364</v>
      </c>
      <c r="D12" s="142" t="str">
        <f>IF(OR(ISERROR(SEARCH("extension",INDIRECT("$A"&amp;row()))),NOT(ISERROR(SEARCH("parties",INDIRECT("$C"&amp;row()))))),VLOOKUP(INDIRECT("$C"&amp;row()),'OCDS Schema 1.1.5'!$B:$D,2,FALSE), VLOOKUP(INDIRECT("$C"&amp;row()),'OCDS Extension Schemas 1.1.5'!$B:$D,2,FALSE))</f>
        <v>Suppliers</v>
      </c>
      <c r="E12" s="142"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I12" s="125"/>
    </row>
    <row r="13">
      <c r="A13" s="121" t="s">
        <v>275</v>
      </c>
      <c r="B13" s="121">
        <v>0.0</v>
      </c>
      <c r="C13" s="143" t="s">
        <v>639</v>
      </c>
      <c r="D13" s="164" t="str">
        <f>IF(OR(ISERROR(SEARCH("extension",INDIRECT("$A"&amp;row()))),NOT(ISERROR(SEARCH("parties",INDIRECT("$C"&amp;row()))))),VLOOKUP(INDIRECT("$C"&amp;row()),'OCDS Schema 1.1.5'!$B:$D,2,FALSE), VLOOKUP(INDIRECT("$C"&amp;row()),'OCDS Extension Schemas 1.1.5'!$B:$D,2,FALSE))</f>
        <v>Organization name</v>
      </c>
      <c r="E13"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3" s="133" t="s">
        <v>354</v>
      </c>
      <c r="G13" s="134" t="str">
        <f>IFERROR(VLOOKUP(INDIRECT("F"&amp;row()),'2. Data Elements'!$A:$F,6,FALSE),"")</f>
        <v>WILKINS TRUCKING CO INC</v>
      </c>
      <c r="H13" s="82" t="s">
        <v>355</v>
      </c>
      <c r="I13" s="135" t="s">
        <v>305</v>
      </c>
      <c r="J13" s="135" t="s">
        <v>291</v>
      </c>
    </row>
    <row r="14">
      <c r="A14" s="121" t="s">
        <v>275</v>
      </c>
      <c r="B14" s="121">
        <v>0.0</v>
      </c>
      <c r="C14" s="143" t="s">
        <v>640</v>
      </c>
      <c r="D14" s="164" t="str">
        <f>IF(OR(ISERROR(SEARCH("extension",INDIRECT("$A"&amp;row()))),NOT(ISERROR(SEARCH("parties",INDIRECT("$C"&amp;row()))))),VLOOKUP(INDIRECT("$C"&amp;row()),'OCDS Schema 1.1.5'!$B:$D,2,FALSE), VLOOKUP(INDIRECT("$C"&amp;row()),'OCDS Extension Schemas 1.1.5'!$B:$D,2,FALSE))</f>
        <v>Organization ID</v>
      </c>
      <c r="E14"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4" s="133" t="s">
        <v>356</v>
      </c>
      <c r="G14" s="134" t="str">
        <f>IFERROR(VLOOKUP(INDIRECT("F"&amp;row()),'2. Data Elements'!$A:$F,6,FALSE),"")</f>
        <v>US_OR-PDX-SAP-VNBR-100692 </v>
      </c>
      <c r="H14" s="82" t="s">
        <v>641</v>
      </c>
      <c r="I14" s="135" t="s">
        <v>291</v>
      </c>
      <c r="J14" s="135" t="s">
        <v>291</v>
      </c>
    </row>
    <row r="15">
      <c r="A15" s="121" t="s">
        <v>301</v>
      </c>
      <c r="B15" s="121">
        <v>0.0</v>
      </c>
      <c r="C15" s="140" t="s">
        <v>642</v>
      </c>
      <c r="D15" s="142" t="str">
        <f>IF(OR(ISERROR(SEARCH("extension",INDIRECT("$A"&amp;row()))),NOT(ISERROR(SEARCH("parties",INDIRECT("$C"&amp;row()))))),VLOOKUP(INDIRECT("$C"&amp;row()),'OCDS Schema 1.1.5'!$B:$D,2,FALSE), VLOOKUP(INDIRECT("$C"&amp;row()),'OCDS Extension Schemas 1.1.5'!$B:$D,2,FALSE))</f>
        <v>Items awarded</v>
      </c>
      <c r="E15" s="142" t="str">
        <f>IF(OR(ISERROR(SEARCH("extension",INDIRECT("$A"&amp;row()))),NOT(ISERROR(SEARCH("parties",INDIRECT("$C"&amp;row()))))),VLOOKUP(INDIRECT("$C"&amp;row()),'OCDS Schema 1.1.5'!$B:$D,3,FALSE), VLOOKUP(INDIRECT("$C"&amp;row()),'OCDS Extension Schemas 1.1.5'!$B:$D,3,FALSE))</f>
        <v>The goods and services awarded in this award, broken into line items wherever possible. Items should not be duplicated, but the quantity specified instead.</v>
      </c>
      <c r="I15" s="125"/>
    </row>
    <row r="16">
      <c r="A16" s="121" t="s">
        <v>287</v>
      </c>
      <c r="B16" s="121">
        <v>0.0</v>
      </c>
      <c r="C16" s="130" t="s">
        <v>643</v>
      </c>
      <c r="D16" s="164" t="str">
        <f>IF(OR(ISERROR(SEARCH("extension",INDIRECT("$A"&amp;row()))),NOT(ISERROR(SEARCH("parties",INDIRECT("$C"&amp;row()))))),VLOOKUP(INDIRECT("$C"&amp;row()),'OCDS Schema 1.1.5'!$B:$D,2,FALSE), VLOOKUP(INDIRECT("$C"&amp;row()),'OCDS Extension Schemas 1.1.5'!$B:$D,2,FALSE))</f>
        <v>ID</v>
      </c>
      <c r="E16" s="164"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6" s="136"/>
      <c r="G16" s="134" t="str">
        <f>IFERROR(VLOOKUP(INDIRECT("F"&amp;row()),'2. Data Elements'!$A:$F,6,FALSE),"")</f>
        <v/>
      </c>
      <c r="H16" s="84"/>
      <c r="I16" s="125"/>
    </row>
    <row r="17">
      <c r="A17" s="121" t="s">
        <v>275</v>
      </c>
      <c r="B17" s="121">
        <v>0.0</v>
      </c>
      <c r="C17" s="143" t="s">
        <v>644</v>
      </c>
      <c r="D17" s="164" t="str">
        <f>IF(OR(ISERROR(SEARCH("extension",INDIRECT("$A"&amp;row()))),NOT(ISERROR(SEARCH("parties",INDIRECT("$C"&amp;row()))))),VLOOKUP(INDIRECT("$C"&amp;row()),'OCDS Schema 1.1.5'!$B:$D,2,FALSE), VLOOKUP(INDIRECT("$C"&amp;row()),'OCDS Extension Schemas 1.1.5'!$B:$D,2,FALSE))</f>
        <v>Description</v>
      </c>
      <c r="E17" s="164" t="str">
        <f>IF(OR(ISERROR(SEARCH("extension",INDIRECT("$A"&amp;row()))),NOT(ISERROR(SEARCH("parties",INDIRECT("$C"&amp;row()))))),VLOOKUP(INDIRECT("$C"&amp;row()),'OCDS Schema 1.1.5'!$B:$D,3,FALSE), VLOOKUP(INDIRECT("$C"&amp;row()),'OCDS Extension Schemas 1.1.5'!$B:$D,3,FALSE))</f>
        <v>A description of the goods, services to be provided.</v>
      </c>
      <c r="F17" s="136"/>
      <c r="G17" s="134" t="str">
        <f>IFERROR(VLOOKUP(INDIRECT("F"&amp;row()),'2. Data Elements'!$A:$F,6,FALSE),"")</f>
        <v/>
      </c>
      <c r="H17" s="84"/>
      <c r="I17" s="125"/>
    </row>
    <row r="18">
      <c r="A18" s="121" t="s">
        <v>301</v>
      </c>
      <c r="B18" s="121">
        <v>0.0</v>
      </c>
      <c r="C18" s="140" t="s">
        <v>645</v>
      </c>
      <c r="D18" s="142" t="str">
        <f>IF(OR(ISERROR(SEARCH("extension",INDIRECT("$A"&amp;row()))),NOT(ISERROR(SEARCH("parties",INDIRECT("$C"&amp;row()))))),VLOOKUP(INDIRECT("$C"&amp;row()),'OCDS Schema 1.1.5'!$B:$D,2,FALSE), VLOOKUP(INDIRECT("$C"&amp;row()),'OCDS Extension Schemas 1.1.5'!$B:$D,2,FALSE))</f>
        <v>Classification</v>
      </c>
      <c r="E18" s="142" t="str">
        <f>IF(OR(ISERROR(SEARCH("extension",INDIRECT("$A"&amp;row()))),NOT(ISERROR(SEARCH("parties",INDIRECT("$C"&amp;row()))))),VLOOKUP(INDIRECT("$C"&amp;row()),'OCDS Schema 1.1.5'!$B:$D,3,FALSE), VLOOKUP(INDIRECT("$C"&amp;row()),'OCDS Extension Schemas 1.1.5'!$B:$D,3,FALSE))</f>
        <v>The primary classification for the item.</v>
      </c>
      <c r="I18" s="125"/>
    </row>
    <row r="19">
      <c r="A19" s="121" t="s">
        <v>275</v>
      </c>
      <c r="B19" s="121">
        <v>0.0</v>
      </c>
      <c r="C19" s="143" t="s">
        <v>646</v>
      </c>
      <c r="D19" s="164" t="str">
        <f>IF(OR(ISERROR(SEARCH("extension",INDIRECT("$A"&amp;row()))),NOT(ISERROR(SEARCH("parties",INDIRECT("$C"&amp;row()))))),VLOOKUP(INDIRECT("$C"&amp;row()),'OCDS Schema 1.1.5'!$B:$D,2,FALSE), VLOOKUP(INDIRECT("$C"&amp;row()),'OCDS Extension Schemas 1.1.5'!$B:$D,2,FALSE))</f>
        <v>Scheme</v>
      </c>
      <c r="E19"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9" s="136"/>
      <c r="G19" s="134" t="str">
        <f>IFERROR(VLOOKUP(INDIRECT("F"&amp;row()),'2. Data Elements'!$A:$F,6,FALSE),"")</f>
        <v/>
      </c>
      <c r="H19" s="84"/>
      <c r="I19" s="125"/>
    </row>
    <row r="20">
      <c r="A20" s="121" t="s">
        <v>275</v>
      </c>
      <c r="B20" s="121">
        <v>0.0</v>
      </c>
      <c r="C20" s="143" t="s">
        <v>647</v>
      </c>
      <c r="D20" s="164" t="str">
        <f>IF(OR(ISERROR(SEARCH("extension",INDIRECT("$A"&amp;row()))),NOT(ISERROR(SEARCH("parties",INDIRECT("$C"&amp;row()))))),VLOOKUP(INDIRECT("$C"&amp;row()),'OCDS Schema 1.1.5'!$B:$D,2,FALSE), VLOOKUP(INDIRECT("$C"&amp;row()),'OCDS Extension Schemas 1.1.5'!$B:$D,2,FALSE))</f>
        <v>ID</v>
      </c>
      <c r="E20" s="164" t="str">
        <f>IF(OR(ISERROR(SEARCH("extension",INDIRECT("$A"&amp;row()))),NOT(ISERROR(SEARCH("parties",INDIRECT("$C"&amp;row()))))),VLOOKUP(INDIRECT("$C"&amp;row()),'OCDS Schema 1.1.5'!$B:$D,3,FALSE), VLOOKUP(INDIRECT("$C"&amp;row()),'OCDS Extension Schemas 1.1.5'!$B:$D,3,FALSE))</f>
        <v>The classification code taken from the scheme.</v>
      </c>
      <c r="F20" s="136"/>
      <c r="G20" s="134" t="str">
        <f>IFERROR(VLOOKUP(INDIRECT("F"&amp;row()),'2. Data Elements'!$A:$F,6,FALSE),"")</f>
        <v/>
      </c>
      <c r="H20" s="84"/>
      <c r="I20" s="125"/>
    </row>
    <row r="21">
      <c r="A21" s="121" t="s">
        <v>275</v>
      </c>
      <c r="B21" s="121">
        <v>0.0</v>
      </c>
      <c r="C21" s="143" t="s">
        <v>648</v>
      </c>
      <c r="D21" s="164" t="str">
        <f>IF(OR(ISERROR(SEARCH("extension",INDIRECT("$A"&amp;row()))),NOT(ISERROR(SEARCH("parties",INDIRECT("$C"&amp;row()))))),VLOOKUP(INDIRECT("$C"&amp;row()),'OCDS Schema 1.1.5'!$B:$D,2,FALSE), VLOOKUP(INDIRECT("$C"&amp;row()),'OCDS Extension Schemas 1.1.5'!$B:$D,2,FALSE))</f>
        <v>Description</v>
      </c>
      <c r="E21" s="164" t="str">
        <f>IF(OR(ISERROR(SEARCH("extension",INDIRECT("$A"&amp;row()))),NOT(ISERROR(SEARCH("parties",INDIRECT("$C"&amp;row()))))),VLOOKUP(INDIRECT("$C"&amp;row()),'OCDS Schema 1.1.5'!$B:$D,3,FALSE), VLOOKUP(INDIRECT("$C"&amp;row()),'OCDS Extension Schemas 1.1.5'!$B:$D,3,FALSE))</f>
        <v>A textual description or title for the classification code.</v>
      </c>
      <c r="F21" s="136"/>
      <c r="G21" s="134" t="str">
        <f>IFERROR(VLOOKUP(INDIRECT("F"&amp;row()),'2. Data Elements'!$A:$F,6,FALSE),"")</f>
        <v/>
      </c>
      <c r="H21" s="84"/>
      <c r="I21" s="125"/>
    </row>
    <row r="22">
      <c r="A22" s="121" t="s">
        <v>275</v>
      </c>
      <c r="B22" s="121">
        <v>0.0</v>
      </c>
      <c r="C22" s="143" t="s">
        <v>649</v>
      </c>
      <c r="D22" s="164" t="str">
        <f>IF(OR(ISERROR(SEARCH("extension",INDIRECT("$A"&amp;row()))),NOT(ISERROR(SEARCH("parties",INDIRECT("$C"&amp;row()))))),VLOOKUP(INDIRECT("$C"&amp;row()),'OCDS Schema 1.1.5'!$B:$D,2,FALSE), VLOOKUP(INDIRECT("$C"&amp;row()),'OCDS Extension Schemas 1.1.5'!$B:$D,2,FALSE))</f>
        <v>URI</v>
      </c>
      <c r="E22" s="164" t="str">
        <f>IF(OR(ISERROR(SEARCH("extension",INDIRECT("$A"&amp;row()))),NOT(ISERROR(SEARCH("parties",INDIRECT("$C"&amp;row()))))),VLOOKUP(INDIRECT("$C"&amp;row()),'OCDS Schema 1.1.5'!$B:$D,3,FALSE), VLOOKUP(INDIRECT("$C"&amp;row()),'OCDS Extension Schemas 1.1.5'!$B:$D,3,FALSE))</f>
        <v>A URI to uniquely identify the classification code.</v>
      </c>
      <c r="F22" s="136"/>
      <c r="G22" s="134" t="str">
        <f>IFERROR(VLOOKUP(INDIRECT("F"&amp;row()),'2. Data Elements'!$A:$F,6,FALSE),"")</f>
        <v/>
      </c>
      <c r="H22" s="84"/>
      <c r="I22" s="125"/>
    </row>
    <row r="23">
      <c r="A23" s="121" t="s">
        <v>301</v>
      </c>
      <c r="B23" s="121">
        <v>0.0</v>
      </c>
      <c r="C23" s="140" t="s">
        <v>650</v>
      </c>
      <c r="D23" s="142" t="str">
        <f>IF(OR(ISERROR(SEARCH("extension",INDIRECT("$A"&amp;row()))),NOT(ISERROR(SEARCH("parties",INDIRECT("$C"&amp;row()))))),VLOOKUP(INDIRECT("$C"&amp;row()),'OCDS Schema 1.1.5'!$B:$D,2,FALSE), VLOOKUP(INDIRECT("$C"&amp;row()),'OCDS Extension Schemas 1.1.5'!$B:$D,2,FALSE))</f>
        <v>Additional classifications</v>
      </c>
      <c r="E23" s="142" t="str">
        <f>IF(OR(ISERROR(SEARCH("extension",INDIRECT("$A"&amp;row()))),NOT(ISERROR(SEARCH("parties",INDIRECT("$C"&amp;row()))))),VLOOKUP(INDIRECT("$C"&amp;row()),'OCDS Schema 1.1.5'!$B:$D,3,FALSE), VLOOKUP(INDIRECT("$C"&amp;row()),'OCDS Extension Schemas 1.1.5'!$B:$D,3,FALSE))</f>
        <v>An array of additional classifications for the item.</v>
      </c>
      <c r="I23" s="125"/>
    </row>
    <row r="24">
      <c r="A24" s="121" t="s">
        <v>275</v>
      </c>
      <c r="B24" s="121">
        <v>0.0</v>
      </c>
      <c r="C24" s="143" t="s">
        <v>651</v>
      </c>
      <c r="D24" s="164" t="str">
        <f>IF(OR(ISERROR(SEARCH("extension",INDIRECT("$A"&amp;row()))),NOT(ISERROR(SEARCH("parties",INDIRECT("$C"&amp;row()))))),VLOOKUP(INDIRECT("$C"&amp;row()),'OCDS Schema 1.1.5'!$B:$D,2,FALSE), VLOOKUP(INDIRECT("$C"&amp;row()),'OCDS Extension Schemas 1.1.5'!$B:$D,2,FALSE))</f>
        <v>Scheme</v>
      </c>
      <c r="E24"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4" s="136"/>
      <c r="G24" s="134" t="str">
        <f>IFERROR(VLOOKUP(INDIRECT("F"&amp;row()),'2. Data Elements'!$A:$F,6,FALSE),"")</f>
        <v/>
      </c>
      <c r="H24" s="84"/>
      <c r="I24" s="125"/>
    </row>
    <row r="25">
      <c r="A25" s="121" t="s">
        <v>275</v>
      </c>
      <c r="B25" s="121">
        <v>0.0</v>
      </c>
      <c r="C25" s="143" t="s">
        <v>652</v>
      </c>
      <c r="D25" s="164" t="str">
        <f>IF(OR(ISERROR(SEARCH("extension",INDIRECT("$A"&amp;row()))),NOT(ISERROR(SEARCH("parties",INDIRECT("$C"&amp;row()))))),VLOOKUP(INDIRECT("$C"&amp;row()),'OCDS Schema 1.1.5'!$B:$D,2,FALSE), VLOOKUP(INDIRECT("$C"&amp;row()),'OCDS Extension Schemas 1.1.5'!$B:$D,2,FALSE))</f>
        <v>ID</v>
      </c>
      <c r="E25" s="164" t="str">
        <f>IF(OR(ISERROR(SEARCH("extension",INDIRECT("$A"&amp;row()))),NOT(ISERROR(SEARCH("parties",INDIRECT("$C"&amp;row()))))),VLOOKUP(INDIRECT("$C"&amp;row()),'OCDS Schema 1.1.5'!$B:$D,3,FALSE), VLOOKUP(INDIRECT("$C"&amp;row()),'OCDS Extension Schemas 1.1.5'!$B:$D,3,FALSE))</f>
        <v>The classification code taken from the scheme.</v>
      </c>
      <c r="F25" s="136"/>
      <c r="G25" s="134" t="str">
        <f>IFERROR(VLOOKUP(INDIRECT("F"&amp;row()),'2. Data Elements'!$A:$F,6,FALSE),"")</f>
        <v/>
      </c>
      <c r="H25" s="84"/>
      <c r="I25" s="125"/>
    </row>
    <row r="26">
      <c r="A26" s="121" t="s">
        <v>275</v>
      </c>
      <c r="B26" s="121">
        <v>0.0</v>
      </c>
      <c r="C26" s="143" t="s">
        <v>653</v>
      </c>
      <c r="D26" s="164" t="str">
        <f>IF(OR(ISERROR(SEARCH("extension",INDIRECT("$A"&amp;row()))),NOT(ISERROR(SEARCH("parties",INDIRECT("$C"&amp;row()))))),VLOOKUP(INDIRECT("$C"&amp;row()),'OCDS Schema 1.1.5'!$B:$D,2,FALSE), VLOOKUP(INDIRECT("$C"&amp;row()),'OCDS Extension Schemas 1.1.5'!$B:$D,2,FALSE))</f>
        <v>Description</v>
      </c>
      <c r="E26" s="164" t="str">
        <f>IF(OR(ISERROR(SEARCH("extension",INDIRECT("$A"&amp;row()))),NOT(ISERROR(SEARCH("parties",INDIRECT("$C"&amp;row()))))),VLOOKUP(INDIRECT("$C"&amp;row()),'OCDS Schema 1.1.5'!$B:$D,3,FALSE), VLOOKUP(INDIRECT("$C"&amp;row()),'OCDS Extension Schemas 1.1.5'!$B:$D,3,FALSE))</f>
        <v>A textual description or title for the classification code.</v>
      </c>
      <c r="F26" s="136"/>
      <c r="G26" s="134" t="str">
        <f>IFERROR(VLOOKUP(INDIRECT("F"&amp;row()),'2. Data Elements'!$A:$F,6,FALSE),"")</f>
        <v/>
      </c>
      <c r="H26" s="84"/>
      <c r="I26" s="125"/>
    </row>
    <row r="27">
      <c r="A27" s="121" t="s">
        <v>275</v>
      </c>
      <c r="B27" s="121">
        <v>0.0</v>
      </c>
      <c r="C27" s="143" t="s">
        <v>654</v>
      </c>
      <c r="D27" s="164" t="str">
        <f>IF(OR(ISERROR(SEARCH("extension",INDIRECT("$A"&amp;row()))),NOT(ISERROR(SEARCH("parties",INDIRECT("$C"&amp;row()))))),VLOOKUP(INDIRECT("$C"&amp;row()),'OCDS Schema 1.1.5'!$B:$D,2,FALSE), VLOOKUP(INDIRECT("$C"&amp;row()),'OCDS Extension Schemas 1.1.5'!$B:$D,2,FALSE))</f>
        <v>URI</v>
      </c>
      <c r="E27" s="164" t="str">
        <f>IF(OR(ISERROR(SEARCH("extension",INDIRECT("$A"&amp;row()))),NOT(ISERROR(SEARCH("parties",INDIRECT("$C"&amp;row()))))),VLOOKUP(INDIRECT("$C"&amp;row()),'OCDS Schema 1.1.5'!$B:$D,3,FALSE), VLOOKUP(INDIRECT("$C"&amp;row()),'OCDS Extension Schemas 1.1.5'!$B:$D,3,FALSE))</f>
        <v>A URI to uniquely identify the classification code.</v>
      </c>
      <c r="F27" s="136"/>
      <c r="G27" s="134" t="str">
        <f>IFERROR(VLOOKUP(INDIRECT("F"&amp;row()),'2. Data Elements'!$A:$F,6,FALSE),"")</f>
        <v/>
      </c>
      <c r="H27" s="84"/>
      <c r="I27" s="125"/>
    </row>
    <row r="28">
      <c r="A28" s="121" t="s">
        <v>275</v>
      </c>
      <c r="B28" s="121">
        <v>0.0</v>
      </c>
      <c r="C28" s="143" t="s">
        <v>655</v>
      </c>
      <c r="D28" s="164" t="str">
        <f>IF(OR(ISERROR(SEARCH("extension",INDIRECT("$A"&amp;row()))),NOT(ISERROR(SEARCH("parties",INDIRECT("$C"&amp;row()))))),VLOOKUP(INDIRECT("$C"&amp;row()),'OCDS Schema 1.1.5'!$B:$D,2,FALSE), VLOOKUP(INDIRECT("$C"&amp;row()),'OCDS Extension Schemas 1.1.5'!$B:$D,2,FALSE))</f>
        <v>Quantity</v>
      </c>
      <c r="E28" s="164" t="str">
        <f>IF(OR(ISERROR(SEARCH("extension",INDIRECT("$A"&amp;row()))),NOT(ISERROR(SEARCH("parties",INDIRECT("$C"&amp;row()))))),VLOOKUP(INDIRECT("$C"&amp;row()),'OCDS Schema 1.1.5'!$B:$D,3,FALSE), VLOOKUP(INDIRECT("$C"&amp;row()),'OCDS Extension Schemas 1.1.5'!$B:$D,3,FALSE))</f>
        <v>The number of units to be provided.</v>
      </c>
      <c r="F28" s="136"/>
      <c r="G28" s="134" t="str">
        <f>IFERROR(VLOOKUP(INDIRECT("F"&amp;row()),'2. Data Elements'!$A:$F,6,FALSE),"")</f>
        <v/>
      </c>
      <c r="H28" s="84"/>
      <c r="I28" s="125"/>
    </row>
    <row r="29">
      <c r="A29" s="121" t="s">
        <v>301</v>
      </c>
      <c r="B29" s="121">
        <v>0.0</v>
      </c>
      <c r="C29" s="140" t="s">
        <v>656</v>
      </c>
      <c r="D29" s="142" t="str">
        <f>IF(OR(ISERROR(SEARCH("extension",INDIRECT("$A"&amp;row()))),NOT(ISERROR(SEARCH("parties",INDIRECT("$C"&amp;row()))))),VLOOKUP(INDIRECT("$C"&amp;row()),'OCDS Schema 1.1.5'!$B:$D,2,FALSE), VLOOKUP(INDIRECT("$C"&amp;row()),'OCDS Extension Schemas 1.1.5'!$B:$D,2,FALSE))</f>
        <v>Unit</v>
      </c>
      <c r="E29" s="142"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9" s="125"/>
    </row>
    <row r="30">
      <c r="A30" s="121" t="s">
        <v>275</v>
      </c>
      <c r="B30" s="121">
        <v>0.0</v>
      </c>
      <c r="C30" s="143" t="s">
        <v>657</v>
      </c>
      <c r="D30" s="164" t="str">
        <f>IF(OR(ISERROR(SEARCH("extension",INDIRECT("$A"&amp;row()))),NOT(ISERROR(SEARCH("parties",INDIRECT("$C"&amp;row()))))),VLOOKUP(INDIRECT("$C"&amp;row()),'OCDS Schema 1.1.5'!$B:$D,2,FALSE), VLOOKUP(INDIRECT("$C"&amp;row()),'OCDS Extension Schemas 1.1.5'!$B:$D,2,FALSE))</f>
        <v>Scheme</v>
      </c>
      <c r="E30" s="164"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0" s="136"/>
      <c r="G30" s="134" t="str">
        <f>IFERROR(VLOOKUP(INDIRECT("F"&amp;row()),'2. Data Elements'!$A:$F,6,FALSE),"")</f>
        <v/>
      </c>
      <c r="H30" s="84"/>
      <c r="I30" s="125"/>
    </row>
    <row r="31">
      <c r="A31" s="121" t="s">
        <v>275</v>
      </c>
      <c r="B31" s="121">
        <v>0.0</v>
      </c>
      <c r="C31" s="143" t="s">
        <v>658</v>
      </c>
      <c r="D31" s="164" t="str">
        <f>IF(OR(ISERROR(SEARCH("extension",INDIRECT("$A"&amp;row()))),NOT(ISERROR(SEARCH("parties",INDIRECT("$C"&amp;row()))))),VLOOKUP(INDIRECT("$C"&amp;row()),'OCDS Schema 1.1.5'!$B:$D,2,FALSE), VLOOKUP(INDIRECT("$C"&amp;row()),'OCDS Extension Schemas 1.1.5'!$B:$D,2,FALSE))</f>
        <v>ID</v>
      </c>
      <c r="E31" s="164"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1" s="136"/>
      <c r="G31" s="134" t="str">
        <f>IFERROR(VLOOKUP(INDIRECT("F"&amp;row()),'2. Data Elements'!$A:$F,6,FALSE),"")</f>
        <v/>
      </c>
      <c r="H31" s="84"/>
      <c r="I31" s="125"/>
    </row>
    <row r="32">
      <c r="A32" s="121" t="s">
        <v>275</v>
      </c>
      <c r="B32" s="121">
        <v>0.0</v>
      </c>
      <c r="C32" s="143" t="s">
        <v>659</v>
      </c>
      <c r="D32" s="164" t="str">
        <f>IF(OR(ISERROR(SEARCH("extension",INDIRECT("$A"&amp;row()))),NOT(ISERROR(SEARCH("parties",INDIRECT("$C"&amp;row()))))),VLOOKUP(INDIRECT("$C"&amp;row()),'OCDS Schema 1.1.5'!$B:$D,2,FALSE), VLOOKUP(INDIRECT("$C"&amp;row()),'OCDS Extension Schemas 1.1.5'!$B:$D,2,FALSE))</f>
        <v>Name</v>
      </c>
      <c r="E32" s="164" t="str">
        <f>IF(OR(ISERROR(SEARCH("extension",INDIRECT("$A"&amp;row()))),NOT(ISERROR(SEARCH("parties",INDIRECT("$C"&amp;row()))))),VLOOKUP(INDIRECT("$C"&amp;row()),'OCDS Schema 1.1.5'!$B:$D,3,FALSE), VLOOKUP(INDIRECT("$C"&amp;row()),'OCDS Extension Schemas 1.1.5'!$B:$D,3,FALSE))</f>
        <v>Name of the unit.</v>
      </c>
      <c r="F32" s="136"/>
      <c r="G32" s="134" t="str">
        <f>IFERROR(VLOOKUP(INDIRECT("F"&amp;row()),'2. Data Elements'!$A:$F,6,FALSE),"")</f>
        <v/>
      </c>
      <c r="H32" s="84"/>
      <c r="I32" s="125"/>
    </row>
    <row r="33">
      <c r="A33" s="121" t="s">
        <v>301</v>
      </c>
      <c r="B33" s="121">
        <v>0.0</v>
      </c>
      <c r="C33" s="140" t="s">
        <v>660</v>
      </c>
      <c r="D33" s="142" t="str">
        <f>IF(OR(ISERROR(SEARCH("extension",INDIRECT("$A"&amp;row()))),NOT(ISERROR(SEARCH("parties",INDIRECT("$C"&amp;row()))))),VLOOKUP(INDIRECT("$C"&amp;row()),'OCDS Schema 1.1.5'!$B:$D,2,FALSE), VLOOKUP(INDIRECT("$C"&amp;row()),'OCDS Extension Schemas 1.1.5'!$B:$D,2,FALSE))</f>
        <v>Value</v>
      </c>
      <c r="E33" s="142" t="str">
        <f>IF(OR(ISERROR(SEARCH("extension",INDIRECT("$A"&amp;row()))),NOT(ISERROR(SEARCH("parties",INDIRECT("$C"&amp;row()))))),VLOOKUP(INDIRECT("$C"&amp;row()),'OCDS Schema 1.1.5'!$B:$D,3,FALSE), VLOOKUP(INDIRECT("$C"&amp;row()),'OCDS Extension Schemas 1.1.5'!$B:$D,3,FALSE))</f>
        <v>The monetary value of a single unit.</v>
      </c>
      <c r="I33" s="125"/>
    </row>
    <row r="34">
      <c r="A34" s="121" t="s">
        <v>275</v>
      </c>
      <c r="B34" s="121">
        <v>0.0</v>
      </c>
      <c r="C34" s="143" t="s">
        <v>661</v>
      </c>
      <c r="D34" s="164" t="str">
        <f>IF(OR(ISERROR(SEARCH("extension",INDIRECT("$A"&amp;row()))),NOT(ISERROR(SEARCH("parties",INDIRECT("$C"&amp;row()))))),VLOOKUP(INDIRECT("$C"&amp;row()),'OCDS Schema 1.1.5'!$B:$D,2,FALSE), VLOOKUP(INDIRECT("$C"&amp;row()),'OCDS Extension Schemas 1.1.5'!$B:$D,2,FALSE))</f>
        <v>Amount</v>
      </c>
      <c r="E34" s="164" t="str">
        <f>IF(OR(ISERROR(SEARCH("extension",INDIRECT("$A"&amp;row()))),NOT(ISERROR(SEARCH("parties",INDIRECT("$C"&amp;row()))))),VLOOKUP(INDIRECT("$C"&amp;row()),'OCDS Schema 1.1.5'!$B:$D,3,FALSE), VLOOKUP(INDIRECT("$C"&amp;row()),'OCDS Extension Schemas 1.1.5'!$B:$D,3,FALSE))</f>
        <v>Amount as a number.</v>
      </c>
      <c r="F34" s="136"/>
      <c r="G34" s="134" t="str">
        <f>IFERROR(VLOOKUP(INDIRECT("F"&amp;row()),'2. Data Elements'!$A:$F,6,FALSE),"")</f>
        <v/>
      </c>
      <c r="H34" s="84"/>
      <c r="I34" s="125"/>
    </row>
    <row r="35">
      <c r="A35" s="121" t="s">
        <v>275</v>
      </c>
      <c r="B35" s="121">
        <v>0.0</v>
      </c>
      <c r="C35" s="143" t="s">
        <v>662</v>
      </c>
      <c r="D35" s="164" t="str">
        <f>IF(OR(ISERROR(SEARCH("extension",INDIRECT("$A"&amp;row()))),NOT(ISERROR(SEARCH("parties",INDIRECT("$C"&amp;row()))))),VLOOKUP(INDIRECT("$C"&amp;row()),'OCDS Schema 1.1.5'!$B:$D,2,FALSE), VLOOKUP(INDIRECT("$C"&amp;row()),'OCDS Extension Schemas 1.1.5'!$B:$D,2,FALSE))</f>
        <v>Currency</v>
      </c>
      <c r="E35" s="164" t="str">
        <f>IF(OR(ISERROR(SEARCH("extension",INDIRECT("$A"&amp;row()))),NOT(ISERROR(SEARCH("parties",INDIRECT("$C"&amp;row()))))),VLOOKUP(INDIRECT("$C"&amp;row()),'OCDS Schema 1.1.5'!$B:$D,3,FALSE), VLOOKUP(INDIRECT("$C"&amp;row()),'OCDS Extension Schemas 1.1.5'!$B:$D,3,FALSE))</f>
        <v>The currency of the amount, from the closed currency codelist.</v>
      </c>
      <c r="F35" s="136"/>
      <c r="G35" s="134" t="str">
        <f>IFERROR(VLOOKUP(INDIRECT("F"&amp;row()),'2. Data Elements'!$A:$F,6,FALSE),"")</f>
        <v/>
      </c>
      <c r="H35" s="84"/>
      <c r="I35" s="125"/>
    </row>
    <row r="36">
      <c r="A36" s="121" t="s">
        <v>275</v>
      </c>
      <c r="B36" s="121">
        <v>0.0</v>
      </c>
      <c r="C36" s="143" t="s">
        <v>663</v>
      </c>
      <c r="D36" s="164" t="str">
        <f>IF(OR(ISERROR(SEARCH("extension",INDIRECT("$A"&amp;row()))),NOT(ISERROR(SEARCH("parties",INDIRECT("$C"&amp;row()))))),VLOOKUP(INDIRECT("$C"&amp;row()),'OCDS Schema 1.1.5'!$B:$D,2,FALSE), VLOOKUP(INDIRECT("$C"&amp;row()),'OCDS Extension Schemas 1.1.5'!$B:$D,2,FALSE))</f>
        <v>URI</v>
      </c>
      <c r="E36" s="164" t="str">
        <f>IF(OR(ISERROR(SEARCH("extension",INDIRECT("$A"&amp;row()))),NOT(ISERROR(SEARCH("parties",INDIRECT("$C"&amp;row()))))),VLOOKUP(INDIRECT("$C"&amp;row()),'OCDS Schema 1.1.5'!$B:$D,3,FALSE), VLOOKUP(INDIRECT("$C"&amp;row()),'OCDS Extension Schemas 1.1.5'!$B:$D,3,FALSE))</f>
        <v>The machine-readable URI for the unit of measure, provided by the scheme.</v>
      </c>
      <c r="F36" s="136"/>
      <c r="G36" s="134" t="str">
        <f>IFERROR(VLOOKUP(INDIRECT("F"&amp;row()),'2. Data Elements'!$A:$F,6,FALSE),"")</f>
        <v/>
      </c>
      <c r="H36" s="84"/>
      <c r="I36" s="125"/>
    </row>
    <row r="37">
      <c r="A37" s="121" t="s">
        <v>301</v>
      </c>
      <c r="B37" s="121">
        <v>0.0</v>
      </c>
      <c r="C37" s="140" t="s">
        <v>664</v>
      </c>
      <c r="D37" s="142" t="str">
        <f>IF(OR(ISERROR(SEARCH("extension",INDIRECT("$A"&amp;row()))),NOT(ISERROR(SEARCH("parties",INDIRECT("$C"&amp;row()))))),VLOOKUP(INDIRECT("$C"&amp;row()),'OCDS Schema 1.1.5'!$B:$D,2,FALSE), VLOOKUP(INDIRECT("$C"&amp;row()),'OCDS Extension Schemas 1.1.5'!$B:$D,2,FALSE))</f>
        <v>Contract period</v>
      </c>
      <c r="E37" s="142" t="str">
        <f>IF(OR(ISERROR(SEARCH("extension",INDIRECT("$A"&amp;row()))),NOT(ISERROR(SEARCH("parties",INDIRECT("$C"&amp;row()))))),VLOOKUP(INDIRECT("$C"&amp;row()),'OCDS Schema 1.1.5'!$B:$D,3,FALSE), VLOOKUP(INDIRECT("$C"&amp;row()),'OCDS Extension Schemas 1.1.5'!$B:$D,3,FALSE))</f>
        <v>The period for which the contract has been awarded.</v>
      </c>
      <c r="I37" s="125"/>
    </row>
    <row r="38">
      <c r="A38" s="121" t="s">
        <v>275</v>
      </c>
      <c r="B38" s="121">
        <v>0.0</v>
      </c>
      <c r="C38" s="143" t="s">
        <v>665</v>
      </c>
      <c r="D38" s="164" t="str">
        <f>IF(OR(ISERROR(SEARCH("extension",INDIRECT("$A"&amp;row()))),NOT(ISERROR(SEARCH("parties",INDIRECT("$C"&amp;row()))))),VLOOKUP(INDIRECT("$C"&amp;row()),'OCDS Schema 1.1.5'!$B:$D,2,FALSE), VLOOKUP(INDIRECT("$C"&amp;row()),'OCDS Extension Schemas 1.1.5'!$B:$D,2,FALSE))</f>
        <v>Start date</v>
      </c>
      <c r="E38"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38" s="133" t="s">
        <v>666</v>
      </c>
      <c r="G38" s="134" t="str">
        <f>IFERROR(VLOOKUP(INDIRECT("F"&amp;row()),'2. Data Elements'!$A:$F,6,FALSE),"")</f>
        <v>3/15/2023</v>
      </c>
      <c r="H38" s="82" t="s">
        <v>667</v>
      </c>
      <c r="I38" s="135" t="s">
        <v>291</v>
      </c>
      <c r="J38" s="135" t="s">
        <v>291</v>
      </c>
    </row>
    <row r="39">
      <c r="A39" s="121" t="s">
        <v>275</v>
      </c>
      <c r="B39" s="121">
        <v>0.0</v>
      </c>
      <c r="C39" s="143" t="s">
        <v>668</v>
      </c>
      <c r="D39" s="164" t="str">
        <f>IF(OR(ISERROR(SEARCH("extension",INDIRECT("$A"&amp;row()))),NOT(ISERROR(SEARCH("parties",INDIRECT("$C"&amp;row()))))),VLOOKUP(INDIRECT("$C"&amp;row()),'OCDS Schema 1.1.5'!$B:$D,2,FALSE), VLOOKUP(INDIRECT("$C"&amp;row()),'OCDS Extension Schemas 1.1.5'!$B:$D,2,FALSE))</f>
        <v>End date</v>
      </c>
      <c r="E39" s="164" t="str">
        <f>IF(OR(ISERROR(SEARCH("extension",INDIRECT("$A"&amp;row()))),NOT(ISERROR(SEARCH("parties",INDIRECT("$C"&amp;row()))))),VLOOKUP(INDIRECT("$C"&amp;row()),'OCDS Schema 1.1.5'!$B:$D,3,FALSE), VLOOKUP(INDIRECT("$C"&amp;row()),'OCDS Extension Schemas 1.1.5'!$B:$D,3,FALSE))</f>
        <v>The end date for the period. When known, a precise end date must be provided.</v>
      </c>
      <c r="F39" s="133" t="s">
        <v>669</v>
      </c>
      <c r="G39" s="134" t="str">
        <f>IFERROR(VLOOKUP(INDIRECT("F"&amp;row()),'2. Data Elements'!$A:$F,6,FALSE),"")</f>
        <v>3/28/2023</v>
      </c>
      <c r="H39" s="82" t="s">
        <v>670</v>
      </c>
      <c r="I39" s="135" t="s">
        <v>291</v>
      </c>
      <c r="J39" s="135" t="s">
        <v>291</v>
      </c>
    </row>
    <row r="40">
      <c r="A40" s="121" t="s">
        <v>275</v>
      </c>
      <c r="B40" s="121">
        <v>0.0</v>
      </c>
      <c r="C40" s="143" t="s">
        <v>671</v>
      </c>
      <c r="D40" s="164" t="str">
        <f>IF(OR(ISERROR(SEARCH("extension",INDIRECT("$A"&amp;row()))),NOT(ISERROR(SEARCH("parties",INDIRECT("$C"&amp;row()))))),VLOOKUP(INDIRECT("$C"&amp;row()),'OCDS Schema 1.1.5'!$B:$D,2,FALSE), VLOOKUP(INDIRECT("$C"&amp;row()),'OCDS Extension Schemas 1.1.5'!$B:$D,2,FALSE))</f>
        <v>Maximum extent</v>
      </c>
      <c r="E40"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40" s="136"/>
      <c r="G40" s="134" t="str">
        <f>IFERROR(VLOOKUP(INDIRECT("F"&amp;row()),'2. Data Elements'!$A:$F,6,FALSE),"")</f>
        <v/>
      </c>
      <c r="H40" s="84"/>
      <c r="I40" s="125"/>
    </row>
    <row r="41">
      <c r="A41" s="121" t="s">
        <v>275</v>
      </c>
      <c r="B41" s="121">
        <v>0.0</v>
      </c>
      <c r="C41" s="143" t="s">
        <v>672</v>
      </c>
      <c r="D41" s="164" t="str">
        <f>IF(OR(ISERROR(SEARCH("extension",INDIRECT("$A"&amp;row()))),NOT(ISERROR(SEARCH("parties",INDIRECT("$C"&amp;row()))))),VLOOKUP(INDIRECT("$C"&amp;row()),'OCDS Schema 1.1.5'!$B:$D,2,FALSE), VLOOKUP(INDIRECT("$C"&amp;row()),'OCDS Extension Schemas 1.1.5'!$B:$D,2,FALSE))</f>
        <v>Duration (days)</v>
      </c>
      <c r="E41"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41" s="136"/>
      <c r="G41" s="134" t="str">
        <f>IFERROR(VLOOKUP(INDIRECT("F"&amp;row()),'2. Data Elements'!$A:$F,6,FALSE),"")</f>
        <v/>
      </c>
      <c r="H41" s="84"/>
      <c r="I41" s="125"/>
    </row>
    <row r="42">
      <c r="A42" s="121" t="s">
        <v>301</v>
      </c>
      <c r="B42" s="121">
        <v>0.0</v>
      </c>
      <c r="C42" s="140" t="s">
        <v>673</v>
      </c>
      <c r="D42" s="142" t="str">
        <f>IF(OR(ISERROR(SEARCH("extension",INDIRECT("$A"&amp;row()))),NOT(ISERROR(SEARCH("parties",INDIRECT("$C"&amp;row()))))),VLOOKUP(INDIRECT("$C"&amp;row()),'OCDS Schema 1.1.5'!$B:$D,2,FALSE), VLOOKUP(INDIRECT("$C"&amp;row()),'OCDS Extension Schemas 1.1.5'!$B:$D,2,FALSE))</f>
        <v>Documents</v>
      </c>
      <c r="E42" s="142" t="str">
        <f>IF(OR(ISERROR(SEARCH("extension",INDIRECT("$A"&amp;row()))),NOT(ISERROR(SEARCH("parties",INDIRECT("$C"&amp;row()))))),VLOOKUP(INDIRECT("$C"&amp;row()),'OCDS Schema 1.1.5'!$B:$D,3,FALSE), VLOOKUP(INDIRECT("$C"&amp;row()),'OCDS Extension Schemas 1.1.5'!$B:$D,3,FALSE))</f>
        <v>All documents and attachments related to the award, including any notices.</v>
      </c>
      <c r="I42" s="125"/>
    </row>
    <row r="43">
      <c r="A43" s="121" t="s">
        <v>287</v>
      </c>
      <c r="B43" s="121">
        <v>0.0</v>
      </c>
      <c r="C43" s="130" t="s">
        <v>674</v>
      </c>
      <c r="D43" s="164" t="str">
        <f>IF(OR(ISERROR(SEARCH("extension",INDIRECT("$A"&amp;row()))),NOT(ISERROR(SEARCH("parties",INDIRECT("$C"&amp;row()))))),VLOOKUP(INDIRECT("$C"&amp;row()),'OCDS Schema 1.1.5'!$B:$D,2,FALSE), VLOOKUP(INDIRECT("$C"&amp;row()),'OCDS Extension Schemas 1.1.5'!$B:$D,2,FALSE))</f>
        <v>ID</v>
      </c>
      <c r="E43"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3" s="136"/>
      <c r="G43" s="134" t="str">
        <f>IFERROR(VLOOKUP(INDIRECT("F"&amp;row()),'2. Data Elements'!$A:$F,6,FALSE),"")</f>
        <v/>
      </c>
      <c r="H43" s="82" t="s">
        <v>675</v>
      </c>
      <c r="I43" s="125"/>
    </row>
    <row r="44">
      <c r="A44" s="121" t="s">
        <v>275</v>
      </c>
      <c r="B44" s="121">
        <v>0.0</v>
      </c>
      <c r="C44" s="143" t="s">
        <v>676</v>
      </c>
      <c r="D44" s="164" t="str">
        <f>IF(OR(ISERROR(SEARCH("extension",INDIRECT("$A"&amp;row()))),NOT(ISERROR(SEARCH("parties",INDIRECT("$C"&amp;row()))))),VLOOKUP(INDIRECT("$C"&amp;row()),'OCDS Schema 1.1.5'!$B:$D,2,FALSE), VLOOKUP(INDIRECT("$C"&amp;row()),'OCDS Extension Schemas 1.1.5'!$B:$D,2,FALSE))</f>
        <v>Document type</v>
      </c>
      <c r="E44"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44" s="136"/>
      <c r="G44" s="134" t="str">
        <f>IFERROR(VLOOKUP(INDIRECT("F"&amp;row()),'2. Data Elements'!$A:$F,6,FALSE),"")</f>
        <v/>
      </c>
      <c r="H44" s="84"/>
      <c r="I44" s="125"/>
    </row>
    <row r="45">
      <c r="A45" s="121" t="s">
        <v>275</v>
      </c>
      <c r="B45" s="121">
        <v>0.0</v>
      </c>
      <c r="C45" s="143" t="s">
        <v>677</v>
      </c>
      <c r="D45" s="164" t="str">
        <f>IF(OR(ISERROR(SEARCH("extension",INDIRECT("$A"&amp;row()))),NOT(ISERROR(SEARCH("parties",INDIRECT("$C"&amp;row()))))),VLOOKUP(INDIRECT("$C"&amp;row()),'OCDS Schema 1.1.5'!$B:$D,2,FALSE), VLOOKUP(INDIRECT("$C"&amp;row()),'OCDS Extension Schemas 1.1.5'!$B:$D,2,FALSE))</f>
        <v>Title</v>
      </c>
      <c r="E45" s="164" t="str">
        <f>IF(OR(ISERROR(SEARCH("extension",INDIRECT("$A"&amp;row()))),NOT(ISERROR(SEARCH("parties",INDIRECT("$C"&amp;row()))))),VLOOKUP(INDIRECT("$C"&amp;row()),'OCDS Schema 1.1.5'!$B:$D,3,FALSE), VLOOKUP(INDIRECT("$C"&amp;row()),'OCDS Extension Schemas 1.1.5'!$B:$D,3,FALSE))</f>
        <v>The document title.</v>
      </c>
      <c r="F45" s="136"/>
      <c r="G45" s="134" t="str">
        <f>IFERROR(VLOOKUP(INDIRECT("F"&amp;row()),'2. Data Elements'!$A:$F,6,FALSE),"")</f>
        <v/>
      </c>
      <c r="H45" s="84"/>
      <c r="I45" s="125"/>
    </row>
    <row r="46">
      <c r="A46" s="121" t="s">
        <v>275</v>
      </c>
      <c r="B46" s="121">
        <v>0.0</v>
      </c>
      <c r="C46" s="143" t="s">
        <v>678</v>
      </c>
      <c r="D46" s="164" t="str">
        <f>IF(OR(ISERROR(SEARCH("extension",INDIRECT("$A"&amp;row()))),NOT(ISERROR(SEARCH("parties",INDIRECT("$C"&amp;row()))))),VLOOKUP(INDIRECT("$C"&amp;row()),'OCDS Schema 1.1.5'!$B:$D,2,FALSE), VLOOKUP(INDIRECT("$C"&amp;row()),'OCDS Extension Schemas 1.1.5'!$B:$D,2,FALSE))</f>
        <v>Description</v>
      </c>
      <c r="E46"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6" s="136"/>
      <c r="G46" s="134" t="str">
        <f>IFERROR(VLOOKUP(INDIRECT("F"&amp;row()),'2. Data Elements'!$A:$F,6,FALSE),"")</f>
        <v/>
      </c>
      <c r="H46" s="84"/>
      <c r="I46" s="125"/>
    </row>
    <row r="47">
      <c r="A47" s="121" t="s">
        <v>275</v>
      </c>
      <c r="B47" s="121">
        <v>0.0</v>
      </c>
      <c r="C47" s="143" t="s">
        <v>679</v>
      </c>
      <c r="D47" s="164" t="str">
        <f>IF(OR(ISERROR(SEARCH("extension",INDIRECT("$A"&amp;row()))),NOT(ISERROR(SEARCH("parties",INDIRECT("$C"&amp;row()))))),VLOOKUP(INDIRECT("$C"&amp;row()),'OCDS Schema 1.1.5'!$B:$D,2,FALSE), VLOOKUP(INDIRECT("$C"&amp;row()),'OCDS Extension Schemas 1.1.5'!$B:$D,2,FALSE))</f>
        <v>URL</v>
      </c>
      <c r="E47"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7" s="136"/>
      <c r="G47" s="134" t="str">
        <f>IFERROR(VLOOKUP(INDIRECT("F"&amp;row()),'2. Data Elements'!$A:$F,6,FALSE),"")</f>
        <v/>
      </c>
      <c r="H47" s="84"/>
      <c r="I47" s="125"/>
    </row>
    <row r="48">
      <c r="A48" s="121" t="s">
        <v>275</v>
      </c>
      <c r="B48" s="121">
        <v>0.0</v>
      </c>
      <c r="C48" s="143" t="s">
        <v>680</v>
      </c>
      <c r="D48" s="164" t="str">
        <f>IF(OR(ISERROR(SEARCH("extension",INDIRECT("$A"&amp;row()))),NOT(ISERROR(SEARCH("parties",INDIRECT("$C"&amp;row()))))),VLOOKUP(INDIRECT("$C"&amp;row()),'OCDS Schema 1.1.5'!$B:$D,2,FALSE), VLOOKUP(INDIRECT("$C"&amp;row()),'OCDS Extension Schemas 1.1.5'!$B:$D,2,FALSE))</f>
        <v>Date published</v>
      </c>
      <c r="E48"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8" s="136"/>
      <c r="G48" s="134" t="str">
        <f>IFERROR(VLOOKUP(INDIRECT("F"&amp;row()),'2. Data Elements'!$A:$F,6,FALSE),"")</f>
        <v/>
      </c>
      <c r="H48" s="84"/>
      <c r="I48" s="125"/>
    </row>
    <row r="49">
      <c r="A49" s="121" t="s">
        <v>275</v>
      </c>
      <c r="B49" s="121">
        <v>0.0</v>
      </c>
      <c r="C49" s="143" t="s">
        <v>681</v>
      </c>
      <c r="D49" s="164" t="str">
        <f>IF(OR(ISERROR(SEARCH("extension",INDIRECT("$A"&amp;row()))),NOT(ISERROR(SEARCH("parties",INDIRECT("$C"&amp;row()))))),VLOOKUP(INDIRECT("$C"&amp;row()),'OCDS Schema 1.1.5'!$B:$D,2,FALSE), VLOOKUP(INDIRECT("$C"&amp;row()),'OCDS Extension Schemas 1.1.5'!$B:$D,2,FALSE))</f>
        <v>Date modified</v>
      </c>
      <c r="E49" s="164" t="str">
        <f>IF(OR(ISERROR(SEARCH("extension",INDIRECT("$A"&amp;row()))),NOT(ISERROR(SEARCH("parties",INDIRECT("$C"&amp;row()))))),VLOOKUP(INDIRECT("$C"&amp;row()),'OCDS Schema 1.1.5'!$B:$D,3,FALSE), VLOOKUP(INDIRECT("$C"&amp;row()),'OCDS Extension Schemas 1.1.5'!$B:$D,3,FALSE))</f>
        <v>Date that the document was last modified</v>
      </c>
      <c r="F49" s="136"/>
      <c r="G49" s="134" t="str">
        <f>IFERROR(VLOOKUP(INDIRECT("F"&amp;row()),'2. Data Elements'!$A:$F,6,FALSE),"")</f>
        <v/>
      </c>
      <c r="H49" s="84"/>
      <c r="I49" s="125"/>
    </row>
    <row r="50">
      <c r="A50" s="121" t="s">
        <v>275</v>
      </c>
      <c r="B50" s="121">
        <v>0.0</v>
      </c>
      <c r="C50" s="143" t="s">
        <v>682</v>
      </c>
      <c r="D50" s="164" t="str">
        <f>IF(OR(ISERROR(SEARCH("extension",INDIRECT("$A"&amp;row()))),NOT(ISERROR(SEARCH("parties",INDIRECT("$C"&amp;row()))))),VLOOKUP(INDIRECT("$C"&amp;row()),'OCDS Schema 1.1.5'!$B:$D,2,FALSE), VLOOKUP(INDIRECT("$C"&amp;row()),'OCDS Extension Schemas 1.1.5'!$B:$D,2,FALSE))</f>
        <v>Format</v>
      </c>
      <c r="E50"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50" s="136"/>
      <c r="G50" s="134" t="str">
        <f>IFERROR(VLOOKUP(INDIRECT("F"&amp;row()),'2. Data Elements'!$A:$F,6,FALSE),"")</f>
        <v/>
      </c>
      <c r="H50" s="84"/>
      <c r="I50" s="125"/>
    </row>
    <row r="51">
      <c r="A51" s="121" t="s">
        <v>275</v>
      </c>
      <c r="B51" s="121">
        <v>0.0</v>
      </c>
      <c r="C51" s="143" t="s">
        <v>683</v>
      </c>
      <c r="D51" s="164" t="str">
        <f>IF(OR(ISERROR(SEARCH("extension",INDIRECT("$A"&amp;row()))),NOT(ISERROR(SEARCH("parties",INDIRECT("$C"&amp;row()))))),VLOOKUP(INDIRECT("$C"&amp;row()),'OCDS Schema 1.1.5'!$B:$D,2,FALSE), VLOOKUP(INDIRECT("$C"&amp;row()),'OCDS Extension Schemas 1.1.5'!$B:$D,2,FALSE))</f>
        <v>Language</v>
      </c>
      <c r="E51"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51" s="136"/>
      <c r="G51" s="134" t="str">
        <f>IFERROR(VLOOKUP(INDIRECT("F"&amp;row()),'2. Data Elements'!$A:$F,6,FALSE),"")</f>
        <v/>
      </c>
      <c r="H51" s="84"/>
      <c r="I51" s="125"/>
    </row>
    <row r="52">
      <c r="A52" s="121" t="s">
        <v>301</v>
      </c>
      <c r="B52" s="121">
        <v>0.0</v>
      </c>
      <c r="C52" s="140" t="s">
        <v>684</v>
      </c>
      <c r="D52" s="142" t="str">
        <f>IF(OR(ISERROR(SEARCH("extension",INDIRECT("$A"&amp;row()))),NOT(ISERROR(SEARCH("parties",INDIRECT("$C"&amp;row()))))),VLOOKUP(INDIRECT("$C"&amp;row()),'OCDS Schema 1.1.5'!$B:$D,2,FALSE), VLOOKUP(INDIRECT("$C"&amp;row()),'OCDS Extension Schemas 1.1.5'!$B:$D,2,FALSE))</f>
        <v>Amendments</v>
      </c>
      <c r="E52" s="142" t="str">
        <f>IF(OR(ISERROR(SEARCH("extension",INDIRECT("$A"&amp;row()))),NOT(ISERROR(SEARCH("parties",INDIRECT("$C"&amp;row()))))),VLOOKUP(INDIRECT("$C"&amp;row()),'OCDS Schema 1.1.5'!$B:$D,3,FALSE), VLOOKUP(INDIRECT("$C"&amp;row()),'OCDS Extension Schemas 1.1.5'!$B:$D,3,FALSE))</f>
        <v>An award amendment is a formal change to the details of the award, and generally involves the publication of a new award notice/release. The rationale and a description of the changes made can be provided here.</v>
      </c>
      <c r="I52" s="125"/>
    </row>
    <row r="53">
      <c r="A53" s="121" t="s">
        <v>275</v>
      </c>
      <c r="B53" s="121">
        <v>0.0</v>
      </c>
      <c r="C53" s="143" t="s">
        <v>685</v>
      </c>
      <c r="D53" s="164" t="str">
        <f>IF(OR(ISERROR(SEARCH("extension",INDIRECT("$A"&amp;row()))),NOT(ISERROR(SEARCH("parties",INDIRECT("$C"&amp;row()))))),VLOOKUP(INDIRECT("$C"&amp;row()),'OCDS Schema 1.1.5'!$B:$D,2,FALSE), VLOOKUP(INDIRECT("$C"&amp;row()),'OCDS Extension Schemas 1.1.5'!$B:$D,2,FALSE))</f>
        <v>Amendment date</v>
      </c>
      <c r="E53" s="164" t="str">
        <f>IF(OR(ISERROR(SEARCH("extension",INDIRECT("$A"&amp;row()))),NOT(ISERROR(SEARCH("parties",INDIRECT("$C"&amp;row()))))),VLOOKUP(INDIRECT("$C"&amp;row()),'OCDS Schema 1.1.5'!$B:$D,3,FALSE), VLOOKUP(INDIRECT("$C"&amp;row()),'OCDS Extension Schemas 1.1.5'!$B:$D,3,FALSE))</f>
        <v>The date of this amendment.</v>
      </c>
      <c r="F53" s="136"/>
      <c r="G53" s="134" t="str">
        <f>IFERROR(VLOOKUP(INDIRECT("F"&amp;row()),'2. Data Elements'!$A:$F,6,FALSE),"")</f>
        <v/>
      </c>
      <c r="H53" s="84"/>
      <c r="I53" s="125"/>
    </row>
    <row r="54">
      <c r="A54" s="121" t="s">
        <v>275</v>
      </c>
      <c r="B54" s="121">
        <v>0.0</v>
      </c>
      <c r="C54" s="143" t="s">
        <v>686</v>
      </c>
      <c r="D54" s="164" t="str">
        <f>IF(OR(ISERROR(SEARCH("extension",INDIRECT("$A"&amp;row()))),NOT(ISERROR(SEARCH("parties",INDIRECT("$C"&amp;row()))))),VLOOKUP(INDIRECT("$C"&amp;row()),'OCDS Schema 1.1.5'!$B:$D,2,FALSE), VLOOKUP(INDIRECT("$C"&amp;row()),'OCDS Extension Schemas 1.1.5'!$B:$D,2,FALSE))</f>
        <v>Rationale</v>
      </c>
      <c r="E54" s="164" t="str">
        <f>IF(OR(ISERROR(SEARCH("extension",INDIRECT("$A"&amp;row()))),NOT(ISERROR(SEARCH("parties",INDIRECT("$C"&amp;row()))))),VLOOKUP(INDIRECT("$C"&amp;row()),'OCDS Schema 1.1.5'!$B:$D,3,FALSE), VLOOKUP(INDIRECT("$C"&amp;row()),'OCDS Extension Schemas 1.1.5'!$B:$D,3,FALSE))</f>
        <v>An explanation for the amendment.</v>
      </c>
      <c r="F54" s="136"/>
      <c r="G54" s="134" t="str">
        <f>IFERROR(VLOOKUP(INDIRECT("F"&amp;row()),'2. Data Elements'!$A:$F,6,FALSE),"")</f>
        <v/>
      </c>
      <c r="H54" s="84"/>
      <c r="I54" s="125"/>
    </row>
    <row r="55">
      <c r="A55" s="121" t="s">
        <v>275</v>
      </c>
      <c r="B55" s="121">
        <v>0.0</v>
      </c>
      <c r="C55" s="143" t="s">
        <v>687</v>
      </c>
      <c r="D55" s="164" t="str">
        <f>IF(OR(ISERROR(SEARCH("extension",INDIRECT("$A"&amp;row()))),NOT(ISERROR(SEARCH("parties",INDIRECT("$C"&amp;row()))))),VLOOKUP(INDIRECT("$C"&amp;row()),'OCDS Schema 1.1.5'!$B:$D,2,FALSE), VLOOKUP(INDIRECT("$C"&amp;row()),'OCDS Extension Schemas 1.1.5'!$B:$D,2,FALSE))</f>
        <v>ID</v>
      </c>
      <c r="E55" s="164" t="str">
        <f>IF(OR(ISERROR(SEARCH("extension",INDIRECT("$A"&amp;row()))),NOT(ISERROR(SEARCH("parties",INDIRECT("$C"&amp;row()))))),VLOOKUP(INDIRECT("$C"&amp;row()),'OCDS Schema 1.1.5'!$B:$D,3,FALSE), VLOOKUP(INDIRECT("$C"&amp;row()),'OCDS Extension Schemas 1.1.5'!$B:$D,3,FALSE))</f>
        <v>An identifier for this amendment: often the amendment number</v>
      </c>
      <c r="F55" s="136"/>
      <c r="G55" s="134" t="str">
        <f>IFERROR(VLOOKUP(INDIRECT("F"&amp;row()),'2. Data Elements'!$A:$F,6,FALSE),"")</f>
        <v/>
      </c>
      <c r="H55" s="84"/>
      <c r="I55" s="125"/>
    </row>
    <row r="56">
      <c r="A56" s="121" t="s">
        <v>275</v>
      </c>
      <c r="B56" s="121">
        <v>0.0</v>
      </c>
      <c r="C56" s="143" t="s">
        <v>688</v>
      </c>
      <c r="D56" s="164" t="str">
        <f>IF(OR(ISERROR(SEARCH("extension",INDIRECT("$A"&amp;row()))),NOT(ISERROR(SEARCH("parties",INDIRECT("$C"&amp;row()))))),VLOOKUP(INDIRECT("$C"&amp;row()),'OCDS Schema 1.1.5'!$B:$D,2,FALSE), VLOOKUP(INDIRECT("$C"&amp;row()),'OCDS Extension Schemas 1.1.5'!$B:$D,2,FALSE))</f>
        <v>Description</v>
      </c>
      <c r="E56" s="164" t="str">
        <f>IF(OR(ISERROR(SEARCH("extension",INDIRECT("$A"&amp;row()))),NOT(ISERROR(SEARCH("parties",INDIRECT("$C"&amp;row()))))),VLOOKUP(INDIRECT("$C"&amp;row()),'OCDS Schema 1.1.5'!$B:$D,3,FALSE), VLOOKUP(INDIRECT("$C"&amp;row()),'OCDS Extension Schemas 1.1.5'!$B:$D,3,FALSE))</f>
        <v>A free text, or semi-structured, description of the changes made in this amendment.</v>
      </c>
      <c r="F56" s="136"/>
      <c r="G56" s="134" t="str">
        <f>IFERROR(VLOOKUP(INDIRECT("F"&amp;row()),'2. Data Elements'!$A:$F,6,FALSE),"")</f>
        <v/>
      </c>
      <c r="H56" s="84"/>
      <c r="I56" s="125"/>
    </row>
    <row r="57">
      <c r="A57" s="121" t="s">
        <v>275</v>
      </c>
      <c r="B57" s="121">
        <v>0.0</v>
      </c>
      <c r="C57" s="143" t="s">
        <v>689</v>
      </c>
      <c r="D57" s="164" t="str">
        <f>IF(OR(ISERROR(SEARCH("extension",INDIRECT("$A"&amp;row()))),NOT(ISERROR(SEARCH("parties",INDIRECT("$C"&amp;row()))))),VLOOKUP(INDIRECT("$C"&amp;row()),'OCDS Schema 1.1.5'!$B:$D,2,FALSE), VLOOKUP(INDIRECT("$C"&amp;row()),'OCDS Extension Schemas 1.1.5'!$B:$D,2,FALSE))</f>
        <v>Amended release (identifier)</v>
      </c>
      <c r="E57"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57" s="136"/>
      <c r="G57" s="134" t="str">
        <f>IFERROR(VLOOKUP(INDIRECT("F"&amp;row()),'2. Data Elements'!$A:$F,6,FALSE),"")</f>
        <v/>
      </c>
      <c r="H57" s="84"/>
      <c r="I57" s="125"/>
    </row>
    <row r="58">
      <c r="A58" s="121" t="s">
        <v>275</v>
      </c>
      <c r="B58" s="121">
        <v>0.0</v>
      </c>
      <c r="C58" s="143" t="s">
        <v>690</v>
      </c>
      <c r="D58" s="164" t="str">
        <f>IF(OR(ISERROR(SEARCH("extension",INDIRECT("$A"&amp;row()))),NOT(ISERROR(SEARCH("parties",INDIRECT("$C"&amp;row()))))),VLOOKUP(INDIRECT("$C"&amp;row()),'OCDS Schema 1.1.5'!$B:$D,2,FALSE), VLOOKUP(INDIRECT("$C"&amp;row()),'OCDS Extension Schemas 1.1.5'!$B:$D,2,FALSE))</f>
        <v>Amending release (identifier)</v>
      </c>
      <c r="E58"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58" s="136"/>
      <c r="G58" s="134" t="str">
        <f>IFERROR(VLOOKUP(INDIRECT("F"&amp;row()),'2. Data Elements'!$A:$F,6,FALSE),"")</f>
        <v/>
      </c>
      <c r="H58" s="84"/>
      <c r="I58" s="125"/>
    </row>
    <row r="59">
      <c r="A59" s="121" t="s">
        <v>373</v>
      </c>
      <c r="B59" s="121">
        <v>0.0</v>
      </c>
      <c r="C59" s="157" t="s">
        <v>374</v>
      </c>
      <c r="D59" s="127"/>
      <c r="E59" s="127"/>
      <c r="F59" s="127"/>
      <c r="G59" s="127"/>
      <c r="H59" s="128"/>
      <c r="I59" s="125"/>
    </row>
    <row r="60">
      <c r="A60" s="121" t="s">
        <v>375</v>
      </c>
      <c r="B60" s="121">
        <v>0.0</v>
      </c>
      <c r="C60" s="158" t="s">
        <v>408</v>
      </c>
      <c r="D60" s="127"/>
      <c r="E60" s="127"/>
      <c r="F60" s="127"/>
      <c r="G60" s="127"/>
      <c r="H60" s="128"/>
      <c r="I60" s="125"/>
    </row>
    <row r="61">
      <c r="A61" s="121" t="s">
        <v>377</v>
      </c>
      <c r="B61" s="121">
        <v>0.0</v>
      </c>
      <c r="C61" s="159" t="s">
        <v>691</v>
      </c>
      <c r="D61" s="164" t="str">
        <f>IF(OR(ISERROR(SEARCH("extension",INDIRECT("$A"&amp;row()))),NOT(ISERROR(SEARCH("parties",INDIRECT("$C"&amp;row()))))),VLOOKUP(INDIRECT("$C"&amp;row()),'OCDS Schema 1.1.5'!$B:$D,2,FALSE), VLOOKUP(INDIRECT("$C"&amp;row()),'OCDS Extension Schemas 1.1.5'!$B:$D,2,FALSE))</f>
        <v>Related lot</v>
      </c>
      <c r="E61" s="164" t="str">
        <f>IF(OR(ISERROR(SEARCH("extension",INDIRECT("$A"&amp;row()))),NOT(ISERROR(SEARCH("parties",INDIRECT("$C"&amp;row()))))),VLOOKUP(INDIRECT("$C"&amp;row()),'OCDS Schema 1.1.5'!$B:$D,3,FALSE), VLOOKUP(INDIRECT("$C"&amp;row()),'OCDS Extension Schemas 1.1.5'!$B:$D,3,FALSE))</f>
        <v>If this item belongs to a lot, provide the identifier of the related lot here.</v>
      </c>
      <c r="F61" s="160"/>
      <c r="G61" s="134" t="str">
        <f>IFERROR(VLOOKUP(INDIRECT("F"&amp;row()),'2. Data Elements'!$A:$F,6,FALSE),"")</f>
        <v/>
      </c>
      <c r="H61" s="162"/>
      <c r="I61" s="125"/>
    </row>
    <row r="62">
      <c r="A62" s="121" t="s">
        <v>377</v>
      </c>
      <c r="B62" s="121">
        <v>0.0</v>
      </c>
      <c r="C62" s="159" t="s">
        <v>692</v>
      </c>
      <c r="D62" s="164" t="str">
        <f>IF(OR(ISERROR(SEARCH("extension",INDIRECT("$A"&amp;row()))),NOT(ISERROR(SEARCH("parties",INDIRECT("$C"&amp;row()))))),VLOOKUP(INDIRECT("$C"&amp;row()),'OCDS Schema 1.1.5'!$B:$D,2,FALSE), VLOOKUP(INDIRECT("$C"&amp;row()),'OCDS Extension Schemas 1.1.5'!$B:$D,2,FALSE))</f>
        <v>Related lot(s)</v>
      </c>
      <c r="E62"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62" s="160"/>
      <c r="G62" s="134" t="str">
        <f>IFERROR(VLOOKUP(INDIRECT("F"&amp;row()),'2. Data Elements'!$A:$F,6,FALSE),"")</f>
        <v/>
      </c>
      <c r="H62" s="162"/>
      <c r="I62" s="125"/>
    </row>
    <row r="63">
      <c r="A63" s="121" t="s">
        <v>377</v>
      </c>
      <c r="B63" s="121">
        <v>0.0</v>
      </c>
      <c r="C63" s="159" t="s">
        <v>693</v>
      </c>
      <c r="D63" s="164" t="str">
        <f>IF(OR(ISERROR(SEARCH("extension",INDIRECT("$A"&amp;row()))),NOT(ISERROR(SEARCH("parties",INDIRECT("$C"&amp;row()))))),VLOOKUP(INDIRECT("$C"&amp;row()),'OCDS Schema 1.1.5'!$B:$D,2,FALSE), VLOOKUP(INDIRECT("$C"&amp;row()),'OCDS Extension Schemas 1.1.5'!$B:$D,2,FALSE))</f>
        <v>Related lot(s)</v>
      </c>
      <c r="E63" s="164" t="str">
        <f>IF(OR(ISERROR(SEARCH("extension",INDIRECT("$A"&amp;row()))),NOT(ISERROR(SEARCH("parties",INDIRECT("$C"&amp;row()))))),VLOOKUP(INDIRECT("$C"&amp;row()),'OCDS Schema 1.1.5'!$B:$D,3,FALSE), VLOOKUP(INDIRECT("$C"&amp;row()),'OCDS Extension Schemas 1.1.5'!$B:$D,3,FALSE))</f>
        <v>If this award relates to one or more specific lots, provide the identifier(s) of the related lot(s) here.</v>
      </c>
      <c r="F63" s="160"/>
      <c r="G63" s="134" t="str">
        <f>IFERROR(VLOOKUP(INDIRECT("F"&amp;row()),'2. Data Elements'!$A:$F,6,FALSE),"")</f>
        <v/>
      </c>
      <c r="H63" s="162"/>
      <c r="I63" s="125"/>
    </row>
    <row r="64">
      <c r="A64" s="121" t="s">
        <v>375</v>
      </c>
      <c r="B64" s="121">
        <v>0.0</v>
      </c>
      <c r="C64" s="158" t="s">
        <v>588</v>
      </c>
      <c r="D64" s="127"/>
      <c r="E64" s="127"/>
      <c r="F64" s="127"/>
      <c r="G64" s="127"/>
      <c r="H64" s="128"/>
      <c r="I64" s="125"/>
    </row>
    <row r="65">
      <c r="A65" s="121" t="s">
        <v>379</v>
      </c>
      <c r="B65" s="121">
        <v>0.0</v>
      </c>
      <c r="C65" s="159" t="s">
        <v>694</v>
      </c>
      <c r="D65" s="142" t="str">
        <f>IF(OR(ISERROR(SEARCH("extension",INDIRECT("$A"&amp;row()))),NOT(ISERROR(SEARCH("parties",INDIRECT("$C"&amp;row()))))),VLOOKUP(INDIRECT("$C"&amp;row()),'OCDS Schema 1.1.5'!$B:$D,2,FALSE), VLOOKUP(INDIRECT("$C"&amp;row()),'OCDS Extension Schemas 1.1.5'!$B:$D,2,FALSE))</f>
        <v>Delivery Location</v>
      </c>
      <c r="E65" s="142"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65" s="125"/>
    </row>
    <row r="66">
      <c r="A66" s="121" t="s">
        <v>377</v>
      </c>
      <c r="B66" s="121">
        <v>0.0</v>
      </c>
      <c r="C66" s="159" t="s">
        <v>695</v>
      </c>
      <c r="D66" s="164" t="str">
        <f>IF(OR(ISERROR(SEARCH("extension",INDIRECT("$A"&amp;row()))),NOT(ISERROR(SEARCH("parties",INDIRECT("$C"&amp;row()))))),VLOOKUP(INDIRECT("$C"&amp;row()),'OCDS Schema 1.1.5'!$B:$D,2,FALSE), VLOOKUP(INDIRECT("$C"&amp;row()),'OCDS Extension Schemas 1.1.5'!$B:$D,2,FALSE))</f>
        <v>Description</v>
      </c>
      <c r="E66" s="164"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66" s="160"/>
      <c r="G66" s="134" t="str">
        <f>IFERROR(VLOOKUP(INDIRECT("F"&amp;row()),'2. Data Elements'!$A:$F,6,FALSE),"")</f>
        <v/>
      </c>
      <c r="H66" s="162"/>
      <c r="I66" s="125"/>
    </row>
    <row r="67">
      <c r="A67" s="121" t="s">
        <v>379</v>
      </c>
      <c r="B67" s="121">
        <v>0.0</v>
      </c>
      <c r="C67" s="159" t="s">
        <v>696</v>
      </c>
      <c r="D67" s="142" t="str">
        <f>IF(OR(ISERROR(SEARCH("extension",INDIRECT("$A"&amp;row()))),NOT(ISERROR(SEARCH("parties",INDIRECT("$C"&amp;row()))))),VLOOKUP(INDIRECT("$C"&amp;row()),'OCDS Schema 1.1.5'!$B:$D,2,FALSE), VLOOKUP(INDIRECT("$C"&amp;row()),'OCDS Extension Schemas 1.1.5'!$B:$D,2,FALSE))</f>
        <v>Geometry</v>
      </c>
      <c r="E67" s="142"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67" s="125"/>
    </row>
    <row r="68">
      <c r="A68" s="121" t="s">
        <v>377</v>
      </c>
      <c r="B68" s="121">
        <v>0.0</v>
      </c>
      <c r="C68" s="159" t="s">
        <v>697</v>
      </c>
      <c r="D68" s="164" t="str">
        <f>IF(OR(ISERROR(SEARCH("extension",INDIRECT("$A"&amp;row()))),NOT(ISERROR(SEARCH("parties",INDIRECT("$C"&amp;row()))))),VLOOKUP(INDIRECT("$C"&amp;row()),'OCDS Schema 1.1.5'!$B:$D,2,FALSE), VLOOKUP(INDIRECT("$C"&amp;row()),'OCDS Extension Schemas 1.1.5'!$B:$D,2,FALSE))</f>
        <v>Type</v>
      </c>
      <c r="E68" s="164"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68" s="160"/>
      <c r="G68" s="134" t="str">
        <f>IFERROR(VLOOKUP(INDIRECT("F"&amp;row()),'2. Data Elements'!$A:$F,6,FALSE),"")</f>
        <v/>
      </c>
      <c r="H68" s="162"/>
      <c r="I68" s="125"/>
    </row>
    <row r="69">
      <c r="A69" s="121" t="s">
        <v>377</v>
      </c>
      <c r="B69" s="121">
        <v>0.0</v>
      </c>
      <c r="C69" s="159" t="s">
        <v>698</v>
      </c>
      <c r="D69" s="164" t="str">
        <f>IF(OR(ISERROR(SEARCH("extension",INDIRECT("$A"&amp;row()))),NOT(ISERROR(SEARCH("parties",INDIRECT("$C"&amp;row()))))),VLOOKUP(INDIRECT("$C"&amp;row()),'OCDS Schema 1.1.5'!$B:$D,2,FALSE), VLOOKUP(INDIRECT("$C"&amp;row()),'OCDS Extension Schemas 1.1.5'!$B:$D,2,FALSE))</f>
        <v>Coordinates</v>
      </c>
      <c r="E69" s="164"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69" s="160"/>
      <c r="G69" s="134" t="str">
        <f>IFERROR(VLOOKUP(INDIRECT("F"&amp;row()),'2. Data Elements'!$A:$F,6,FALSE),"")</f>
        <v/>
      </c>
      <c r="H69" s="162"/>
      <c r="I69" s="125"/>
    </row>
    <row r="70">
      <c r="A70" s="121" t="s">
        <v>379</v>
      </c>
      <c r="B70" s="121">
        <v>0.0</v>
      </c>
      <c r="C70" s="159" t="s">
        <v>699</v>
      </c>
      <c r="D70" s="142" t="str">
        <f>IF(OR(ISERROR(SEARCH("extension",INDIRECT("$A"&amp;row()))),NOT(ISERROR(SEARCH("parties",INDIRECT("$C"&amp;row()))))),VLOOKUP(INDIRECT("$C"&amp;row()),'OCDS Schema 1.1.5'!$B:$D,2,FALSE), VLOOKUP(INDIRECT("$C"&amp;row()),'OCDS Extension Schemas 1.1.5'!$B:$D,2,FALSE))</f>
        <v>Gazetteer</v>
      </c>
      <c r="E70" s="142" t="str">
        <f>IF(OR(ISERROR(SEARCH("extension",INDIRECT("$A"&amp;row()))),NOT(ISERROR(SEARCH("parties",INDIRECT("$C"&amp;row()))))),VLOOKUP(INDIRECT("$C"&amp;row()),'OCDS Schema 1.1.5'!$B:$D,3,FALSE), VLOOKUP(INDIRECT("$C"&amp;row()),'OCDS Extension Schemas 1.1.5'!$B:$D,3,FALSE))</f>
        <v>Identifiers from a gazetteer (a geographical index or directory) for the location.</v>
      </c>
      <c r="I70" s="125"/>
    </row>
    <row r="71">
      <c r="A71" s="121" t="s">
        <v>377</v>
      </c>
      <c r="B71" s="121">
        <v>0.0</v>
      </c>
      <c r="C71" s="159" t="s">
        <v>700</v>
      </c>
      <c r="D71" s="164" t="str">
        <f>IF(OR(ISERROR(SEARCH("extension",INDIRECT("$A"&amp;row()))),NOT(ISERROR(SEARCH("parties",INDIRECT("$C"&amp;row()))))),VLOOKUP(INDIRECT("$C"&amp;row()),'OCDS Schema 1.1.5'!$B:$D,2,FALSE), VLOOKUP(INDIRECT("$C"&amp;row()),'OCDS Extension Schemas 1.1.5'!$B:$D,2,FALSE))</f>
        <v>Gazetteer scheme</v>
      </c>
      <c r="E71" s="164"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71" s="160"/>
      <c r="G71" s="134" t="str">
        <f>IFERROR(VLOOKUP(INDIRECT("F"&amp;row()),'2. Data Elements'!$A:$F,6,FALSE),"")</f>
        <v/>
      </c>
      <c r="H71" s="162"/>
      <c r="I71" s="125"/>
    </row>
    <row r="72">
      <c r="A72" s="121" t="s">
        <v>377</v>
      </c>
      <c r="B72" s="121">
        <v>0.0</v>
      </c>
      <c r="C72" s="159" t="s">
        <v>701</v>
      </c>
      <c r="D72" s="164" t="str">
        <f>IF(OR(ISERROR(SEARCH("extension",INDIRECT("$A"&amp;row()))),NOT(ISERROR(SEARCH("parties",INDIRECT("$C"&amp;row()))))),VLOOKUP(INDIRECT("$C"&amp;row()),'OCDS Schema 1.1.5'!$B:$D,2,FALSE), VLOOKUP(INDIRECT("$C"&amp;row()),'OCDS Extension Schemas 1.1.5'!$B:$D,2,FALSE))</f>
        <v>Identifiers</v>
      </c>
      <c r="E72" s="164"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72" s="160"/>
      <c r="G72" s="134" t="str">
        <f>IFERROR(VLOOKUP(INDIRECT("F"&amp;row()),'2. Data Elements'!$A:$F,6,FALSE),"")</f>
        <v/>
      </c>
      <c r="H72" s="162"/>
      <c r="I72" s="125"/>
    </row>
    <row r="73">
      <c r="A73" s="121" t="s">
        <v>377</v>
      </c>
      <c r="B73" s="121">
        <v>0.0</v>
      </c>
      <c r="C73" s="159" t="s">
        <v>702</v>
      </c>
      <c r="D73" s="164" t="str">
        <f>IF(OR(ISERROR(SEARCH("extension",INDIRECT("$A"&amp;row()))),NOT(ISERROR(SEARCH("parties",INDIRECT("$C"&amp;row()))))),VLOOKUP(INDIRECT("$C"&amp;row()),'OCDS Schema 1.1.5'!$B:$D,2,FALSE), VLOOKUP(INDIRECT("$C"&amp;row()),'OCDS Extension Schemas 1.1.5'!$B:$D,2,FALSE))</f>
        <v>URI</v>
      </c>
      <c r="E73" s="164"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73" s="160"/>
      <c r="G73" s="134" t="str">
        <f>IFERROR(VLOOKUP(INDIRECT("F"&amp;row()),'2. Data Elements'!$A:$F,6,FALSE),"")</f>
        <v/>
      </c>
      <c r="H73" s="162"/>
      <c r="I73" s="125"/>
    </row>
    <row r="74">
      <c r="A74" s="121" t="s">
        <v>379</v>
      </c>
      <c r="B74" s="121">
        <v>0.0</v>
      </c>
      <c r="C74" s="159" t="s">
        <v>703</v>
      </c>
      <c r="D74" s="142" t="str">
        <f>IF(OR(ISERROR(SEARCH("extension",INDIRECT("$A"&amp;row()))),NOT(ISERROR(SEARCH("parties",INDIRECT("$C"&amp;row()))))),VLOOKUP(INDIRECT("$C"&amp;row()),'OCDS Schema 1.1.5'!$B:$D,2,FALSE), VLOOKUP(INDIRECT("$C"&amp;row()),'OCDS Extension Schemas 1.1.5'!$B:$D,2,FALSE))</f>
        <v>Delivery Address</v>
      </c>
      <c r="E74" s="142"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74" s="125"/>
    </row>
    <row r="75">
      <c r="A75" s="121" t="s">
        <v>377</v>
      </c>
      <c r="B75" s="121">
        <v>0.0</v>
      </c>
      <c r="C75" s="159" t="s">
        <v>704</v>
      </c>
      <c r="D75" s="164" t="str">
        <f>IF(OR(ISERROR(SEARCH("extension",INDIRECT("$A"&amp;row()))),NOT(ISERROR(SEARCH("parties",INDIRECT("$C"&amp;row()))))),VLOOKUP(INDIRECT("$C"&amp;row()),'OCDS Schema 1.1.5'!$B:$D,2,FALSE), VLOOKUP(INDIRECT("$C"&amp;row()),'OCDS Extension Schemas 1.1.5'!$B:$D,2,FALSE))</f>
        <v>Street address</v>
      </c>
      <c r="E75" s="164" t="str">
        <f>IF(OR(ISERROR(SEARCH("extension",INDIRECT("$A"&amp;row()))),NOT(ISERROR(SEARCH("parties",INDIRECT("$C"&amp;row()))))),VLOOKUP(INDIRECT("$C"&amp;row()),'OCDS Schema 1.1.5'!$B:$D,3,FALSE), VLOOKUP(INDIRECT("$C"&amp;row()),'OCDS Extension Schemas 1.1.5'!$B:$D,3,FALSE))</f>
        <v>The street address. For example, 1600 Amphitheatre Pkwy.</v>
      </c>
      <c r="F75" s="160"/>
      <c r="G75" s="134" t="str">
        <f>IFERROR(VLOOKUP(INDIRECT("F"&amp;row()),'2. Data Elements'!$A:$F,6,FALSE),"")</f>
        <v/>
      </c>
      <c r="H75" s="162"/>
      <c r="I75" s="125"/>
    </row>
    <row r="76">
      <c r="A76" s="121" t="s">
        <v>377</v>
      </c>
      <c r="B76" s="121">
        <v>0.0</v>
      </c>
      <c r="C76" s="159" t="s">
        <v>705</v>
      </c>
      <c r="D76" s="164" t="str">
        <f>IF(OR(ISERROR(SEARCH("extension",INDIRECT("$A"&amp;row()))),NOT(ISERROR(SEARCH("parties",INDIRECT("$C"&amp;row()))))),VLOOKUP(INDIRECT("$C"&amp;row()),'OCDS Schema 1.1.5'!$B:$D,2,FALSE), VLOOKUP(INDIRECT("$C"&amp;row()),'OCDS Extension Schemas 1.1.5'!$B:$D,2,FALSE))</f>
        <v>Locality</v>
      </c>
      <c r="E76" s="164" t="str">
        <f>IF(OR(ISERROR(SEARCH("extension",INDIRECT("$A"&amp;row()))),NOT(ISERROR(SEARCH("parties",INDIRECT("$C"&amp;row()))))),VLOOKUP(INDIRECT("$C"&amp;row()),'OCDS Schema 1.1.5'!$B:$D,3,FALSE), VLOOKUP(INDIRECT("$C"&amp;row()),'OCDS Extension Schemas 1.1.5'!$B:$D,3,FALSE))</f>
        <v>The locality. For example, Mountain View.</v>
      </c>
      <c r="F76" s="160"/>
      <c r="G76" s="134" t="str">
        <f>IFERROR(VLOOKUP(INDIRECT("F"&amp;row()),'2. Data Elements'!$A:$F,6,FALSE),"")</f>
        <v/>
      </c>
      <c r="H76" s="162"/>
      <c r="I76" s="125"/>
    </row>
    <row r="77">
      <c r="A77" s="121" t="s">
        <v>377</v>
      </c>
      <c r="B77" s="121">
        <v>0.0</v>
      </c>
      <c r="C77" s="159" t="s">
        <v>706</v>
      </c>
      <c r="D77" s="164" t="str">
        <f>IF(OR(ISERROR(SEARCH("extension",INDIRECT("$A"&amp;row()))),NOT(ISERROR(SEARCH("parties",INDIRECT("$C"&amp;row()))))),VLOOKUP(INDIRECT("$C"&amp;row()),'OCDS Schema 1.1.5'!$B:$D,2,FALSE), VLOOKUP(INDIRECT("$C"&amp;row()),'OCDS Extension Schemas 1.1.5'!$B:$D,2,FALSE))</f>
        <v>Region</v>
      </c>
      <c r="E77" s="164" t="str">
        <f>IF(OR(ISERROR(SEARCH("extension",INDIRECT("$A"&amp;row()))),NOT(ISERROR(SEARCH("parties",INDIRECT("$C"&amp;row()))))),VLOOKUP(INDIRECT("$C"&amp;row()),'OCDS Schema 1.1.5'!$B:$D,3,FALSE), VLOOKUP(INDIRECT("$C"&amp;row()),'OCDS Extension Schemas 1.1.5'!$B:$D,3,FALSE))</f>
        <v>The region. For example, CA.</v>
      </c>
      <c r="F77" s="160"/>
      <c r="G77" s="134" t="str">
        <f>IFERROR(VLOOKUP(INDIRECT("F"&amp;row()),'2. Data Elements'!$A:$F,6,FALSE),"")</f>
        <v/>
      </c>
      <c r="H77" s="162"/>
      <c r="I77" s="125"/>
    </row>
    <row r="78">
      <c r="A78" s="121" t="s">
        <v>377</v>
      </c>
      <c r="B78" s="121">
        <v>0.0</v>
      </c>
      <c r="C78" s="159" t="s">
        <v>707</v>
      </c>
      <c r="D78" s="164" t="str">
        <f>IF(OR(ISERROR(SEARCH("extension",INDIRECT("$A"&amp;row()))),NOT(ISERROR(SEARCH("parties",INDIRECT("$C"&amp;row()))))),VLOOKUP(INDIRECT("$C"&amp;row()),'OCDS Schema 1.1.5'!$B:$D,2,FALSE), VLOOKUP(INDIRECT("$C"&amp;row()),'OCDS Extension Schemas 1.1.5'!$B:$D,2,FALSE))</f>
        <v>Postal code</v>
      </c>
      <c r="E78" s="164" t="str">
        <f>IF(OR(ISERROR(SEARCH("extension",INDIRECT("$A"&amp;row()))),NOT(ISERROR(SEARCH("parties",INDIRECT("$C"&amp;row()))))),VLOOKUP(INDIRECT("$C"&amp;row()),'OCDS Schema 1.1.5'!$B:$D,3,FALSE), VLOOKUP(INDIRECT("$C"&amp;row()),'OCDS Extension Schemas 1.1.5'!$B:$D,3,FALSE))</f>
        <v>The postal code. For example, 94043.</v>
      </c>
      <c r="F78" s="160"/>
      <c r="G78" s="134" t="str">
        <f>IFERROR(VLOOKUP(INDIRECT("F"&amp;row()),'2. Data Elements'!$A:$F,6,FALSE),"")</f>
        <v/>
      </c>
      <c r="H78" s="162"/>
      <c r="I78" s="125"/>
    </row>
    <row r="79">
      <c r="A79" s="121" t="s">
        <v>377</v>
      </c>
      <c r="B79" s="121">
        <v>0.0</v>
      </c>
      <c r="C79" s="159" t="s">
        <v>708</v>
      </c>
      <c r="D79" s="164" t="str">
        <f>IF(OR(ISERROR(SEARCH("extension",INDIRECT("$A"&amp;row()))),NOT(ISERROR(SEARCH("parties",INDIRECT("$C"&amp;row()))))),VLOOKUP(INDIRECT("$C"&amp;row()),'OCDS Schema 1.1.5'!$B:$D,2,FALSE), VLOOKUP(INDIRECT("$C"&amp;row()),'OCDS Extension Schemas 1.1.5'!$B:$D,2,FALSE))</f>
        <v>Country name</v>
      </c>
      <c r="E79" s="164" t="str">
        <f>IF(OR(ISERROR(SEARCH("extension",INDIRECT("$A"&amp;row()))),NOT(ISERROR(SEARCH("parties",INDIRECT("$C"&amp;row()))))),VLOOKUP(INDIRECT("$C"&amp;row()),'OCDS Schema 1.1.5'!$B:$D,3,FALSE), VLOOKUP(INDIRECT("$C"&amp;row()),'OCDS Extension Schemas 1.1.5'!$B:$D,3,FALSE))</f>
        <v>The country name. For example, United States.</v>
      </c>
      <c r="F79" s="160"/>
      <c r="G79" s="134" t="str">
        <f>IFERROR(VLOOKUP(INDIRECT("F"&amp;row()),'2. Data Elements'!$A:$F,6,FALSE),"")</f>
        <v/>
      </c>
      <c r="H79" s="162"/>
      <c r="I79" s="125"/>
    </row>
    <row r="80">
      <c r="A80" s="121" t="s">
        <v>375</v>
      </c>
      <c r="B80" s="121">
        <v>0.0</v>
      </c>
      <c r="C80" s="158" t="s">
        <v>378</v>
      </c>
      <c r="D80" s="127"/>
      <c r="E80" s="127"/>
      <c r="F80" s="127"/>
      <c r="G80" s="127"/>
      <c r="H80" s="128"/>
      <c r="I80" s="125"/>
    </row>
    <row r="81">
      <c r="A81" s="121" t="s">
        <v>377</v>
      </c>
      <c r="B81" s="121">
        <v>0.0</v>
      </c>
      <c r="C81" s="159" t="s">
        <v>709</v>
      </c>
      <c r="D81" s="164" t="str">
        <f>IF(OR(ISERROR(SEARCH("extension",INDIRECT("$A"&amp;row()))),NOT(ISERROR(SEARCH("parties",INDIRECT("$C"&amp;row()))))),VLOOKUP(INDIRECT("$C"&amp;row()),'OCDS Schema 1.1.5'!$B:$D,2,FALSE), VLOOKUP(INDIRECT("$C"&amp;row()),'OCDS Extension Schemas 1.1.5'!$B:$D,2,FALSE))</f>
        <v>Related bid</v>
      </c>
      <c r="E81" s="164" t="str">
        <f>IF(OR(ISERROR(SEARCH("extension",INDIRECT("$A"&amp;row()))),NOT(ISERROR(SEARCH("parties",INDIRECT("$C"&amp;row()))))),VLOOKUP(INDIRECT("$C"&amp;row()),'OCDS Schema 1.1.5'!$B:$D,3,FALSE), VLOOKUP(INDIRECT("$C"&amp;row()),'OCDS Extension Schemas 1.1.5'!$B:$D,3,FALSE))</f>
        <v>Where bid details are used, a cross reference to the entry in the bids array to which this award relates. Provide the bid identifier here.</v>
      </c>
      <c r="F81" s="160"/>
      <c r="G81" s="134" t="str">
        <f>IFERROR(VLOOKUP(INDIRECT("F"&amp;row()),'2. Data Elements'!$A:$F,6,FALSE),"")</f>
        <v/>
      </c>
      <c r="H81" s="162"/>
      <c r="I81" s="125"/>
    </row>
    <row r="82">
      <c r="A82" s="121" t="s">
        <v>373</v>
      </c>
      <c r="B82" s="121">
        <v>0.0</v>
      </c>
      <c r="C82" s="157" t="s">
        <v>413</v>
      </c>
      <c r="D82" s="127"/>
      <c r="E82" s="127"/>
      <c r="F82" s="127"/>
      <c r="G82" s="127"/>
      <c r="H82" s="128"/>
      <c r="I82" s="125"/>
    </row>
    <row r="83">
      <c r="A83" s="121" t="s">
        <v>414</v>
      </c>
      <c r="B83" s="121">
        <v>0.0</v>
      </c>
      <c r="C83" s="84"/>
      <c r="D83" s="84"/>
      <c r="E83" s="84"/>
      <c r="F83" s="136"/>
      <c r="G83" s="134" t="str">
        <f>IFERROR(VLOOKUP(INDIRECT("F"&amp;row()),'2. Data Elements'!$A:$F,6,FALSE),"")</f>
        <v/>
      </c>
      <c r="H83" s="84"/>
      <c r="I83" s="125"/>
    </row>
    <row r="84">
      <c r="A84" s="121" t="s">
        <v>414</v>
      </c>
      <c r="B84" s="121">
        <v>0.0</v>
      </c>
      <c r="C84" s="84"/>
      <c r="D84" s="84"/>
      <c r="E84" s="84"/>
      <c r="F84" s="136"/>
      <c r="G84" s="134" t="str">
        <f>IFERROR(VLOOKUP(INDIRECT("F"&amp;row()),'2. Data Elements'!$A:$F,6,FALSE),"")</f>
        <v/>
      </c>
      <c r="H84" s="84"/>
      <c r="I84" s="125"/>
    </row>
    <row r="85">
      <c r="A85" s="121" t="s">
        <v>414</v>
      </c>
      <c r="B85" s="121">
        <v>0.0</v>
      </c>
      <c r="C85" s="84"/>
      <c r="D85" s="84"/>
      <c r="E85" s="84"/>
      <c r="F85" s="136"/>
      <c r="G85" s="134" t="str">
        <f>IFERROR(VLOOKUP(INDIRECT("F"&amp;row()),'2. Data Elements'!$A:$F,6,FALSE),"")</f>
        <v/>
      </c>
      <c r="H85" s="84"/>
      <c r="I85" s="125"/>
    </row>
    <row r="86">
      <c r="A86" s="121" t="s">
        <v>414</v>
      </c>
      <c r="B86" s="121">
        <v>0.0</v>
      </c>
      <c r="C86" s="84"/>
      <c r="D86" s="84"/>
      <c r="E86" s="84"/>
      <c r="F86" s="136"/>
      <c r="G86" s="134" t="str">
        <f>IFERROR(VLOOKUP(INDIRECT("F"&amp;row()),'2. Data Elements'!$A:$F,6,FALSE),"")</f>
        <v/>
      </c>
      <c r="H86" s="84"/>
      <c r="I86" s="125"/>
    </row>
  </sheetData>
  <mergeCells count="21">
    <mergeCell ref="C1:H1"/>
    <mergeCell ref="C2:H2"/>
    <mergeCell ref="E9:H9"/>
    <mergeCell ref="E12:H12"/>
    <mergeCell ref="E15:H15"/>
    <mergeCell ref="E18:H18"/>
    <mergeCell ref="E23:H23"/>
    <mergeCell ref="C64:H64"/>
    <mergeCell ref="E65:H65"/>
    <mergeCell ref="E67:H67"/>
    <mergeCell ref="E70:H70"/>
    <mergeCell ref="E74:H74"/>
    <mergeCell ref="C80:H80"/>
    <mergeCell ref="C82:H82"/>
    <mergeCell ref="E29:H29"/>
    <mergeCell ref="E33:H33"/>
    <mergeCell ref="E37:H37"/>
    <mergeCell ref="E42:H42"/>
    <mergeCell ref="E52:H52"/>
    <mergeCell ref="C59:H59"/>
    <mergeCell ref="C60:H60"/>
  </mergeCells>
  <dataValidations>
    <dataValidation type="list" allowBlank="1" sqref="F4:F8 F10:F11 F13:F14 F16:F17 F19:F22 F24:F28 F30:F32 F34:F36 F38:F41 F43:F51 F53:F58 F61:F63 F66 F68:F69 F71:F73 F75:F79 F81 F83:F86">
      <formula1>'2. Data Elements'!$A$6:$A$493</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7.63"/>
  </cols>
  <sheetData>
    <row r="1">
      <c r="A1" s="121" t="s">
        <v>236</v>
      </c>
      <c r="B1" s="121">
        <v>0.0</v>
      </c>
      <c r="C1" s="122" t="s">
        <v>710</v>
      </c>
      <c r="D1" s="123"/>
      <c r="E1" s="123"/>
      <c r="F1" s="123"/>
      <c r="G1" s="123"/>
      <c r="H1" s="124"/>
      <c r="I1" s="125"/>
    </row>
    <row r="2">
      <c r="A2" s="121" t="s">
        <v>279</v>
      </c>
      <c r="B2" s="121">
        <v>0.0</v>
      </c>
      <c r="C2" s="126" t="s">
        <v>711</v>
      </c>
      <c r="D2" s="127"/>
      <c r="E2" s="127"/>
      <c r="F2" s="127"/>
      <c r="G2" s="127"/>
      <c r="H2" s="128"/>
      <c r="I2" s="125"/>
    </row>
    <row r="3">
      <c r="A3" s="121" t="s">
        <v>281</v>
      </c>
      <c r="B3" s="121">
        <v>0.0</v>
      </c>
      <c r="C3" s="129" t="s">
        <v>282</v>
      </c>
      <c r="D3" s="129" t="s">
        <v>283</v>
      </c>
      <c r="E3" s="129" t="s">
        <v>284</v>
      </c>
      <c r="F3" s="129" t="s">
        <v>285</v>
      </c>
      <c r="G3" s="129" t="s">
        <v>43</v>
      </c>
      <c r="H3" s="129" t="s">
        <v>286</v>
      </c>
      <c r="I3" s="125"/>
    </row>
    <row r="4">
      <c r="A4" s="121" t="s">
        <v>287</v>
      </c>
      <c r="B4" s="121">
        <v>0.0</v>
      </c>
      <c r="C4" s="130" t="s">
        <v>712</v>
      </c>
      <c r="D4" s="164" t="str">
        <f>IF(OR(ISERROR(SEARCH("extension",INDIRECT("$A"&amp;row()))),NOT(ISERROR(SEARCH("parties",INDIRECT("$C"&amp;row()))))),VLOOKUP(INDIRECT("$C"&amp;row()),'OCDS Schema 1.1.5'!$B:$D,2,FALSE), VLOOKUP(INDIRECT("$C"&amp;row()),'OCDS Extension Schemas 1.1.5'!$B:$D,2,FALSE))</f>
        <v>Contract ID</v>
      </c>
      <c r="E4" s="164" t="str">
        <f>IF(OR(ISERROR(SEARCH("extension",INDIRECT("$A"&amp;row()))),NOT(ISERROR(SEARCH("parties",INDIRECT("$C"&amp;row()))))),VLOOKUP(INDIRECT("$C"&amp;row()),'OCDS Schema 1.1.5'!$B:$D,3,FALSE), VLOOKUP(INDIRECT("$C"&amp;row()),'OCDS Extension Schemas 1.1.5'!$B:$D,3,FALSE))</f>
        <v>The identifier for this contract. It must be unique and must not change within the Open Contracting Process it is part of (defined by a single ocid). See the identifier guidance for further details.</v>
      </c>
      <c r="F4" s="133" t="s">
        <v>289</v>
      </c>
      <c r="G4" s="134" t="str">
        <f>IFERROR(VLOOKUP(INDIRECT("F"&amp;row()),'2. Data Elements'!$A:$F,6,FALSE),"")</f>
        <v>22320991</v>
      </c>
      <c r="H4" s="82" t="s">
        <v>452</v>
      </c>
      <c r="I4" s="135" t="s">
        <v>291</v>
      </c>
      <c r="J4" s="135" t="s">
        <v>291</v>
      </c>
    </row>
    <row r="5">
      <c r="A5" s="121" t="s">
        <v>287</v>
      </c>
      <c r="B5" s="121">
        <v>0.0</v>
      </c>
      <c r="C5" s="130" t="s">
        <v>713</v>
      </c>
      <c r="D5" s="164" t="str">
        <f>IF(OR(ISERROR(SEARCH("extension",INDIRECT("$A"&amp;row()))),NOT(ISERROR(SEARCH("parties",INDIRECT("$C"&amp;row()))))),VLOOKUP(INDIRECT("$C"&amp;row()),'OCDS Schema 1.1.5'!$B:$D,2,FALSE), VLOOKUP(INDIRECT("$C"&amp;row()),'OCDS Extension Schemas 1.1.5'!$B:$D,2,FALSE))</f>
        <v>Award ID</v>
      </c>
      <c r="E5" s="164" t="str">
        <f>IF(OR(ISERROR(SEARCH("extension",INDIRECT("$A"&amp;row()))),NOT(ISERROR(SEARCH("parties",INDIRECT("$C"&amp;row()))))),VLOOKUP(INDIRECT("$C"&amp;row()),'OCDS Schema 1.1.5'!$B:$D,3,FALSE), VLOOKUP(INDIRECT("$C"&amp;row()),'OCDS Extension Schemas 1.1.5'!$B:$D,3,FALSE))</f>
        <v>The award.id against which this contract is being issued.</v>
      </c>
      <c r="F5" s="133" t="s">
        <v>289</v>
      </c>
      <c r="G5" s="134" t="str">
        <f>IFERROR(VLOOKUP(INDIRECT("F"&amp;row()),'2. Data Elements'!$A:$F,6,FALSE),"")</f>
        <v>22320991</v>
      </c>
      <c r="H5" s="82" t="s">
        <v>452</v>
      </c>
      <c r="I5" s="135" t="s">
        <v>291</v>
      </c>
      <c r="J5" s="135" t="s">
        <v>291</v>
      </c>
    </row>
    <row r="6">
      <c r="A6" s="121" t="s">
        <v>275</v>
      </c>
      <c r="B6" s="121">
        <v>0.0</v>
      </c>
      <c r="C6" s="143" t="s">
        <v>714</v>
      </c>
      <c r="D6" s="164" t="str">
        <f>IF(OR(ISERROR(SEARCH("extension",INDIRECT("$A"&amp;row()))),NOT(ISERROR(SEARCH("parties",INDIRECT("$C"&amp;row()))))),VLOOKUP(INDIRECT("$C"&amp;row()),'OCDS Schema 1.1.5'!$B:$D,2,FALSE), VLOOKUP(INDIRECT("$C"&amp;row()),'OCDS Extension Schemas 1.1.5'!$B:$D,2,FALSE))</f>
        <v>Contract title</v>
      </c>
      <c r="E6" s="164" t="str">
        <f>IF(OR(ISERROR(SEARCH("extension",INDIRECT("$A"&amp;row()))),NOT(ISERROR(SEARCH("parties",INDIRECT("$C"&amp;row()))))),VLOOKUP(INDIRECT("$C"&amp;row()),'OCDS Schema 1.1.5'!$B:$D,3,FALSE), VLOOKUP(INDIRECT("$C"&amp;row()),'OCDS Extension Schemas 1.1.5'!$B:$D,3,FALSE))</f>
        <v>Contract title</v>
      </c>
      <c r="F6" s="133" t="s">
        <v>454</v>
      </c>
      <c r="G6" s="134" t="str">
        <f>IFERROR(VLOOKUP(INDIRECT("F"&amp;row()),'2. Data Elements'!$A:$F,6,FALSE),"")</f>
        <v>343885 NH 3/4"- rock inv 277820P</v>
      </c>
      <c r="H6" s="82" t="s">
        <v>715</v>
      </c>
      <c r="I6" s="135" t="s">
        <v>291</v>
      </c>
      <c r="J6" s="135" t="s">
        <v>291</v>
      </c>
    </row>
    <row r="7">
      <c r="A7" s="121" t="s">
        <v>275</v>
      </c>
      <c r="B7" s="121">
        <v>0.0</v>
      </c>
      <c r="C7" s="143" t="s">
        <v>716</v>
      </c>
      <c r="D7" s="164" t="str">
        <f>IF(OR(ISERROR(SEARCH("extension",INDIRECT("$A"&amp;row()))),NOT(ISERROR(SEARCH("parties",INDIRECT("$C"&amp;row()))))),VLOOKUP(INDIRECT("$C"&amp;row()),'OCDS Schema 1.1.5'!$B:$D,2,FALSE), VLOOKUP(INDIRECT("$C"&amp;row()),'OCDS Extension Schemas 1.1.5'!$B:$D,2,FALSE))</f>
        <v>Contract description</v>
      </c>
      <c r="E7" s="164" t="str">
        <f>IF(OR(ISERROR(SEARCH("extension",INDIRECT("$A"&amp;row()))),NOT(ISERROR(SEARCH("parties",INDIRECT("$C"&amp;row()))))),VLOOKUP(INDIRECT("$C"&amp;row()),'OCDS Schema 1.1.5'!$B:$D,3,FALSE), VLOOKUP(INDIRECT("$C"&amp;row()),'OCDS Extension Schemas 1.1.5'!$B:$D,3,FALSE))</f>
        <v>Contract description</v>
      </c>
      <c r="F7" s="136"/>
      <c r="G7" s="134" t="str">
        <f>IFERROR(VLOOKUP(INDIRECT("F"&amp;row()),'2. Data Elements'!$A:$F,6,FALSE),"")</f>
        <v/>
      </c>
      <c r="H7" s="84"/>
      <c r="I7" s="125"/>
    </row>
    <row r="8">
      <c r="A8" s="121" t="s">
        <v>275</v>
      </c>
      <c r="B8" s="121">
        <v>0.0</v>
      </c>
      <c r="C8" s="143" t="s">
        <v>717</v>
      </c>
      <c r="D8" s="164" t="str">
        <f>IF(OR(ISERROR(SEARCH("extension",INDIRECT("$A"&amp;row()))),NOT(ISERROR(SEARCH("parties",INDIRECT("$C"&amp;row()))))),VLOOKUP(INDIRECT("$C"&amp;row()),'OCDS Schema 1.1.5'!$B:$D,2,FALSE), VLOOKUP(INDIRECT("$C"&amp;row()),'OCDS Extension Schemas 1.1.5'!$B:$D,2,FALSE))</f>
        <v>Contract status</v>
      </c>
      <c r="E8" s="164" t="str">
        <f>IF(OR(ISERROR(SEARCH("extension",INDIRECT("$A"&amp;row()))),NOT(ISERROR(SEARCH("parties",INDIRECT("$C"&amp;row()))))),VLOOKUP(INDIRECT("$C"&amp;row()),'OCDS Schema 1.1.5'!$B:$D,3,FALSE), VLOOKUP(INDIRECT("$C"&amp;row()),'OCDS Extension Schemas 1.1.5'!$B:$D,3,FALSE))</f>
        <v>The current status of the contract, from the closed contractStatus codelist.</v>
      </c>
      <c r="F8" s="133" t="s">
        <v>718</v>
      </c>
      <c r="G8" s="134" t="str">
        <f>IFERROR(VLOOKUP(INDIRECT("F"&amp;row()),'2. Data Elements'!$A:$F,6,FALSE),"")</f>
        <v>terminated</v>
      </c>
      <c r="H8" s="82" t="s">
        <v>719</v>
      </c>
      <c r="I8" s="135" t="s">
        <v>305</v>
      </c>
      <c r="J8" s="165" t="s">
        <v>291</v>
      </c>
    </row>
    <row r="9">
      <c r="A9" s="121" t="s">
        <v>301</v>
      </c>
      <c r="B9" s="121">
        <v>0.0</v>
      </c>
      <c r="C9" s="140" t="s">
        <v>720</v>
      </c>
      <c r="D9" s="142" t="str">
        <f>IF(OR(ISERROR(SEARCH("extension",INDIRECT("$A"&amp;row()))),NOT(ISERROR(SEARCH("parties",INDIRECT("$C"&amp;row()))))),VLOOKUP(INDIRECT("$C"&amp;row()),'OCDS Schema 1.1.5'!$B:$D,2,FALSE), VLOOKUP(INDIRECT("$C"&amp;row()),'OCDS Extension Schemas 1.1.5'!$B:$D,2,FALSE))</f>
        <v>Period</v>
      </c>
      <c r="E9" s="142" t="str">
        <f>IF(OR(ISERROR(SEARCH("extension",INDIRECT("$A"&amp;row()))),NOT(ISERROR(SEARCH("parties",INDIRECT("$C"&amp;row()))))),VLOOKUP(INDIRECT("$C"&amp;row()),'OCDS Schema 1.1.5'!$B:$D,3,FALSE), VLOOKUP(INDIRECT("$C"&amp;row()),'OCDS Extension Schemas 1.1.5'!$B:$D,3,FALSE))</f>
        <v>The start and end date for the contract.</v>
      </c>
      <c r="I9" s="125"/>
    </row>
    <row r="10">
      <c r="A10" s="121" t="s">
        <v>275</v>
      </c>
      <c r="B10" s="121">
        <v>0.0</v>
      </c>
      <c r="C10" s="143" t="s">
        <v>721</v>
      </c>
      <c r="D10" s="164" t="str">
        <f>IF(OR(ISERROR(SEARCH("extension",INDIRECT("$A"&amp;row()))),NOT(ISERROR(SEARCH("parties",INDIRECT("$C"&amp;row()))))),VLOOKUP(INDIRECT("$C"&amp;row()),'OCDS Schema 1.1.5'!$B:$D,2,FALSE), VLOOKUP(INDIRECT("$C"&amp;row()),'OCDS Extension Schemas 1.1.5'!$B:$D,2,FALSE))</f>
        <v>Start date</v>
      </c>
      <c r="E10"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10" s="133" t="s">
        <v>666</v>
      </c>
      <c r="G10" s="134" t="str">
        <f>IFERROR(VLOOKUP(INDIRECT("F"&amp;row()),'2. Data Elements'!$A:$F,6,FALSE),"")</f>
        <v>3/15/2023</v>
      </c>
      <c r="H10" s="82" t="s">
        <v>722</v>
      </c>
      <c r="I10" s="135" t="s">
        <v>291</v>
      </c>
      <c r="J10" s="135" t="s">
        <v>305</v>
      </c>
    </row>
    <row r="11">
      <c r="A11" s="121" t="s">
        <v>275</v>
      </c>
      <c r="B11" s="121">
        <v>0.0</v>
      </c>
      <c r="C11" s="143" t="s">
        <v>723</v>
      </c>
      <c r="D11" s="164" t="str">
        <f>IF(OR(ISERROR(SEARCH("extension",INDIRECT("$A"&amp;row()))),NOT(ISERROR(SEARCH("parties",INDIRECT("$C"&amp;row()))))),VLOOKUP(INDIRECT("$C"&amp;row()),'OCDS Schema 1.1.5'!$B:$D,2,FALSE), VLOOKUP(INDIRECT("$C"&amp;row()),'OCDS Extension Schemas 1.1.5'!$B:$D,2,FALSE))</f>
        <v>End date</v>
      </c>
      <c r="E11" s="164" t="str">
        <f>IF(OR(ISERROR(SEARCH("extension",INDIRECT("$A"&amp;row()))),NOT(ISERROR(SEARCH("parties",INDIRECT("$C"&amp;row()))))),VLOOKUP(INDIRECT("$C"&amp;row()),'OCDS Schema 1.1.5'!$B:$D,3,FALSE), VLOOKUP(INDIRECT("$C"&amp;row()),'OCDS Extension Schemas 1.1.5'!$B:$D,3,FALSE))</f>
        <v>The end date for the period. When known, a precise end date must be provided.</v>
      </c>
      <c r="F11" s="133" t="s">
        <v>669</v>
      </c>
      <c r="G11" s="134" t="str">
        <f>IFERROR(VLOOKUP(INDIRECT("F"&amp;row()),'2. Data Elements'!$A:$F,6,FALSE),"")</f>
        <v>3/28/2023</v>
      </c>
      <c r="H11" s="82" t="s">
        <v>724</v>
      </c>
      <c r="I11" s="135" t="s">
        <v>291</v>
      </c>
      <c r="J11" s="135" t="s">
        <v>305</v>
      </c>
    </row>
    <row r="12">
      <c r="A12" s="121" t="s">
        <v>275</v>
      </c>
      <c r="B12" s="121">
        <v>0.0</v>
      </c>
      <c r="C12" s="143" t="s">
        <v>725</v>
      </c>
      <c r="D12" s="164" t="str">
        <f>IF(OR(ISERROR(SEARCH("extension",INDIRECT("$A"&amp;row()))),NOT(ISERROR(SEARCH("parties",INDIRECT("$C"&amp;row()))))),VLOOKUP(INDIRECT("$C"&amp;row()),'OCDS Schema 1.1.5'!$B:$D,2,FALSE), VLOOKUP(INDIRECT("$C"&amp;row()),'OCDS Extension Schemas 1.1.5'!$B:$D,2,FALSE))</f>
        <v>Maximum extent</v>
      </c>
      <c r="E12"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 s="136"/>
      <c r="G12" s="134" t="str">
        <f>IFERROR(VLOOKUP(INDIRECT("F"&amp;row()),'2. Data Elements'!$A:$F,6,FALSE),"")</f>
        <v/>
      </c>
      <c r="H12" s="82"/>
      <c r="I12" s="125"/>
    </row>
    <row r="13">
      <c r="A13" s="121" t="s">
        <v>275</v>
      </c>
      <c r="B13" s="121">
        <v>0.0</v>
      </c>
      <c r="C13" s="143" t="s">
        <v>726</v>
      </c>
      <c r="D13" s="164" t="str">
        <f>IF(OR(ISERROR(SEARCH("extension",INDIRECT("$A"&amp;row()))),NOT(ISERROR(SEARCH("parties",INDIRECT("$C"&amp;row()))))),VLOOKUP(INDIRECT("$C"&amp;row()),'OCDS Schema 1.1.5'!$B:$D,2,FALSE), VLOOKUP(INDIRECT("$C"&amp;row()),'OCDS Extension Schemas 1.1.5'!$B:$D,2,FALSE))</f>
        <v>Duration (days)</v>
      </c>
      <c r="E13"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3" s="136"/>
      <c r="G13" s="134" t="str">
        <f>IFERROR(VLOOKUP(INDIRECT("F"&amp;row()),'2. Data Elements'!$A:$F,6,FALSE),"")</f>
        <v/>
      </c>
      <c r="H13" s="84"/>
      <c r="I13" s="125"/>
    </row>
    <row r="14">
      <c r="A14" s="121" t="s">
        <v>301</v>
      </c>
      <c r="B14" s="121">
        <v>0.0</v>
      </c>
      <c r="C14" s="140" t="s">
        <v>727</v>
      </c>
      <c r="D14" s="142" t="str">
        <f>IF(OR(ISERROR(SEARCH("extension",INDIRECT("$A"&amp;row()))),NOT(ISERROR(SEARCH("parties",INDIRECT("$C"&amp;row()))))),VLOOKUP(INDIRECT("$C"&amp;row()),'OCDS Schema 1.1.5'!$B:$D,2,FALSE), VLOOKUP(INDIRECT("$C"&amp;row()),'OCDS Extension Schemas 1.1.5'!$B:$D,2,FALSE))</f>
        <v>Value</v>
      </c>
      <c r="E14" s="142" t="str">
        <f>IF(OR(ISERROR(SEARCH("extension",INDIRECT("$A"&amp;row()))),NOT(ISERROR(SEARCH("parties",INDIRECT("$C"&amp;row()))))),VLOOKUP(INDIRECT("$C"&amp;row()),'OCDS Schema 1.1.5'!$B:$D,3,FALSE), VLOOKUP(INDIRECT("$C"&amp;row()),'OCDS Extension Schemas 1.1.5'!$B:$D,3,FALSE))</f>
        <v>The total value of this contract. A negative value indicates that the contract will involve payments from the supplier to the buyer (commonly used in concession contracts).</v>
      </c>
      <c r="I14" s="125"/>
    </row>
    <row r="15">
      <c r="A15" s="121" t="s">
        <v>275</v>
      </c>
      <c r="B15" s="121">
        <v>0.0</v>
      </c>
      <c r="C15" s="143" t="s">
        <v>728</v>
      </c>
      <c r="D15" s="164" t="str">
        <f>IF(OR(ISERROR(SEARCH("extension",INDIRECT("$A"&amp;row()))),NOT(ISERROR(SEARCH("parties",INDIRECT("$C"&amp;row()))))),VLOOKUP(INDIRECT("$C"&amp;row()),'OCDS Schema 1.1.5'!$B:$D,2,FALSE), VLOOKUP(INDIRECT("$C"&amp;row()),'OCDS Extension Schemas 1.1.5'!$B:$D,2,FALSE))</f>
        <v>Amount</v>
      </c>
      <c r="E15" s="164" t="str">
        <f>IF(OR(ISERROR(SEARCH("extension",INDIRECT("$A"&amp;row()))),NOT(ISERROR(SEARCH("parties",INDIRECT("$C"&amp;row()))))),VLOOKUP(INDIRECT("$C"&amp;row()),'OCDS Schema 1.1.5'!$B:$D,3,FALSE), VLOOKUP(INDIRECT("$C"&amp;row()),'OCDS Extension Schemas 1.1.5'!$B:$D,3,FALSE))</f>
        <v>Amount as a number.</v>
      </c>
      <c r="F15" s="133" t="s">
        <v>729</v>
      </c>
      <c r="G15" s="134">
        <f>IFERROR(VLOOKUP(INDIRECT("F"&amp;row()),'2. Data Elements'!$A:$F,6,FALSE),"")</f>
        <v>117.85</v>
      </c>
      <c r="H15" s="82" t="s">
        <v>730</v>
      </c>
      <c r="I15" s="135" t="s">
        <v>291</v>
      </c>
      <c r="J15" s="135" t="s">
        <v>291</v>
      </c>
    </row>
    <row r="16">
      <c r="A16" s="121" t="s">
        <v>275</v>
      </c>
      <c r="B16" s="121">
        <v>0.0</v>
      </c>
      <c r="C16" s="143" t="s">
        <v>731</v>
      </c>
      <c r="D16" s="164" t="str">
        <f>IF(OR(ISERROR(SEARCH("extension",INDIRECT("$A"&amp;row()))),NOT(ISERROR(SEARCH("parties",INDIRECT("$C"&amp;row()))))),VLOOKUP(INDIRECT("$C"&amp;row()),'OCDS Schema 1.1.5'!$B:$D,2,FALSE), VLOOKUP(INDIRECT("$C"&amp;row()),'OCDS Extension Schemas 1.1.5'!$B:$D,2,FALSE))</f>
        <v>Currency</v>
      </c>
      <c r="E16" s="164" t="str">
        <f>IF(OR(ISERROR(SEARCH("extension",INDIRECT("$A"&amp;row()))),NOT(ISERROR(SEARCH("parties",INDIRECT("$C"&amp;row()))))),VLOOKUP(INDIRECT("$C"&amp;row()),'OCDS Schema 1.1.5'!$B:$D,3,FALSE), VLOOKUP(INDIRECT("$C"&amp;row()),'OCDS Extension Schemas 1.1.5'!$B:$D,3,FALSE))</f>
        <v>The currency of the amount, from the closed currency codelist.</v>
      </c>
      <c r="F16" s="133" t="s">
        <v>732</v>
      </c>
      <c r="G16" s="134" t="str">
        <f>IFERROR(VLOOKUP(INDIRECT("F"&amp;row()),'2. Data Elements'!$A:$F,6,FALSE),"")</f>
        <v>USD</v>
      </c>
      <c r="H16" s="139" t="s">
        <v>300</v>
      </c>
      <c r="I16" s="135" t="s">
        <v>305</v>
      </c>
      <c r="J16" s="135" t="s">
        <v>291</v>
      </c>
    </row>
    <row r="17">
      <c r="A17" s="121" t="s">
        <v>301</v>
      </c>
      <c r="B17" s="121">
        <v>0.0</v>
      </c>
      <c r="C17" s="140" t="s">
        <v>733</v>
      </c>
      <c r="D17" s="142" t="str">
        <f>IF(OR(ISERROR(SEARCH("extension",INDIRECT("$A"&amp;row()))),NOT(ISERROR(SEARCH("parties",INDIRECT("$C"&amp;row()))))),VLOOKUP(INDIRECT("$C"&amp;row()),'OCDS Schema 1.1.5'!$B:$D,2,FALSE), VLOOKUP(INDIRECT("$C"&amp;row()),'OCDS Extension Schemas 1.1.5'!$B:$D,2,FALSE))</f>
        <v>Items contracted</v>
      </c>
      <c r="E17" s="142" t="str">
        <f>IF(OR(ISERROR(SEARCH("extension",INDIRECT("$A"&amp;row()))),NOT(ISERROR(SEARCH("parties",INDIRECT("$C"&amp;row()))))),VLOOKUP(INDIRECT("$C"&amp;row()),'OCDS Schema 1.1.5'!$B:$D,3,FALSE), VLOOKUP(INDIRECT("$C"&amp;row()),'OCDS Extension Schemas 1.1.5'!$B:$D,3,FALSE))</f>
        <v>The goods, services, and any intangible outcomes in this contract. Note: If the items are the same as the award do not repeat.</v>
      </c>
      <c r="I17" s="125"/>
    </row>
    <row r="18">
      <c r="A18" s="121" t="s">
        <v>287</v>
      </c>
      <c r="B18" s="121">
        <v>0.0</v>
      </c>
      <c r="C18" s="130" t="s">
        <v>734</v>
      </c>
      <c r="D18" s="164" t="str">
        <f>IF(OR(ISERROR(SEARCH("extension",INDIRECT("$A"&amp;row()))),NOT(ISERROR(SEARCH("parties",INDIRECT("$C"&amp;row()))))),VLOOKUP(INDIRECT("$C"&amp;row()),'OCDS Schema 1.1.5'!$B:$D,2,FALSE), VLOOKUP(INDIRECT("$C"&amp;row()),'OCDS Extension Schemas 1.1.5'!$B:$D,2,FALSE))</f>
        <v>ID</v>
      </c>
      <c r="E18" s="164"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8" s="133" t="s">
        <v>735</v>
      </c>
      <c r="G18" s="134" t="str">
        <f>IFERROR(VLOOKUP(INDIRECT("F"&amp;row()),'2. Data Elements'!$A:$F,6,FALSE),"")</f>
        <v>22320991-10</v>
      </c>
      <c r="H18" s="100" t="s">
        <v>736</v>
      </c>
      <c r="I18" s="135" t="s">
        <v>291</v>
      </c>
      <c r="J18" s="135" t="s">
        <v>291</v>
      </c>
    </row>
    <row r="19">
      <c r="A19" s="121" t="s">
        <v>275</v>
      </c>
      <c r="B19" s="121">
        <v>0.0</v>
      </c>
      <c r="C19" s="143" t="s">
        <v>737</v>
      </c>
      <c r="D19" s="164" t="str">
        <f>IF(OR(ISERROR(SEARCH("extension",INDIRECT("$A"&amp;row()))),NOT(ISERROR(SEARCH("parties",INDIRECT("$C"&amp;row()))))),VLOOKUP(INDIRECT("$C"&amp;row()),'OCDS Schema 1.1.5'!$B:$D,2,FALSE), VLOOKUP(INDIRECT("$C"&amp;row()),'OCDS Extension Schemas 1.1.5'!$B:$D,2,FALSE))</f>
        <v>Description</v>
      </c>
      <c r="E19" s="164" t="str">
        <f>IF(OR(ISERROR(SEARCH("extension",INDIRECT("$A"&amp;row()))),NOT(ISERROR(SEARCH("parties",INDIRECT("$C"&amp;row()))))),VLOOKUP(INDIRECT("$C"&amp;row()),'OCDS Schema 1.1.5'!$B:$D,3,FALSE), VLOOKUP(INDIRECT("$C"&amp;row()),'OCDS Extension Schemas 1.1.5'!$B:$D,3,FALSE))</f>
        <v>A description of the goods, services to be provided.</v>
      </c>
      <c r="F19" s="133" t="s">
        <v>738</v>
      </c>
      <c r="G19" s="134" t="str">
        <f>IFERROR(VLOOKUP(INDIRECT("F"&amp;row()),'2. Data Elements'!$A:$F,6,FALSE),"")</f>
        <v>343885 NH 3/4"- rock inv 277820P</v>
      </c>
      <c r="H19" s="100" t="s">
        <v>739</v>
      </c>
      <c r="I19" s="135" t="s">
        <v>291</v>
      </c>
      <c r="J19" s="135" t="s">
        <v>291</v>
      </c>
    </row>
    <row r="20">
      <c r="A20" s="121" t="s">
        <v>301</v>
      </c>
      <c r="B20" s="121">
        <v>0.0</v>
      </c>
      <c r="C20" s="140" t="s">
        <v>740</v>
      </c>
      <c r="D20" s="142" t="str">
        <f>IF(OR(ISERROR(SEARCH("extension",INDIRECT("$A"&amp;row()))),NOT(ISERROR(SEARCH("parties",INDIRECT("$C"&amp;row()))))),VLOOKUP(INDIRECT("$C"&amp;row()),'OCDS Schema 1.1.5'!$B:$D,2,FALSE), VLOOKUP(INDIRECT("$C"&amp;row()),'OCDS Extension Schemas 1.1.5'!$B:$D,2,FALSE))</f>
        <v>Classification</v>
      </c>
      <c r="E20" s="142" t="str">
        <f>IF(OR(ISERROR(SEARCH("extension",INDIRECT("$A"&amp;row()))),NOT(ISERROR(SEARCH("parties",INDIRECT("$C"&amp;row()))))),VLOOKUP(INDIRECT("$C"&amp;row()),'OCDS Schema 1.1.5'!$B:$D,3,FALSE), VLOOKUP(INDIRECT("$C"&amp;row()),'OCDS Extension Schemas 1.1.5'!$B:$D,3,FALSE))</f>
        <v>The primary classification for the item.</v>
      </c>
      <c r="I20" s="125"/>
    </row>
    <row r="21">
      <c r="A21" s="121" t="s">
        <v>275</v>
      </c>
      <c r="B21" s="121">
        <v>0.0</v>
      </c>
      <c r="C21" s="143" t="s">
        <v>741</v>
      </c>
      <c r="D21" s="164" t="str">
        <f>IF(OR(ISERROR(SEARCH("extension",INDIRECT("$A"&amp;row()))),NOT(ISERROR(SEARCH("parties",INDIRECT("$C"&amp;row()))))),VLOOKUP(INDIRECT("$C"&amp;row()),'OCDS Schema 1.1.5'!$B:$D,2,FALSE), VLOOKUP(INDIRECT("$C"&amp;row()),'OCDS Extension Schemas 1.1.5'!$B:$D,2,FALSE))</f>
        <v>Scheme</v>
      </c>
      <c r="E21"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1" s="133" t="s">
        <v>742</v>
      </c>
      <c r="G21" s="134" t="str">
        <f>IFERROR(VLOOKUP(INDIRECT("F"&amp;row()),'2. Data Elements'!$A:$F,6,FALSE),"")</f>
        <v>NIGP</v>
      </c>
      <c r="H21" s="100" t="s">
        <v>743</v>
      </c>
      <c r="I21" s="135" t="s">
        <v>291</v>
      </c>
      <c r="J21" s="135" t="s">
        <v>291</v>
      </c>
    </row>
    <row r="22">
      <c r="A22" s="121" t="s">
        <v>275</v>
      </c>
      <c r="B22" s="121">
        <v>0.0</v>
      </c>
      <c r="C22" s="143" t="s">
        <v>744</v>
      </c>
      <c r="D22" s="164" t="str">
        <f>IF(OR(ISERROR(SEARCH("extension",INDIRECT("$A"&amp;row()))),NOT(ISERROR(SEARCH("parties",INDIRECT("$C"&amp;row()))))),VLOOKUP(INDIRECT("$C"&amp;row()),'OCDS Schema 1.1.5'!$B:$D,2,FALSE), VLOOKUP(INDIRECT("$C"&amp;row()),'OCDS Extension Schemas 1.1.5'!$B:$D,2,FALSE))</f>
        <v>ID</v>
      </c>
      <c r="E22" s="164" t="str">
        <f>IF(OR(ISERROR(SEARCH("extension",INDIRECT("$A"&amp;row()))),NOT(ISERROR(SEARCH("parties",INDIRECT("$C"&amp;row()))))),VLOOKUP(INDIRECT("$C"&amp;row()),'OCDS Schema 1.1.5'!$B:$D,3,FALSE), VLOOKUP(INDIRECT("$C"&amp;row()),'OCDS Extension Schemas 1.1.5'!$B:$D,3,FALSE))</f>
        <v>The classification code taken from the scheme.</v>
      </c>
      <c r="F22" s="133" t="s">
        <v>745</v>
      </c>
      <c r="G22" s="134" t="str">
        <f>IFERROR(VLOOKUP(INDIRECT("F"&amp;row()),'2. Data Elements'!$A:$F,6,FALSE),"")</f>
        <v>91200</v>
      </c>
      <c r="H22" s="100" t="s">
        <v>746</v>
      </c>
      <c r="I22" s="135" t="s">
        <v>291</v>
      </c>
      <c r="J22" s="135" t="s">
        <v>291</v>
      </c>
    </row>
    <row r="23">
      <c r="A23" s="121" t="s">
        <v>275</v>
      </c>
      <c r="B23" s="121">
        <v>0.0</v>
      </c>
      <c r="C23" s="143" t="s">
        <v>747</v>
      </c>
      <c r="D23" s="164" t="str">
        <f>IF(OR(ISERROR(SEARCH("extension",INDIRECT("$A"&amp;row()))),NOT(ISERROR(SEARCH("parties",INDIRECT("$C"&amp;row()))))),VLOOKUP(INDIRECT("$C"&amp;row()),'OCDS Schema 1.1.5'!$B:$D,2,FALSE), VLOOKUP(INDIRECT("$C"&amp;row()),'OCDS Extension Schemas 1.1.5'!$B:$D,2,FALSE))</f>
        <v>Description</v>
      </c>
      <c r="E23" s="164" t="str">
        <f>IF(OR(ISERROR(SEARCH("extension",INDIRECT("$A"&amp;row()))),NOT(ISERROR(SEARCH("parties",INDIRECT("$C"&amp;row()))))),VLOOKUP(INDIRECT("$C"&amp;row()),'OCDS Schema 1.1.5'!$B:$D,3,FALSE), VLOOKUP(INDIRECT("$C"&amp;row()),'OCDS Extension Schemas 1.1.5'!$B:$D,3,FALSE))</f>
        <v>A textual description or title for the classification code.</v>
      </c>
      <c r="F23" s="133" t="s">
        <v>748</v>
      </c>
      <c r="G23" s="134" t="str">
        <f>IFERROR(VLOOKUP(INDIRECT("F"&amp;row()),'2. Data Elements'!$A:$F,6,FALSE),"")</f>
        <v>CONSTRUCTION SVCS GEN'L INCL MAINT &amp; REPAIR</v>
      </c>
      <c r="H23" s="152" t="s">
        <v>749</v>
      </c>
      <c r="I23" s="135" t="s">
        <v>291</v>
      </c>
      <c r="J23" s="135" t="s">
        <v>291</v>
      </c>
    </row>
    <row r="24">
      <c r="A24" s="121" t="s">
        <v>275</v>
      </c>
      <c r="B24" s="121">
        <v>0.0</v>
      </c>
      <c r="C24" s="143" t="s">
        <v>750</v>
      </c>
      <c r="D24" s="164" t="str">
        <f>IF(OR(ISERROR(SEARCH("extension",INDIRECT("$A"&amp;row()))),NOT(ISERROR(SEARCH("parties",INDIRECT("$C"&amp;row()))))),VLOOKUP(INDIRECT("$C"&amp;row()),'OCDS Schema 1.1.5'!$B:$D,2,FALSE), VLOOKUP(INDIRECT("$C"&amp;row()),'OCDS Extension Schemas 1.1.5'!$B:$D,2,FALSE))</f>
        <v>URI</v>
      </c>
      <c r="E24" s="164" t="str">
        <f>IF(OR(ISERROR(SEARCH("extension",INDIRECT("$A"&amp;row()))),NOT(ISERROR(SEARCH("parties",INDIRECT("$C"&amp;row()))))),VLOOKUP(INDIRECT("$C"&amp;row()),'OCDS Schema 1.1.5'!$B:$D,3,FALSE), VLOOKUP(INDIRECT("$C"&amp;row()),'OCDS Extension Schemas 1.1.5'!$B:$D,3,FALSE))</f>
        <v>A URI to uniquely identify the classification code.</v>
      </c>
      <c r="F24" s="136"/>
      <c r="G24" s="134" t="str">
        <f>IFERROR(VLOOKUP(INDIRECT("F"&amp;row()),'2. Data Elements'!$A:$F,6,FALSE),"")</f>
        <v/>
      </c>
      <c r="H24" s="84"/>
      <c r="I24" s="125"/>
    </row>
    <row r="25">
      <c r="A25" s="121" t="s">
        <v>301</v>
      </c>
      <c r="B25" s="121">
        <v>0.0</v>
      </c>
      <c r="C25" s="140" t="s">
        <v>751</v>
      </c>
      <c r="D25" s="142" t="str">
        <f>IF(OR(ISERROR(SEARCH("extension",INDIRECT("$A"&amp;row()))),NOT(ISERROR(SEARCH("parties",INDIRECT("$C"&amp;row()))))),VLOOKUP(INDIRECT("$C"&amp;row()),'OCDS Schema 1.1.5'!$B:$D,2,FALSE), VLOOKUP(INDIRECT("$C"&amp;row()),'OCDS Extension Schemas 1.1.5'!$B:$D,2,FALSE))</f>
        <v>Additional classifications</v>
      </c>
      <c r="E25" s="142" t="str">
        <f>IF(OR(ISERROR(SEARCH("extension",INDIRECT("$A"&amp;row()))),NOT(ISERROR(SEARCH("parties",INDIRECT("$C"&amp;row()))))),VLOOKUP(INDIRECT("$C"&amp;row()),'OCDS Schema 1.1.5'!$B:$D,3,FALSE), VLOOKUP(INDIRECT("$C"&amp;row()),'OCDS Extension Schemas 1.1.5'!$B:$D,3,FALSE))</f>
        <v>An array of additional classifications for the item.</v>
      </c>
      <c r="I25" s="125"/>
    </row>
    <row r="26">
      <c r="A26" s="121" t="s">
        <v>275</v>
      </c>
      <c r="B26" s="121">
        <v>0.0</v>
      </c>
      <c r="C26" s="143" t="s">
        <v>752</v>
      </c>
      <c r="D26" s="164" t="str">
        <f>IF(OR(ISERROR(SEARCH("extension",INDIRECT("$A"&amp;row()))),NOT(ISERROR(SEARCH("parties",INDIRECT("$C"&amp;row()))))),VLOOKUP(INDIRECT("$C"&amp;row()),'OCDS Schema 1.1.5'!$B:$D,2,FALSE), VLOOKUP(INDIRECT("$C"&amp;row()),'OCDS Extension Schemas 1.1.5'!$B:$D,2,FALSE))</f>
        <v>Scheme</v>
      </c>
      <c r="E26"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6" s="136"/>
      <c r="G26" s="134" t="str">
        <f>IFERROR(VLOOKUP(INDIRECT("F"&amp;row()),'2. Data Elements'!$A:$F,6,FALSE),"")</f>
        <v/>
      </c>
      <c r="H26" s="84"/>
      <c r="I26" s="125"/>
    </row>
    <row r="27">
      <c r="A27" s="121" t="s">
        <v>275</v>
      </c>
      <c r="B27" s="121">
        <v>0.0</v>
      </c>
      <c r="C27" s="143" t="s">
        <v>753</v>
      </c>
      <c r="D27" s="164" t="str">
        <f>IF(OR(ISERROR(SEARCH("extension",INDIRECT("$A"&amp;row()))),NOT(ISERROR(SEARCH("parties",INDIRECT("$C"&amp;row()))))),VLOOKUP(INDIRECT("$C"&amp;row()),'OCDS Schema 1.1.5'!$B:$D,2,FALSE), VLOOKUP(INDIRECT("$C"&amp;row()),'OCDS Extension Schemas 1.1.5'!$B:$D,2,FALSE))</f>
        <v>ID</v>
      </c>
      <c r="E27" s="164" t="str">
        <f>IF(OR(ISERROR(SEARCH("extension",INDIRECT("$A"&amp;row()))),NOT(ISERROR(SEARCH("parties",INDIRECT("$C"&amp;row()))))),VLOOKUP(INDIRECT("$C"&amp;row()),'OCDS Schema 1.1.5'!$B:$D,3,FALSE), VLOOKUP(INDIRECT("$C"&amp;row()),'OCDS Extension Schemas 1.1.5'!$B:$D,3,FALSE))</f>
        <v>The classification code taken from the scheme.</v>
      </c>
      <c r="F27" s="136"/>
      <c r="G27" s="134" t="str">
        <f>IFERROR(VLOOKUP(INDIRECT("F"&amp;row()),'2. Data Elements'!$A:$F,6,FALSE),"")</f>
        <v/>
      </c>
      <c r="H27" s="84"/>
      <c r="I27" s="125"/>
    </row>
    <row r="28">
      <c r="A28" s="121" t="s">
        <v>275</v>
      </c>
      <c r="B28" s="121">
        <v>0.0</v>
      </c>
      <c r="C28" s="143" t="s">
        <v>754</v>
      </c>
      <c r="D28" s="164" t="str">
        <f>IF(OR(ISERROR(SEARCH("extension",INDIRECT("$A"&amp;row()))),NOT(ISERROR(SEARCH("parties",INDIRECT("$C"&amp;row()))))),VLOOKUP(INDIRECT("$C"&amp;row()),'OCDS Schema 1.1.5'!$B:$D,2,FALSE), VLOOKUP(INDIRECT("$C"&amp;row()),'OCDS Extension Schemas 1.1.5'!$B:$D,2,FALSE))</f>
        <v>Description</v>
      </c>
      <c r="E28" s="164" t="str">
        <f>IF(OR(ISERROR(SEARCH("extension",INDIRECT("$A"&amp;row()))),NOT(ISERROR(SEARCH("parties",INDIRECT("$C"&amp;row()))))),VLOOKUP(INDIRECT("$C"&amp;row()),'OCDS Schema 1.1.5'!$B:$D,3,FALSE), VLOOKUP(INDIRECT("$C"&amp;row()),'OCDS Extension Schemas 1.1.5'!$B:$D,3,FALSE))</f>
        <v>A textual description or title for the classification code.</v>
      </c>
      <c r="F28" s="136"/>
      <c r="G28" s="134" t="str">
        <f>IFERROR(VLOOKUP(INDIRECT("F"&amp;row()),'2. Data Elements'!$A:$F,6,FALSE),"")</f>
        <v/>
      </c>
      <c r="H28" s="84"/>
      <c r="I28" s="125"/>
    </row>
    <row r="29">
      <c r="A29" s="121" t="s">
        <v>275</v>
      </c>
      <c r="B29" s="121">
        <v>0.0</v>
      </c>
      <c r="C29" s="143" t="s">
        <v>755</v>
      </c>
      <c r="D29" s="164" t="str">
        <f>IF(OR(ISERROR(SEARCH("extension",INDIRECT("$A"&amp;row()))),NOT(ISERROR(SEARCH("parties",INDIRECT("$C"&amp;row()))))),VLOOKUP(INDIRECT("$C"&amp;row()),'OCDS Schema 1.1.5'!$B:$D,2,FALSE), VLOOKUP(INDIRECT("$C"&amp;row()),'OCDS Extension Schemas 1.1.5'!$B:$D,2,FALSE))</f>
        <v>URI</v>
      </c>
      <c r="E29" s="164" t="str">
        <f>IF(OR(ISERROR(SEARCH("extension",INDIRECT("$A"&amp;row()))),NOT(ISERROR(SEARCH("parties",INDIRECT("$C"&amp;row()))))),VLOOKUP(INDIRECT("$C"&amp;row()),'OCDS Schema 1.1.5'!$B:$D,3,FALSE), VLOOKUP(INDIRECT("$C"&amp;row()),'OCDS Extension Schemas 1.1.5'!$B:$D,3,FALSE))</f>
        <v>A URI to uniquely identify the classification code.</v>
      </c>
      <c r="F29" s="136"/>
      <c r="G29" s="134" t="str">
        <f>IFERROR(VLOOKUP(INDIRECT("F"&amp;row()),'2. Data Elements'!$A:$F,6,FALSE),"")</f>
        <v/>
      </c>
      <c r="H29" s="84"/>
      <c r="I29" s="125"/>
    </row>
    <row r="30">
      <c r="A30" s="121" t="s">
        <v>275</v>
      </c>
      <c r="B30" s="121">
        <v>0.0</v>
      </c>
      <c r="C30" s="143" t="s">
        <v>756</v>
      </c>
      <c r="D30" s="164" t="str">
        <f>IF(OR(ISERROR(SEARCH("extension",INDIRECT("$A"&amp;row()))),NOT(ISERROR(SEARCH("parties",INDIRECT("$C"&amp;row()))))),VLOOKUP(INDIRECT("$C"&amp;row()),'OCDS Schema 1.1.5'!$B:$D,2,FALSE), VLOOKUP(INDIRECT("$C"&amp;row()),'OCDS Extension Schemas 1.1.5'!$B:$D,2,FALSE))</f>
        <v>Quantity</v>
      </c>
      <c r="E30" s="164" t="str">
        <f>IF(OR(ISERROR(SEARCH("extension",INDIRECT("$A"&amp;row()))),NOT(ISERROR(SEARCH("parties",INDIRECT("$C"&amp;row()))))),VLOOKUP(INDIRECT("$C"&amp;row()),'OCDS Schema 1.1.5'!$B:$D,3,FALSE), VLOOKUP(INDIRECT("$C"&amp;row()),'OCDS Extension Schemas 1.1.5'!$B:$D,3,FALSE))</f>
        <v>The number of units to be provided.</v>
      </c>
      <c r="F30" s="133" t="s">
        <v>757</v>
      </c>
      <c r="G30" s="134" t="str">
        <f>IFERROR(VLOOKUP(INDIRECT("F"&amp;row()),'2. Data Elements'!$A:$F,6,FALSE),"")</f>
        <v>67.85</v>
      </c>
      <c r="H30" s="82" t="s">
        <v>758</v>
      </c>
      <c r="I30" s="135" t="s">
        <v>291</v>
      </c>
      <c r="J30" s="135" t="s">
        <v>291</v>
      </c>
    </row>
    <row r="31">
      <c r="A31" s="121" t="s">
        <v>301</v>
      </c>
      <c r="B31" s="121">
        <v>0.0</v>
      </c>
      <c r="C31" s="140" t="s">
        <v>759</v>
      </c>
      <c r="D31" s="142" t="str">
        <f>IF(OR(ISERROR(SEARCH("extension",INDIRECT("$A"&amp;row()))),NOT(ISERROR(SEARCH("parties",INDIRECT("$C"&amp;row()))))),VLOOKUP(INDIRECT("$C"&amp;row()),'OCDS Schema 1.1.5'!$B:$D,2,FALSE), VLOOKUP(INDIRECT("$C"&amp;row()),'OCDS Extension Schemas 1.1.5'!$B:$D,2,FALSE))</f>
        <v>Unit</v>
      </c>
      <c r="E31" s="142"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31" s="125"/>
    </row>
    <row r="32">
      <c r="A32" s="121" t="s">
        <v>275</v>
      </c>
      <c r="B32" s="121">
        <v>0.0</v>
      </c>
      <c r="C32" s="143" t="s">
        <v>760</v>
      </c>
      <c r="D32" s="164" t="str">
        <f>IF(OR(ISERROR(SEARCH("extension",INDIRECT("$A"&amp;row()))),NOT(ISERROR(SEARCH("parties",INDIRECT("$C"&amp;row()))))),VLOOKUP(INDIRECT("$C"&amp;row()),'OCDS Schema 1.1.5'!$B:$D,2,FALSE), VLOOKUP(INDIRECT("$C"&amp;row()),'OCDS Extension Schemas 1.1.5'!$B:$D,2,FALSE))</f>
        <v>Scheme</v>
      </c>
      <c r="E32" s="164"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2" s="133" t="s">
        <v>761</v>
      </c>
      <c r="G32" s="134" t="str">
        <f>IFERROR(VLOOKUP(INDIRECT("F"&amp;row()),'2. Data Elements'!$A:$F,6,FALSE),"")</f>
        <v>UNCEFACT</v>
      </c>
      <c r="H32" s="152" t="s">
        <v>762</v>
      </c>
      <c r="I32" s="135" t="s">
        <v>291</v>
      </c>
      <c r="J32" s="135" t="s">
        <v>291</v>
      </c>
    </row>
    <row r="33">
      <c r="A33" s="121" t="s">
        <v>275</v>
      </c>
      <c r="B33" s="121">
        <v>0.0</v>
      </c>
      <c r="C33" s="143" t="s">
        <v>763</v>
      </c>
      <c r="D33" s="164" t="str">
        <f>IF(OR(ISERROR(SEARCH("extension",INDIRECT("$A"&amp;row()))),NOT(ISERROR(SEARCH("parties",INDIRECT("$C"&amp;row()))))),VLOOKUP(INDIRECT("$C"&amp;row()),'OCDS Schema 1.1.5'!$B:$D,2,FALSE), VLOOKUP(INDIRECT("$C"&amp;row()),'OCDS Extension Schemas 1.1.5'!$B:$D,2,FALSE))</f>
        <v>ID</v>
      </c>
      <c r="E33" s="164"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3" s="133" t="s">
        <v>764</v>
      </c>
      <c r="G33" s="134" t="str">
        <f>IFERROR(VLOOKUP(INDIRECT("F"&amp;row()),'2. Data Elements'!$A:$F,6,FALSE),"")</f>
        <v>M4</v>
      </c>
      <c r="H33" s="152" t="s">
        <v>765</v>
      </c>
      <c r="I33" s="135" t="s">
        <v>291</v>
      </c>
      <c r="J33" s="135" t="s">
        <v>291</v>
      </c>
    </row>
    <row r="34">
      <c r="A34" s="121" t="s">
        <v>275</v>
      </c>
      <c r="B34" s="121">
        <v>0.0</v>
      </c>
      <c r="C34" s="143" t="s">
        <v>766</v>
      </c>
      <c r="D34" s="164" t="str">
        <f>IF(OR(ISERROR(SEARCH("extension",INDIRECT("$A"&amp;row()))),NOT(ISERROR(SEARCH("parties",INDIRECT("$C"&amp;row()))))),VLOOKUP(INDIRECT("$C"&amp;row()),'OCDS Schema 1.1.5'!$B:$D,2,FALSE), VLOOKUP(INDIRECT("$C"&amp;row()),'OCDS Extension Schemas 1.1.5'!$B:$D,2,FALSE))</f>
        <v>Name</v>
      </c>
      <c r="E34" s="164" t="str">
        <f>IF(OR(ISERROR(SEARCH("extension",INDIRECT("$A"&amp;row()))),NOT(ISERROR(SEARCH("parties",INDIRECT("$C"&amp;row()))))),VLOOKUP(INDIRECT("$C"&amp;row()),'OCDS Schema 1.1.5'!$B:$D,3,FALSE), VLOOKUP(INDIRECT("$C"&amp;row()),'OCDS Extension Schemas 1.1.5'!$B:$D,3,FALSE))</f>
        <v>Name of the unit.</v>
      </c>
      <c r="F34" s="133" t="s">
        <v>767</v>
      </c>
      <c r="G34" s="134" t="str">
        <f>IFERROR(VLOOKUP(INDIRECT("F"&amp;row()),'2. Data Elements'!$A:$F,6,FALSE),"")</f>
        <v>monetary value</v>
      </c>
      <c r="H34" s="152" t="s">
        <v>768</v>
      </c>
      <c r="I34" s="135" t="s">
        <v>291</v>
      </c>
      <c r="J34" s="135" t="s">
        <v>291</v>
      </c>
    </row>
    <row r="35">
      <c r="A35" s="121" t="s">
        <v>301</v>
      </c>
      <c r="B35" s="121">
        <v>0.0</v>
      </c>
      <c r="C35" s="140" t="s">
        <v>769</v>
      </c>
      <c r="D35" s="142" t="str">
        <f>IF(OR(ISERROR(SEARCH("extension",INDIRECT("$A"&amp;row()))),NOT(ISERROR(SEARCH("parties",INDIRECT("$C"&amp;row()))))),VLOOKUP(INDIRECT("$C"&amp;row()),'OCDS Schema 1.1.5'!$B:$D,2,FALSE), VLOOKUP(INDIRECT("$C"&amp;row()),'OCDS Extension Schemas 1.1.5'!$B:$D,2,FALSE))</f>
        <v>Value</v>
      </c>
      <c r="E35" s="142" t="str">
        <f>IF(OR(ISERROR(SEARCH("extension",INDIRECT("$A"&amp;row()))),NOT(ISERROR(SEARCH("parties",INDIRECT("$C"&amp;row()))))),VLOOKUP(INDIRECT("$C"&amp;row()),'OCDS Schema 1.1.5'!$B:$D,3,FALSE), VLOOKUP(INDIRECT("$C"&amp;row()),'OCDS Extension Schemas 1.1.5'!$B:$D,3,FALSE))</f>
        <v>The monetary value of a single unit.</v>
      </c>
      <c r="I35" s="125"/>
    </row>
    <row r="36">
      <c r="A36" s="121" t="s">
        <v>275</v>
      </c>
      <c r="B36" s="121">
        <v>0.0</v>
      </c>
      <c r="C36" s="143" t="s">
        <v>770</v>
      </c>
      <c r="D36" s="164" t="str">
        <f>IF(OR(ISERROR(SEARCH("extension",INDIRECT("$A"&amp;row()))),NOT(ISERROR(SEARCH("parties",INDIRECT("$C"&amp;row()))))),VLOOKUP(INDIRECT("$C"&amp;row()),'OCDS Schema 1.1.5'!$B:$D,2,FALSE), VLOOKUP(INDIRECT("$C"&amp;row()),'OCDS Extension Schemas 1.1.5'!$B:$D,2,FALSE))</f>
        <v>Amount</v>
      </c>
      <c r="E36" s="164" t="str">
        <f>IF(OR(ISERROR(SEARCH("extension",INDIRECT("$A"&amp;row()))),NOT(ISERROR(SEARCH("parties",INDIRECT("$C"&amp;row()))))),VLOOKUP(INDIRECT("$C"&amp;row()),'OCDS Schema 1.1.5'!$B:$D,3,FALSE), VLOOKUP(INDIRECT("$C"&amp;row()),'OCDS Extension Schemas 1.1.5'!$B:$D,3,FALSE))</f>
        <v>Amount as a number.</v>
      </c>
      <c r="F36" s="133" t="s">
        <v>771</v>
      </c>
      <c r="G36" s="134" t="str">
        <f>IFERROR(VLOOKUP(INDIRECT("F"&amp;row()),'2. Data Elements'!$A:$F,6,FALSE),"")</f>
        <v>1</v>
      </c>
      <c r="H36" s="100" t="s">
        <v>772</v>
      </c>
      <c r="I36" s="135" t="s">
        <v>291</v>
      </c>
      <c r="J36" s="135" t="s">
        <v>291</v>
      </c>
    </row>
    <row r="37">
      <c r="A37" s="121" t="s">
        <v>275</v>
      </c>
      <c r="B37" s="121">
        <v>0.0</v>
      </c>
      <c r="C37" s="143" t="s">
        <v>773</v>
      </c>
      <c r="D37" s="164" t="str">
        <f>IF(OR(ISERROR(SEARCH("extension",INDIRECT("$A"&amp;row()))),NOT(ISERROR(SEARCH("parties",INDIRECT("$C"&amp;row()))))),VLOOKUP(INDIRECT("$C"&amp;row()),'OCDS Schema 1.1.5'!$B:$D,2,FALSE), VLOOKUP(INDIRECT("$C"&amp;row()),'OCDS Extension Schemas 1.1.5'!$B:$D,2,FALSE))</f>
        <v>Currency</v>
      </c>
      <c r="E37" s="164" t="str">
        <f>IF(OR(ISERROR(SEARCH("extension",INDIRECT("$A"&amp;row()))),NOT(ISERROR(SEARCH("parties",INDIRECT("$C"&amp;row()))))),VLOOKUP(INDIRECT("$C"&amp;row()),'OCDS Schema 1.1.5'!$B:$D,3,FALSE), VLOOKUP(INDIRECT("$C"&amp;row()),'OCDS Extension Schemas 1.1.5'!$B:$D,3,FALSE))</f>
        <v>The currency of the amount, from the closed currency codelist.</v>
      </c>
      <c r="F37" s="133" t="s">
        <v>732</v>
      </c>
      <c r="G37" s="134" t="str">
        <f>IFERROR(VLOOKUP(INDIRECT("F"&amp;row()),'2. Data Elements'!$A:$F,6,FALSE),"")</f>
        <v>USD</v>
      </c>
      <c r="H37" s="100" t="s">
        <v>300</v>
      </c>
      <c r="I37" s="135" t="s">
        <v>305</v>
      </c>
      <c r="J37" s="135" t="s">
        <v>291</v>
      </c>
    </row>
    <row r="38">
      <c r="A38" s="121" t="s">
        <v>275</v>
      </c>
      <c r="B38" s="121">
        <v>0.0</v>
      </c>
      <c r="C38" s="143" t="s">
        <v>774</v>
      </c>
      <c r="D38" s="164" t="str">
        <f>IF(OR(ISERROR(SEARCH("extension",INDIRECT("$A"&amp;row()))),NOT(ISERROR(SEARCH("parties",INDIRECT("$C"&amp;row()))))),VLOOKUP(INDIRECT("$C"&amp;row()),'OCDS Schema 1.1.5'!$B:$D,2,FALSE), VLOOKUP(INDIRECT("$C"&amp;row()),'OCDS Extension Schemas 1.1.5'!$B:$D,2,FALSE))</f>
        <v>URI</v>
      </c>
      <c r="E38" s="164" t="str">
        <f>IF(OR(ISERROR(SEARCH("extension",INDIRECT("$A"&amp;row()))),NOT(ISERROR(SEARCH("parties",INDIRECT("$C"&amp;row()))))),VLOOKUP(INDIRECT("$C"&amp;row()),'OCDS Schema 1.1.5'!$B:$D,3,FALSE), VLOOKUP(INDIRECT("$C"&amp;row()),'OCDS Extension Schemas 1.1.5'!$B:$D,3,FALSE))</f>
        <v>The machine-readable URI for the unit of measure, provided by the scheme.</v>
      </c>
      <c r="F38" s="136"/>
      <c r="G38" s="134" t="str">
        <f>IFERROR(VLOOKUP(INDIRECT("F"&amp;row()),'2. Data Elements'!$A:$F,6,FALSE),"")</f>
        <v/>
      </c>
      <c r="H38" s="84"/>
      <c r="I38" s="125"/>
    </row>
    <row r="39">
      <c r="A39" s="121" t="s">
        <v>275</v>
      </c>
      <c r="B39" s="121">
        <v>0.0</v>
      </c>
      <c r="C39" s="143" t="s">
        <v>775</v>
      </c>
      <c r="D39" s="164" t="str">
        <f>IF(OR(ISERROR(SEARCH("extension",INDIRECT("$A"&amp;row()))),NOT(ISERROR(SEARCH("parties",INDIRECT("$C"&amp;row()))))),VLOOKUP(INDIRECT("$C"&amp;row()),'OCDS Schema 1.1.5'!$B:$D,2,FALSE), VLOOKUP(INDIRECT("$C"&amp;row()),'OCDS Extension Schemas 1.1.5'!$B:$D,2,FALSE))</f>
        <v>Date signed</v>
      </c>
      <c r="E39" s="164" t="str">
        <f>IF(OR(ISERROR(SEARCH("extension",INDIRECT("$A"&amp;row()))),NOT(ISERROR(SEARCH("parties",INDIRECT("$C"&amp;row()))))),VLOOKUP(INDIRECT("$C"&amp;row()),'OCDS Schema 1.1.5'!$B:$D,3,FALSE), VLOOKUP(INDIRECT("$C"&amp;row()),'OCDS Extension Schemas 1.1.5'!$B:$D,3,FALSE))</f>
        <v>The date the contract was signed. In the case of multiple signatures, the date of the last signature.</v>
      </c>
      <c r="F39" s="136"/>
      <c r="G39" s="134" t="str">
        <f>IFERROR(VLOOKUP(INDIRECT("F"&amp;row()),'2. Data Elements'!$A:$F,6,FALSE),"")</f>
        <v/>
      </c>
      <c r="H39" s="84"/>
      <c r="I39" s="125"/>
    </row>
    <row r="40">
      <c r="A40" s="121" t="s">
        <v>301</v>
      </c>
      <c r="B40" s="121">
        <v>0.0</v>
      </c>
      <c r="C40" s="140" t="s">
        <v>776</v>
      </c>
      <c r="D40" s="142" t="str">
        <f>IF(OR(ISERROR(SEARCH("extension",INDIRECT("$A"&amp;row()))),NOT(ISERROR(SEARCH("parties",INDIRECT("$C"&amp;row()))))),VLOOKUP(INDIRECT("$C"&amp;row()),'OCDS Schema 1.1.5'!$B:$D,2,FALSE), VLOOKUP(INDIRECT("$C"&amp;row()),'OCDS Extension Schemas 1.1.5'!$B:$D,2,FALSE))</f>
        <v>Documents</v>
      </c>
      <c r="E40" s="142" t="str">
        <f>IF(OR(ISERROR(SEARCH("extension",INDIRECT("$A"&amp;row()))),NOT(ISERROR(SEARCH("parties",INDIRECT("$C"&amp;row()))))),VLOOKUP(INDIRECT("$C"&amp;row()),'OCDS Schema 1.1.5'!$B:$D,3,FALSE), VLOOKUP(INDIRECT("$C"&amp;row()),'OCDS Extension Schemas 1.1.5'!$B:$D,3,FALSE))</f>
        <v>All documents and attachments related to the contract, including any notices.</v>
      </c>
      <c r="I40" s="125"/>
    </row>
    <row r="41">
      <c r="A41" s="121" t="s">
        <v>287</v>
      </c>
      <c r="B41" s="121">
        <v>0.0</v>
      </c>
      <c r="C41" s="130" t="s">
        <v>777</v>
      </c>
      <c r="D41" s="164" t="str">
        <f>IF(OR(ISERROR(SEARCH("extension",INDIRECT("$A"&amp;row()))),NOT(ISERROR(SEARCH("parties",INDIRECT("$C"&amp;row()))))),VLOOKUP(INDIRECT("$C"&amp;row()),'OCDS Schema 1.1.5'!$B:$D,2,FALSE), VLOOKUP(INDIRECT("$C"&amp;row()),'OCDS Extension Schemas 1.1.5'!$B:$D,2,FALSE))</f>
        <v>ID</v>
      </c>
      <c r="E41"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1" s="136"/>
      <c r="G41" s="134" t="str">
        <f>IFERROR(VLOOKUP(INDIRECT("F"&amp;row()),'2. Data Elements'!$A:$F,6,FALSE),"")</f>
        <v/>
      </c>
      <c r="H41" s="84"/>
      <c r="I41" s="125"/>
    </row>
    <row r="42">
      <c r="A42" s="121" t="s">
        <v>275</v>
      </c>
      <c r="B42" s="121">
        <v>0.0</v>
      </c>
      <c r="C42" s="143" t="s">
        <v>778</v>
      </c>
      <c r="D42" s="164" t="str">
        <f>IF(OR(ISERROR(SEARCH("extension",INDIRECT("$A"&amp;row()))),NOT(ISERROR(SEARCH("parties",INDIRECT("$C"&amp;row()))))),VLOOKUP(INDIRECT("$C"&amp;row()),'OCDS Schema 1.1.5'!$B:$D,2,FALSE), VLOOKUP(INDIRECT("$C"&amp;row()),'OCDS Extension Schemas 1.1.5'!$B:$D,2,FALSE))</f>
        <v>Document type</v>
      </c>
      <c r="E42"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42" s="136"/>
      <c r="G42" s="134" t="str">
        <f>IFERROR(VLOOKUP(INDIRECT("F"&amp;row()),'2. Data Elements'!$A:$F,6,FALSE),"")</f>
        <v/>
      </c>
      <c r="H42" s="84"/>
      <c r="I42" s="125"/>
    </row>
    <row r="43">
      <c r="A43" s="121" t="s">
        <v>275</v>
      </c>
      <c r="B43" s="121">
        <v>0.0</v>
      </c>
      <c r="C43" s="143" t="s">
        <v>779</v>
      </c>
      <c r="D43" s="164" t="str">
        <f>IF(OR(ISERROR(SEARCH("extension",INDIRECT("$A"&amp;row()))),NOT(ISERROR(SEARCH("parties",INDIRECT("$C"&amp;row()))))),VLOOKUP(INDIRECT("$C"&amp;row()),'OCDS Schema 1.1.5'!$B:$D,2,FALSE), VLOOKUP(INDIRECT("$C"&amp;row()),'OCDS Extension Schemas 1.1.5'!$B:$D,2,FALSE))</f>
        <v>Title</v>
      </c>
      <c r="E43" s="164" t="str">
        <f>IF(OR(ISERROR(SEARCH("extension",INDIRECT("$A"&amp;row()))),NOT(ISERROR(SEARCH("parties",INDIRECT("$C"&amp;row()))))),VLOOKUP(INDIRECT("$C"&amp;row()),'OCDS Schema 1.1.5'!$B:$D,3,FALSE), VLOOKUP(INDIRECT("$C"&amp;row()),'OCDS Extension Schemas 1.1.5'!$B:$D,3,FALSE))</f>
        <v>The document title.</v>
      </c>
      <c r="F43" s="136"/>
      <c r="G43" s="134" t="str">
        <f>IFERROR(VLOOKUP(INDIRECT("F"&amp;row()),'2. Data Elements'!$A:$F,6,FALSE),"")</f>
        <v/>
      </c>
      <c r="H43" s="84"/>
      <c r="I43" s="125"/>
    </row>
    <row r="44">
      <c r="A44" s="121" t="s">
        <v>275</v>
      </c>
      <c r="B44" s="121">
        <v>0.0</v>
      </c>
      <c r="C44" s="143" t="s">
        <v>780</v>
      </c>
      <c r="D44" s="164" t="str">
        <f>IF(OR(ISERROR(SEARCH("extension",INDIRECT("$A"&amp;row()))),NOT(ISERROR(SEARCH("parties",INDIRECT("$C"&amp;row()))))),VLOOKUP(INDIRECT("$C"&amp;row()),'OCDS Schema 1.1.5'!$B:$D,2,FALSE), VLOOKUP(INDIRECT("$C"&amp;row()),'OCDS Extension Schemas 1.1.5'!$B:$D,2,FALSE))</f>
        <v>Description</v>
      </c>
      <c r="E44"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4" s="136"/>
      <c r="G44" s="134" t="str">
        <f>IFERROR(VLOOKUP(INDIRECT("F"&amp;row()),'2. Data Elements'!$A:$F,6,FALSE),"")</f>
        <v/>
      </c>
      <c r="H44" s="84"/>
      <c r="I44" s="125"/>
    </row>
    <row r="45">
      <c r="A45" s="121" t="s">
        <v>275</v>
      </c>
      <c r="B45" s="121">
        <v>0.0</v>
      </c>
      <c r="C45" s="143" t="s">
        <v>781</v>
      </c>
      <c r="D45" s="164" t="str">
        <f>IF(OR(ISERROR(SEARCH("extension",INDIRECT("$A"&amp;row()))),NOT(ISERROR(SEARCH("parties",INDIRECT("$C"&amp;row()))))),VLOOKUP(INDIRECT("$C"&amp;row()),'OCDS Schema 1.1.5'!$B:$D,2,FALSE), VLOOKUP(INDIRECT("$C"&amp;row()),'OCDS Extension Schemas 1.1.5'!$B:$D,2,FALSE))</f>
        <v>URL</v>
      </c>
      <c r="E45"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5" s="136"/>
      <c r="G45" s="134" t="str">
        <f>IFERROR(VLOOKUP(INDIRECT("F"&amp;row()),'2. Data Elements'!$A:$F,6,FALSE),"")</f>
        <v/>
      </c>
      <c r="H45" s="84"/>
      <c r="I45" s="125"/>
    </row>
    <row r="46">
      <c r="A46" s="121" t="s">
        <v>275</v>
      </c>
      <c r="B46" s="121">
        <v>0.0</v>
      </c>
      <c r="C46" s="143" t="s">
        <v>782</v>
      </c>
      <c r="D46" s="164" t="str">
        <f>IF(OR(ISERROR(SEARCH("extension",INDIRECT("$A"&amp;row()))),NOT(ISERROR(SEARCH("parties",INDIRECT("$C"&amp;row()))))),VLOOKUP(INDIRECT("$C"&amp;row()),'OCDS Schema 1.1.5'!$B:$D,2,FALSE), VLOOKUP(INDIRECT("$C"&amp;row()),'OCDS Extension Schemas 1.1.5'!$B:$D,2,FALSE))</f>
        <v>Date published</v>
      </c>
      <c r="E46"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6" s="136"/>
      <c r="G46" s="134" t="str">
        <f>IFERROR(VLOOKUP(INDIRECT("F"&amp;row()),'2. Data Elements'!$A:$F,6,FALSE),"")</f>
        <v/>
      </c>
      <c r="H46" s="84"/>
      <c r="I46" s="125"/>
    </row>
    <row r="47">
      <c r="A47" s="121" t="s">
        <v>275</v>
      </c>
      <c r="B47" s="121">
        <v>0.0</v>
      </c>
      <c r="C47" s="143" t="s">
        <v>783</v>
      </c>
      <c r="D47" s="164" t="str">
        <f>IF(OR(ISERROR(SEARCH("extension",INDIRECT("$A"&amp;row()))),NOT(ISERROR(SEARCH("parties",INDIRECT("$C"&amp;row()))))),VLOOKUP(INDIRECT("$C"&amp;row()),'OCDS Schema 1.1.5'!$B:$D,2,FALSE), VLOOKUP(INDIRECT("$C"&amp;row()),'OCDS Extension Schemas 1.1.5'!$B:$D,2,FALSE))</f>
        <v>Date modified</v>
      </c>
      <c r="E47" s="164" t="str">
        <f>IF(OR(ISERROR(SEARCH("extension",INDIRECT("$A"&amp;row()))),NOT(ISERROR(SEARCH("parties",INDIRECT("$C"&amp;row()))))),VLOOKUP(INDIRECT("$C"&amp;row()),'OCDS Schema 1.1.5'!$B:$D,3,FALSE), VLOOKUP(INDIRECT("$C"&amp;row()),'OCDS Extension Schemas 1.1.5'!$B:$D,3,FALSE))</f>
        <v>Date that the document was last modified</v>
      </c>
      <c r="F47" s="136"/>
      <c r="G47" s="134" t="str">
        <f>IFERROR(VLOOKUP(INDIRECT("F"&amp;row()),'2. Data Elements'!$A:$F,6,FALSE),"")</f>
        <v/>
      </c>
      <c r="H47" s="84"/>
      <c r="I47" s="125"/>
    </row>
    <row r="48">
      <c r="A48" s="121" t="s">
        <v>275</v>
      </c>
      <c r="B48" s="121">
        <v>0.0</v>
      </c>
      <c r="C48" s="143" t="s">
        <v>784</v>
      </c>
      <c r="D48" s="164" t="str">
        <f>IF(OR(ISERROR(SEARCH("extension",INDIRECT("$A"&amp;row()))),NOT(ISERROR(SEARCH("parties",INDIRECT("$C"&amp;row()))))),VLOOKUP(INDIRECT("$C"&amp;row()),'OCDS Schema 1.1.5'!$B:$D,2,FALSE), VLOOKUP(INDIRECT("$C"&amp;row()),'OCDS Extension Schemas 1.1.5'!$B:$D,2,FALSE))</f>
        <v>Format</v>
      </c>
      <c r="E48"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8" s="136"/>
      <c r="G48" s="134" t="str">
        <f>IFERROR(VLOOKUP(INDIRECT("F"&amp;row()),'2. Data Elements'!$A:$F,6,FALSE),"")</f>
        <v/>
      </c>
      <c r="H48" s="84"/>
      <c r="I48" s="125"/>
    </row>
    <row r="49">
      <c r="A49" s="121" t="s">
        <v>275</v>
      </c>
      <c r="B49" s="121">
        <v>0.0</v>
      </c>
      <c r="C49" s="143" t="s">
        <v>785</v>
      </c>
      <c r="D49" s="164" t="str">
        <f>IF(OR(ISERROR(SEARCH("extension",INDIRECT("$A"&amp;row()))),NOT(ISERROR(SEARCH("parties",INDIRECT("$C"&amp;row()))))),VLOOKUP(INDIRECT("$C"&amp;row()),'OCDS Schema 1.1.5'!$B:$D,2,FALSE), VLOOKUP(INDIRECT("$C"&amp;row()),'OCDS Extension Schemas 1.1.5'!$B:$D,2,FALSE))</f>
        <v>Language</v>
      </c>
      <c r="E49"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9" s="136"/>
      <c r="G49" s="134" t="str">
        <f>IFERROR(VLOOKUP(INDIRECT("F"&amp;row()),'2. Data Elements'!$A:$F,6,FALSE),"")</f>
        <v/>
      </c>
      <c r="H49" s="84"/>
      <c r="I49" s="125"/>
    </row>
    <row r="50">
      <c r="A50" s="121" t="s">
        <v>301</v>
      </c>
      <c r="B50" s="121">
        <v>0.0</v>
      </c>
      <c r="C50" s="140" t="s">
        <v>786</v>
      </c>
      <c r="D50" s="142" t="str">
        <f>IF(OR(ISERROR(SEARCH("extension",INDIRECT("$A"&amp;row()))),NOT(ISERROR(SEARCH("parties",INDIRECT("$C"&amp;row()))))),VLOOKUP(INDIRECT("$C"&amp;row()),'OCDS Schema 1.1.5'!$B:$D,2,FALSE), VLOOKUP(INDIRECT("$C"&amp;row()),'OCDS Extension Schemas 1.1.5'!$B:$D,2,FALSE))</f>
        <v>Related processes</v>
      </c>
      <c r="E50" s="142" t="str">
        <f>IF(OR(ISERROR(SEARCH("extension",INDIRECT("$A"&amp;row()))),NOT(ISERROR(SEARCH("parties",INDIRECT("$C"&amp;row()))))),VLOOKUP(INDIRECT("$C"&amp;row()),'OCDS Schema 1.1.5'!$B:$D,3,FALSE), VLOOKUP(INDIRECT("$C"&amp;row()),'OCDS Extension Schemas 1.1.5'!$B:$D,3,FALSE))</f>
        <v>The details of related processes: for example, if this process is followed by one or more contracting processes, represented under a separate open contracting identifier (ocid). This is commonly used to refer to subcontracts and to renewal or replacement processes for this contract.</v>
      </c>
      <c r="I50" s="125"/>
    </row>
    <row r="51">
      <c r="A51" s="121" t="s">
        <v>275</v>
      </c>
      <c r="B51" s="121">
        <v>0.0</v>
      </c>
      <c r="C51" s="143" t="s">
        <v>787</v>
      </c>
      <c r="D51" s="164" t="str">
        <f>IF(OR(ISERROR(SEARCH("extension",INDIRECT("$A"&amp;row()))),NOT(ISERROR(SEARCH("parties",INDIRECT("$C"&amp;row()))))),VLOOKUP(INDIRECT("$C"&amp;row()),'OCDS Schema 1.1.5'!$B:$D,2,FALSE), VLOOKUP(INDIRECT("$C"&amp;row()),'OCDS Extension Schemas 1.1.5'!$B:$D,2,FALSE))</f>
        <v>Relationship ID</v>
      </c>
      <c r="E51" s="164" t="str">
        <f>IF(OR(ISERROR(SEARCH("extension",INDIRECT("$A"&amp;row()))),NOT(ISERROR(SEARCH("parties",INDIRECT("$C"&amp;row()))))),VLOOKUP(INDIRECT("$C"&amp;row()),'OCDS Schema 1.1.5'!$B:$D,3,FALSE), VLOOKUP(INDIRECT("$C"&amp;row()),'OCDS Extension Schemas 1.1.5'!$B:$D,3,FALSE))</f>
        <v>A local identifier for this relationship, unique within this array.</v>
      </c>
      <c r="F51" s="136"/>
      <c r="G51" s="134" t="str">
        <f>IFERROR(VLOOKUP(INDIRECT("F"&amp;row()),'2. Data Elements'!$A:$F,6,FALSE),"")</f>
        <v/>
      </c>
      <c r="H51" s="84"/>
      <c r="I51" s="125"/>
    </row>
    <row r="52">
      <c r="A52" s="121" t="s">
        <v>275</v>
      </c>
      <c r="B52" s="121">
        <v>0.0</v>
      </c>
      <c r="C52" s="143" t="s">
        <v>788</v>
      </c>
      <c r="D52" s="164" t="str">
        <f>IF(OR(ISERROR(SEARCH("extension",INDIRECT("$A"&amp;row()))),NOT(ISERROR(SEARCH("parties",INDIRECT("$C"&amp;row()))))),VLOOKUP(INDIRECT("$C"&amp;row()),'OCDS Schema 1.1.5'!$B:$D,2,FALSE), VLOOKUP(INDIRECT("$C"&amp;row()),'OCDS Extension Schemas 1.1.5'!$B:$D,2,FALSE))</f>
        <v>Relationship</v>
      </c>
      <c r="E52" s="164" t="str">
        <f>IF(OR(ISERROR(SEARCH("extension",INDIRECT("$A"&amp;row()))),NOT(ISERROR(SEARCH("parties",INDIRECT("$C"&amp;row()))))),VLOOKUP(INDIRECT("$C"&amp;row()),'OCDS Schema 1.1.5'!$B:$D,3,FALSE), VLOOKUP(INDIRECT("$C"&amp;row()),'OCDS Extension Schemas 1.1.5'!$B:$D,3,FALSE))</f>
        <v>The type of relationship, using the open relatedProcess codelist.</v>
      </c>
      <c r="F52" s="136"/>
      <c r="G52" s="134" t="str">
        <f>IFERROR(VLOOKUP(INDIRECT("F"&amp;row()),'2. Data Elements'!$A:$F,6,FALSE),"")</f>
        <v/>
      </c>
      <c r="H52" s="84"/>
      <c r="I52" s="125"/>
    </row>
    <row r="53">
      <c r="A53" s="121" t="s">
        <v>275</v>
      </c>
      <c r="B53" s="121">
        <v>0.0</v>
      </c>
      <c r="C53" s="143" t="s">
        <v>789</v>
      </c>
      <c r="D53" s="164" t="str">
        <f>IF(OR(ISERROR(SEARCH("extension",INDIRECT("$A"&amp;row()))),NOT(ISERROR(SEARCH("parties",INDIRECT("$C"&amp;row()))))),VLOOKUP(INDIRECT("$C"&amp;row()),'OCDS Schema 1.1.5'!$B:$D,2,FALSE), VLOOKUP(INDIRECT("$C"&amp;row()),'OCDS Extension Schemas 1.1.5'!$B:$D,2,FALSE))</f>
        <v>Related process title</v>
      </c>
      <c r="E53" s="164"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53" s="136"/>
      <c r="G53" s="134" t="str">
        <f>IFERROR(VLOOKUP(INDIRECT("F"&amp;row()),'2. Data Elements'!$A:$F,6,FALSE),"")</f>
        <v/>
      </c>
      <c r="H53" s="84"/>
      <c r="I53" s="125"/>
    </row>
    <row r="54">
      <c r="A54" s="121" t="s">
        <v>275</v>
      </c>
      <c r="B54" s="121">
        <v>0.0</v>
      </c>
      <c r="C54" s="143" t="s">
        <v>790</v>
      </c>
      <c r="D54" s="164" t="str">
        <f>IF(OR(ISERROR(SEARCH("extension",INDIRECT("$A"&amp;row()))),NOT(ISERROR(SEARCH("parties",INDIRECT("$C"&amp;row()))))),VLOOKUP(INDIRECT("$C"&amp;row()),'OCDS Schema 1.1.5'!$B:$D,2,FALSE), VLOOKUP(INDIRECT("$C"&amp;row()),'OCDS Extension Schemas 1.1.5'!$B:$D,2,FALSE))</f>
        <v>Scheme</v>
      </c>
      <c r="E54" s="164"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54" s="136"/>
      <c r="G54" s="134" t="str">
        <f>IFERROR(VLOOKUP(INDIRECT("F"&amp;row()),'2. Data Elements'!$A:$F,6,FALSE),"")</f>
        <v/>
      </c>
      <c r="H54" s="84"/>
      <c r="I54" s="125"/>
    </row>
    <row r="55">
      <c r="A55" s="121" t="s">
        <v>275</v>
      </c>
      <c r="B55" s="121">
        <v>0.0</v>
      </c>
      <c r="C55" s="143" t="s">
        <v>791</v>
      </c>
      <c r="D55" s="164" t="str">
        <f>IF(OR(ISERROR(SEARCH("extension",INDIRECT("$A"&amp;row()))),NOT(ISERROR(SEARCH("parties",INDIRECT("$C"&amp;row()))))),VLOOKUP(INDIRECT("$C"&amp;row()),'OCDS Schema 1.1.5'!$B:$D,2,FALSE), VLOOKUP(INDIRECT("$C"&amp;row()),'OCDS Extension Schemas 1.1.5'!$B:$D,2,FALSE))</f>
        <v>Identifier</v>
      </c>
      <c r="E55" s="164"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55" s="136"/>
      <c r="G55" s="134" t="str">
        <f>IFERROR(VLOOKUP(INDIRECT("F"&amp;row()),'2. Data Elements'!$A:$F,6,FALSE),"")</f>
        <v/>
      </c>
      <c r="H55" s="84"/>
      <c r="I55" s="125"/>
    </row>
    <row r="56">
      <c r="A56" s="121" t="s">
        <v>275</v>
      </c>
      <c r="B56" s="121">
        <v>0.0</v>
      </c>
      <c r="C56" s="143" t="s">
        <v>792</v>
      </c>
      <c r="D56" s="164" t="str">
        <f>IF(OR(ISERROR(SEARCH("extension",INDIRECT("$A"&amp;row()))),NOT(ISERROR(SEARCH("parties",INDIRECT("$C"&amp;row()))))),VLOOKUP(INDIRECT("$C"&amp;row()),'OCDS Schema 1.1.5'!$B:$D,2,FALSE), VLOOKUP(INDIRECT("$C"&amp;row()),'OCDS Extension Schemas 1.1.5'!$B:$D,2,FALSE))</f>
        <v>Related process URI</v>
      </c>
      <c r="E56" s="164"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56" s="136"/>
      <c r="G56" s="134" t="str">
        <f>IFERROR(VLOOKUP(INDIRECT("F"&amp;row()),'2. Data Elements'!$A:$F,6,FALSE),"")</f>
        <v/>
      </c>
      <c r="H56" s="84"/>
      <c r="I56" s="125"/>
    </row>
    <row r="57">
      <c r="A57" s="121" t="s">
        <v>301</v>
      </c>
      <c r="B57" s="121">
        <v>0.0</v>
      </c>
      <c r="C57" s="140" t="s">
        <v>793</v>
      </c>
      <c r="D57" s="142" t="str">
        <f>IF(OR(ISERROR(SEARCH("extension",INDIRECT("$A"&amp;row()))),NOT(ISERROR(SEARCH("parties",INDIRECT("$C"&amp;row()))))),VLOOKUP(INDIRECT("$C"&amp;row()),'OCDS Schema 1.1.5'!$B:$D,2,FALSE), VLOOKUP(INDIRECT("$C"&amp;row()),'OCDS Extension Schemas 1.1.5'!$B:$D,2,FALSE))</f>
        <v>Contract milestones</v>
      </c>
      <c r="E57" s="142" t="str">
        <f>IF(OR(ISERROR(SEARCH("extension",INDIRECT("$A"&amp;row()))),NOT(ISERROR(SEARCH("parties",INDIRECT("$C"&amp;row()))))),VLOOKUP(INDIRECT("$C"&amp;row()),'OCDS Schema 1.1.5'!$B:$D,3,FALSE), VLOOKUP(INDIRECT("$C"&amp;row()),'OCDS Extension Schemas 1.1.5'!$B:$D,3,FALSE))</f>
        <v>A list of milestones associated with the finalization of this contract.</v>
      </c>
      <c r="I57" s="125"/>
    </row>
    <row r="58">
      <c r="A58" s="121" t="s">
        <v>287</v>
      </c>
      <c r="B58" s="121">
        <v>0.0</v>
      </c>
      <c r="C58" s="130" t="s">
        <v>794</v>
      </c>
      <c r="D58" s="164" t="str">
        <f>IF(OR(ISERROR(SEARCH("extension",INDIRECT("$A"&amp;row()))),NOT(ISERROR(SEARCH("parties",INDIRECT("$C"&amp;row()))))),VLOOKUP(INDIRECT("$C"&amp;row()),'OCDS Schema 1.1.5'!$B:$D,2,FALSE), VLOOKUP(INDIRECT("$C"&amp;row()),'OCDS Extension Schemas 1.1.5'!$B:$D,2,FALSE))</f>
        <v>ID</v>
      </c>
      <c r="E58" s="164"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58" s="136"/>
      <c r="G58" s="134" t="str">
        <f>IFERROR(VLOOKUP(INDIRECT("F"&amp;row()),'2. Data Elements'!$A:$F,6,FALSE),"")</f>
        <v/>
      </c>
      <c r="H58" s="84"/>
      <c r="I58" s="125"/>
    </row>
    <row r="59">
      <c r="A59" s="121" t="s">
        <v>275</v>
      </c>
      <c r="B59" s="121">
        <v>0.0</v>
      </c>
      <c r="C59" s="143" t="s">
        <v>795</v>
      </c>
      <c r="D59" s="164" t="str">
        <f>IF(OR(ISERROR(SEARCH("extension",INDIRECT("$A"&amp;row()))),NOT(ISERROR(SEARCH("parties",INDIRECT("$C"&amp;row()))))),VLOOKUP(INDIRECT("$C"&amp;row()),'OCDS Schema 1.1.5'!$B:$D,2,FALSE), VLOOKUP(INDIRECT("$C"&amp;row()),'OCDS Extension Schemas 1.1.5'!$B:$D,2,FALSE))</f>
        <v>Title</v>
      </c>
      <c r="E59" s="164" t="str">
        <f>IF(OR(ISERROR(SEARCH("extension",INDIRECT("$A"&amp;row()))),NOT(ISERROR(SEARCH("parties",INDIRECT("$C"&amp;row()))))),VLOOKUP(INDIRECT("$C"&amp;row()),'OCDS Schema 1.1.5'!$B:$D,3,FALSE), VLOOKUP(INDIRECT("$C"&amp;row()),'OCDS Extension Schemas 1.1.5'!$B:$D,3,FALSE))</f>
        <v>Milestone title</v>
      </c>
      <c r="F59" s="136"/>
      <c r="G59" s="134" t="str">
        <f>IFERROR(VLOOKUP(INDIRECT("F"&amp;row()),'2. Data Elements'!$A:$F,6,FALSE),"")</f>
        <v/>
      </c>
      <c r="H59" s="84"/>
      <c r="I59" s="125"/>
    </row>
    <row r="60">
      <c r="A60" s="121" t="s">
        <v>275</v>
      </c>
      <c r="B60" s="121">
        <v>0.0</v>
      </c>
      <c r="C60" s="143" t="s">
        <v>796</v>
      </c>
      <c r="D60" s="164" t="str">
        <f>IF(OR(ISERROR(SEARCH("extension",INDIRECT("$A"&amp;row()))),NOT(ISERROR(SEARCH("parties",INDIRECT("$C"&amp;row()))))),VLOOKUP(INDIRECT("$C"&amp;row()),'OCDS Schema 1.1.5'!$B:$D,2,FALSE), VLOOKUP(INDIRECT("$C"&amp;row()),'OCDS Extension Schemas 1.1.5'!$B:$D,2,FALSE))</f>
        <v>Milestone type</v>
      </c>
      <c r="E60" s="164" t="str">
        <f>IF(OR(ISERROR(SEARCH("extension",INDIRECT("$A"&amp;row()))),NOT(ISERROR(SEARCH("parties",INDIRECT("$C"&amp;row()))))),VLOOKUP(INDIRECT("$C"&amp;row()),'OCDS Schema 1.1.5'!$B:$D,3,FALSE), VLOOKUP(INDIRECT("$C"&amp;row()),'OCDS Extension Schemas 1.1.5'!$B:$D,3,FALSE))</f>
        <v>The nature of the milestone, using the open milestoneType codelist.</v>
      </c>
      <c r="F60" s="136"/>
      <c r="G60" s="134" t="str">
        <f>IFERROR(VLOOKUP(INDIRECT("F"&amp;row()),'2. Data Elements'!$A:$F,6,FALSE),"")</f>
        <v/>
      </c>
      <c r="H60" s="84"/>
      <c r="I60" s="125"/>
    </row>
    <row r="61">
      <c r="A61" s="121" t="s">
        <v>275</v>
      </c>
      <c r="B61" s="121">
        <v>0.0</v>
      </c>
      <c r="C61" s="143" t="s">
        <v>797</v>
      </c>
      <c r="D61" s="164" t="str">
        <f>IF(OR(ISERROR(SEARCH("extension",INDIRECT("$A"&amp;row()))),NOT(ISERROR(SEARCH("parties",INDIRECT("$C"&amp;row()))))),VLOOKUP(INDIRECT("$C"&amp;row()),'OCDS Schema 1.1.5'!$B:$D,2,FALSE), VLOOKUP(INDIRECT("$C"&amp;row()),'OCDS Extension Schemas 1.1.5'!$B:$D,2,FALSE))</f>
        <v>Description</v>
      </c>
      <c r="E61" s="164" t="str">
        <f>IF(OR(ISERROR(SEARCH("extension",INDIRECT("$A"&amp;row()))),NOT(ISERROR(SEARCH("parties",INDIRECT("$C"&amp;row()))))),VLOOKUP(INDIRECT("$C"&amp;row()),'OCDS Schema 1.1.5'!$B:$D,3,FALSE), VLOOKUP(INDIRECT("$C"&amp;row()),'OCDS Extension Schemas 1.1.5'!$B:$D,3,FALSE))</f>
        <v>A description of the milestone.</v>
      </c>
      <c r="F61" s="136"/>
      <c r="G61" s="134" t="str">
        <f>IFERROR(VLOOKUP(INDIRECT("F"&amp;row()),'2. Data Elements'!$A:$F,6,FALSE),"")</f>
        <v/>
      </c>
      <c r="H61" s="84"/>
      <c r="I61" s="125"/>
    </row>
    <row r="62">
      <c r="A62" s="121" t="s">
        <v>275</v>
      </c>
      <c r="B62" s="121">
        <v>0.0</v>
      </c>
      <c r="C62" s="143" t="s">
        <v>798</v>
      </c>
      <c r="D62" s="164" t="str">
        <f>IF(OR(ISERROR(SEARCH("extension",INDIRECT("$A"&amp;row()))),NOT(ISERROR(SEARCH("parties",INDIRECT("$C"&amp;row()))))),VLOOKUP(INDIRECT("$C"&amp;row()),'OCDS Schema 1.1.5'!$B:$D,2,FALSE), VLOOKUP(INDIRECT("$C"&amp;row()),'OCDS Extension Schemas 1.1.5'!$B:$D,2,FALSE))</f>
        <v>Milestone code</v>
      </c>
      <c r="E62" s="164"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62" s="136"/>
      <c r="G62" s="134" t="str">
        <f>IFERROR(VLOOKUP(INDIRECT("F"&amp;row()),'2. Data Elements'!$A:$F,6,FALSE),"")</f>
        <v/>
      </c>
      <c r="H62" s="84"/>
      <c r="I62" s="125"/>
    </row>
    <row r="63">
      <c r="A63" s="121" t="s">
        <v>275</v>
      </c>
      <c r="B63" s="121">
        <v>0.0</v>
      </c>
      <c r="C63" s="143" t="s">
        <v>799</v>
      </c>
      <c r="D63" s="164" t="str">
        <f>IF(OR(ISERROR(SEARCH("extension",INDIRECT("$A"&amp;row()))),NOT(ISERROR(SEARCH("parties",INDIRECT("$C"&amp;row()))))),VLOOKUP(INDIRECT("$C"&amp;row()),'OCDS Schema 1.1.5'!$B:$D,2,FALSE), VLOOKUP(INDIRECT("$C"&amp;row()),'OCDS Extension Schemas 1.1.5'!$B:$D,2,FALSE))</f>
        <v>Due date</v>
      </c>
      <c r="E63" s="164" t="str">
        <f>IF(OR(ISERROR(SEARCH("extension",INDIRECT("$A"&amp;row()))),NOT(ISERROR(SEARCH("parties",INDIRECT("$C"&amp;row()))))),VLOOKUP(INDIRECT("$C"&amp;row()),'OCDS Schema 1.1.5'!$B:$D,3,FALSE), VLOOKUP(INDIRECT("$C"&amp;row()),'OCDS Extension Schemas 1.1.5'!$B:$D,3,FALSE))</f>
        <v>The date the milestone is due.</v>
      </c>
      <c r="F63" s="136"/>
      <c r="G63" s="134" t="str">
        <f>IFERROR(VLOOKUP(INDIRECT("F"&amp;row()),'2. Data Elements'!$A:$F,6,FALSE),"")</f>
        <v/>
      </c>
      <c r="H63" s="84"/>
      <c r="I63" s="125"/>
    </row>
    <row r="64">
      <c r="A64" s="121" t="s">
        <v>275</v>
      </c>
      <c r="B64" s="121">
        <v>0.0</v>
      </c>
      <c r="C64" s="143" t="s">
        <v>800</v>
      </c>
      <c r="D64" s="164" t="str">
        <f>IF(OR(ISERROR(SEARCH("extension",INDIRECT("$A"&amp;row()))),NOT(ISERROR(SEARCH("parties",INDIRECT("$C"&amp;row()))))),VLOOKUP(INDIRECT("$C"&amp;row()),'OCDS Schema 1.1.5'!$B:$D,2,FALSE), VLOOKUP(INDIRECT("$C"&amp;row()),'OCDS Extension Schemas 1.1.5'!$B:$D,2,FALSE))</f>
        <v>Date met</v>
      </c>
      <c r="E64" s="164" t="str">
        <f>IF(OR(ISERROR(SEARCH("extension",INDIRECT("$A"&amp;row()))),NOT(ISERROR(SEARCH("parties",INDIRECT("$C"&amp;row()))))),VLOOKUP(INDIRECT("$C"&amp;row()),'OCDS Schema 1.1.5'!$B:$D,3,FALSE), VLOOKUP(INDIRECT("$C"&amp;row()),'OCDS Extension Schemas 1.1.5'!$B:$D,3,FALSE))</f>
        <v>The date on which the milestone was met.</v>
      </c>
      <c r="F64" s="136"/>
      <c r="G64" s="134" t="str">
        <f>IFERROR(VLOOKUP(INDIRECT("F"&amp;row()),'2. Data Elements'!$A:$F,6,FALSE),"")</f>
        <v/>
      </c>
      <c r="H64" s="84"/>
      <c r="I64" s="125"/>
    </row>
    <row r="65">
      <c r="A65" s="121" t="s">
        <v>275</v>
      </c>
      <c r="B65" s="121">
        <v>0.0</v>
      </c>
      <c r="C65" s="143" t="s">
        <v>801</v>
      </c>
      <c r="D65" s="164" t="str">
        <f>IF(OR(ISERROR(SEARCH("extension",INDIRECT("$A"&amp;row()))),NOT(ISERROR(SEARCH("parties",INDIRECT("$C"&amp;row()))))),VLOOKUP(INDIRECT("$C"&amp;row()),'OCDS Schema 1.1.5'!$B:$D,2,FALSE), VLOOKUP(INDIRECT("$C"&amp;row()),'OCDS Extension Schemas 1.1.5'!$B:$D,2,FALSE))</f>
        <v>Date modified</v>
      </c>
      <c r="E65" s="164"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65" s="136"/>
      <c r="G65" s="134" t="str">
        <f>IFERROR(VLOOKUP(INDIRECT("F"&amp;row()),'2. Data Elements'!$A:$F,6,FALSE),"")</f>
        <v/>
      </c>
      <c r="H65" s="84"/>
      <c r="I65" s="125"/>
    </row>
    <row r="66">
      <c r="A66" s="121" t="s">
        <v>275</v>
      </c>
      <c r="B66" s="121">
        <v>0.0</v>
      </c>
      <c r="C66" s="143" t="s">
        <v>802</v>
      </c>
      <c r="D66" s="164" t="str">
        <f>IF(OR(ISERROR(SEARCH("extension",INDIRECT("$A"&amp;row()))),NOT(ISERROR(SEARCH("parties",INDIRECT("$C"&amp;row()))))),VLOOKUP(INDIRECT("$C"&amp;row()),'OCDS Schema 1.1.5'!$B:$D,2,FALSE), VLOOKUP(INDIRECT("$C"&amp;row()),'OCDS Extension Schemas 1.1.5'!$B:$D,2,FALSE))</f>
        <v>Status</v>
      </c>
      <c r="E66" s="164"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66" s="136"/>
      <c r="G66" s="134" t="str">
        <f>IFERROR(VLOOKUP(INDIRECT("F"&amp;row()),'2. Data Elements'!$A:$F,6,FALSE),"")</f>
        <v/>
      </c>
      <c r="H66" s="84"/>
      <c r="I66" s="125"/>
    </row>
    <row r="67">
      <c r="A67" s="121" t="s">
        <v>301</v>
      </c>
      <c r="B67" s="121">
        <v>0.0</v>
      </c>
      <c r="C67" s="140" t="s">
        <v>803</v>
      </c>
      <c r="D67" s="142" t="str">
        <f>IF(OR(ISERROR(SEARCH("extension",INDIRECT("$A"&amp;row()))),NOT(ISERROR(SEARCH("parties",INDIRECT("$C"&amp;row()))))),VLOOKUP(INDIRECT("$C"&amp;row()),'OCDS Schema 1.1.5'!$B:$D,2,FALSE), VLOOKUP(INDIRECT("$C"&amp;row()),'OCDS Extension Schemas 1.1.5'!$B:$D,2,FALSE))</f>
        <v>Amendments</v>
      </c>
      <c r="E67" s="142" t="str">
        <f>IF(OR(ISERROR(SEARCH("extension",INDIRECT("$A"&amp;row()))),NOT(ISERROR(SEARCH("parties",INDIRECT("$C"&amp;row()))))),VLOOKUP(INDIRECT("$C"&amp;row()),'OCDS Schema 1.1.5'!$B:$D,3,FALSE), VLOOKUP(INDIRECT("$C"&amp;row()),'OCDS Extension Schemas 1.1.5'!$B:$D,3,FALSE))</f>
        <v>A contract amendment is a formal change to, or extension of, a contract, and generally involves the publication of a new contract notice/release, or some other documents detailing the change. The rationale and a description of the changes made can be provided here.</v>
      </c>
      <c r="I67" s="125"/>
    </row>
    <row r="68">
      <c r="A68" s="121" t="s">
        <v>275</v>
      </c>
      <c r="B68" s="121">
        <v>0.0</v>
      </c>
      <c r="C68" s="143" t="s">
        <v>804</v>
      </c>
      <c r="D68" s="164" t="str">
        <f>IF(OR(ISERROR(SEARCH("extension",INDIRECT("$A"&amp;row()))),NOT(ISERROR(SEARCH("parties",INDIRECT("$C"&amp;row()))))),VLOOKUP(INDIRECT("$C"&amp;row()),'OCDS Schema 1.1.5'!$B:$D,2,FALSE), VLOOKUP(INDIRECT("$C"&amp;row()),'OCDS Extension Schemas 1.1.5'!$B:$D,2,FALSE))</f>
        <v>Amendment date</v>
      </c>
      <c r="E68" s="164" t="str">
        <f>IF(OR(ISERROR(SEARCH("extension",INDIRECT("$A"&amp;row()))),NOT(ISERROR(SEARCH("parties",INDIRECT("$C"&amp;row()))))),VLOOKUP(INDIRECT("$C"&amp;row()),'OCDS Schema 1.1.5'!$B:$D,3,FALSE), VLOOKUP(INDIRECT("$C"&amp;row()),'OCDS Extension Schemas 1.1.5'!$B:$D,3,FALSE))</f>
        <v>The date of this amendment.</v>
      </c>
      <c r="F68" s="136"/>
      <c r="G68" s="134" t="str">
        <f>IFERROR(VLOOKUP(INDIRECT("F"&amp;row()),'2. Data Elements'!$A:$F,6,FALSE),"")</f>
        <v/>
      </c>
      <c r="H68" s="84"/>
      <c r="I68" s="125"/>
    </row>
    <row r="69">
      <c r="A69" s="121" t="s">
        <v>275</v>
      </c>
      <c r="B69" s="121">
        <v>0.0</v>
      </c>
      <c r="C69" s="143" t="s">
        <v>805</v>
      </c>
      <c r="D69" s="164" t="str">
        <f>IF(OR(ISERROR(SEARCH("extension",INDIRECT("$A"&amp;row()))),NOT(ISERROR(SEARCH("parties",INDIRECT("$C"&amp;row()))))),VLOOKUP(INDIRECT("$C"&amp;row()),'OCDS Schema 1.1.5'!$B:$D,2,FALSE), VLOOKUP(INDIRECT("$C"&amp;row()),'OCDS Extension Schemas 1.1.5'!$B:$D,2,FALSE))</f>
        <v>Rationale</v>
      </c>
      <c r="E69" s="164" t="str">
        <f>IF(OR(ISERROR(SEARCH("extension",INDIRECT("$A"&amp;row()))),NOT(ISERROR(SEARCH("parties",INDIRECT("$C"&amp;row()))))),VLOOKUP(INDIRECT("$C"&amp;row()),'OCDS Schema 1.1.5'!$B:$D,3,FALSE), VLOOKUP(INDIRECT("$C"&amp;row()),'OCDS Extension Schemas 1.1.5'!$B:$D,3,FALSE))</f>
        <v>An explanation for the amendment.</v>
      </c>
      <c r="F69" s="136"/>
      <c r="G69" s="134" t="str">
        <f>IFERROR(VLOOKUP(INDIRECT("F"&amp;row()),'2. Data Elements'!$A:$F,6,FALSE),"")</f>
        <v/>
      </c>
      <c r="H69" s="84"/>
      <c r="I69" s="125"/>
    </row>
    <row r="70">
      <c r="A70" s="121" t="s">
        <v>275</v>
      </c>
      <c r="B70" s="121">
        <v>0.0</v>
      </c>
      <c r="C70" s="143" t="s">
        <v>806</v>
      </c>
      <c r="D70" s="164" t="str">
        <f>IF(OR(ISERROR(SEARCH("extension",INDIRECT("$A"&amp;row()))),NOT(ISERROR(SEARCH("parties",INDIRECT("$C"&amp;row()))))),VLOOKUP(INDIRECT("$C"&amp;row()),'OCDS Schema 1.1.5'!$B:$D,2,FALSE), VLOOKUP(INDIRECT("$C"&amp;row()),'OCDS Extension Schemas 1.1.5'!$B:$D,2,FALSE))</f>
        <v>ID</v>
      </c>
      <c r="E70" s="164" t="str">
        <f>IF(OR(ISERROR(SEARCH("extension",INDIRECT("$A"&amp;row()))),NOT(ISERROR(SEARCH("parties",INDIRECT("$C"&amp;row()))))),VLOOKUP(INDIRECT("$C"&amp;row()),'OCDS Schema 1.1.5'!$B:$D,3,FALSE), VLOOKUP(INDIRECT("$C"&amp;row()),'OCDS Extension Schemas 1.1.5'!$B:$D,3,FALSE))</f>
        <v>An identifier for this amendment: often the amendment number</v>
      </c>
      <c r="F70" s="136"/>
      <c r="G70" s="134" t="str">
        <f>IFERROR(VLOOKUP(INDIRECT("F"&amp;row()),'2. Data Elements'!$A:$F,6,FALSE),"")</f>
        <v/>
      </c>
      <c r="H70" s="84"/>
      <c r="I70" s="125"/>
    </row>
    <row r="71">
      <c r="A71" s="121" t="s">
        <v>275</v>
      </c>
      <c r="B71" s="121">
        <v>0.0</v>
      </c>
      <c r="C71" s="143" t="s">
        <v>807</v>
      </c>
      <c r="D71" s="164" t="str">
        <f>IF(OR(ISERROR(SEARCH("extension",INDIRECT("$A"&amp;row()))),NOT(ISERROR(SEARCH("parties",INDIRECT("$C"&amp;row()))))),VLOOKUP(INDIRECT("$C"&amp;row()),'OCDS Schema 1.1.5'!$B:$D,2,FALSE), VLOOKUP(INDIRECT("$C"&amp;row()),'OCDS Extension Schemas 1.1.5'!$B:$D,2,FALSE))</f>
        <v>Description</v>
      </c>
      <c r="E71" s="164" t="str">
        <f>IF(OR(ISERROR(SEARCH("extension",INDIRECT("$A"&amp;row()))),NOT(ISERROR(SEARCH("parties",INDIRECT("$C"&amp;row()))))),VLOOKUP(INDIRECT("$C"&amp;row()),'OCDS Schema 1.1.5'!$B:$D,3,FALSE), VLOOKUP(INDIRECT("$C"&amp;row()),'OCDS Extension Schemas 1.1.5'!$B:$D,3,FALSE))</f>
        <v>A free text, or semi-structured, description of the changes made in this amendment.</v>
      </c>
      <c r="F71" s="136"/>
      <c r="G71" s="134" t="str">
        <f>IFERROR(VLOOKUP(INDIRECT("F"&amp;row()),'2. Data Elements'!$A:$F,6,FALSE),"")</f>
        <v/>
      </c>
      <c r="H71" s="84"/>
      <c r="I71" s="125"/>
    </row>
    <row r="72">
      <c r="A72" s="121" t="s">
        <v>275</v>
      </c>
      <c r="B72" s="121">
        <v>0.0</v>
      </c>
      <c r="C72" s="143" t="s">
        <v>808</v>
      </c>
      <c r="D72" s="164" t="str">
        <f>IF(OR(ISERROR(SEARCH("extension",INDIRECT("$A"&amp;row()))),NOT(ISERROR(SEARCH("parties",INDIRECT("$C"&amp;row()))))),VLOOKUP(INDIRECT("$C"&amp;row()),'OCDS Schema 1.1.5'!$B:$D,2,FALSE), VLOOKUP(INDIRECT("$C"&amp;row()),'OCDS Extension Schemas 1.1.5'!$B:$D,2,FALSE))</f>
        <v>Amended release (identifier)</v>
      </c>
      <c r="E72"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72" s="136"/>
      <c r="G72" s="134" t="str">
        <f>IFERROR(VLOOKUP(INDIRECT("F"&amp;row()),'2. Data Elements'!$A:$F,6,FALSE),"")</f>
        <v/>
      </c>
      <c r="H72" s="84"/>
      <c r="I72" s="125"/>
    </row>
    <row r="73">
      <c r="A73" s="121" t="s">
        <v>275</v>
      </c>
      <c r="B73" s="121">
        <v>0.0</v>
      </c>
      <c r="C73" s="143" t="s">
        <v>809</v>
      </c>
      <c r="D73" s="164" t="str">
        <f>IF(OR(ISERROR(SEARCH("extension",INDIRECT("$A"&amp;row()))),NOT(ISERROR(SEARCH("parties",INDIRECT("$C"&amp;row()))))),VLOOKUP(INDIRECT("$C"&amp;row()),'OCDS Schema 1.1.5'!$B:$D,2,FALSE), VLOOKUP(INDIRECT("$C"&amp;row()),'OCDS Extension Schemas 1.1.5'!$B:$D,2,FALSE))</f>
        <v>Amending release (identifier)</v>
      </c>
      <c r="E73"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73" s="136"/>
      <c r="G73" s="134" t="str">
        <f>IFERROR(VLOOKUP(INDIRECT("F"&amp;row()),'2. Data Elements'!$A:$F,6,FALSE),"")</f>
        <v/>
      </c>
      <c r="H73" s="84"/>
      <c r="I73" s="125"/>
    </row>
    <row r="74">
      <c r="A74" s="121" t="s">
        <v>373</v>
      </c>
      <c r="B74" s="121">
        <v>0.0</v>
      </c>
      <c r="C74" s="157" t="s">
        <v>374</v>
      </c>
      <c r="D74" s="127"/>
      <c r="E74" s="127"/>
      <c r="F74" s="127"/>
      <c r="G74" s="127"/>
      <c r="H74" s="128"/>
      <c r="I74" s="125"/>
    </row>
    <row r="75">
      <c r="A75" s="121" t="s">
        <v>375</v>
      </c>
      <c r="B75" s="121">
        <v>0.0</v>
      </c>
      <c r="C75" s="158" t="s">
        <v>408</v>
      </c>
      <c r="D75" s="127"/>
      <c r="E75" s="127"/>
      <c r="F75" s="127"/>
      <c r="G75" s="127"/>
      <c r="H75" s="128"/>
      <c r="I75" s="125"/>
    </row>
    <row r="76">
      <c r="A76" s="121" t="s">
        <v>377</v>
      </c>
      <c r="B76" s="121">
        <v>0.0</v>
      </c>
      <c r="C76" s="159" t="s">
        <v>810</v>
      </c>
      <c r="D76" s="164" t="str">
        <f>IF(OR(ISERROR(SEARCH("extension",INDIRECT("$A"&amp;row()))),NOT(ISERROR(SEARCH("parties",INDIRECT("$C"&amp;row()))))),VLOOKUP(INDIRECT("$C"&amp;row()),'OCDS Schema 1.1.5'!$B:$D,2,FALSE), VLOOKUP(INDIRECT("$C"&amp;row()),'OCDS Extension Schemas 1.1.5'!$B:$D,2,FALSE))</f>
        <v>Related lot</v>
      </c>
      <c r="E76" s="164" t="str">
        <f>IF(OR(ISERROR(SEARCH("extension",INDIRECT("$A"&amp;row()))),NOT(ISERROR(SEARCH("parties",INDIRECT("$C"&amp;row()))))),VLOOKUP(INDIRECT("$C"&amp;row()),'OCDS Schema 1.1.5'!$B:$D,3,FALSE), VLOOKUP(INDIRECT("$C"&amp;row()),'OCDS Extension Schemas 1.1.5'!$B:$D,3,FALSE))</f>
        <v>If this item belongs to a lot, provide the identifier of the related lot here.</v>
      </c>
      <c r="F76" s="160"/>
      <c r="G76" s="134" t="str">
        <f>IFERROR(VLOOKUP(INDIRECT("F"&amp;row()),'2. Data Elements'!$A:$F,6,FALSE),"")</f>
        <v/>
      </c>
      <c r="H76" s="162"/>
      <c r="I76" s="125"/>
    </row>
    <row r="77">
      <c r="A77" s="121" t="s">
        <v>377</v>
      </c>
      <c r="B77" s="121">
        <v>0.0</v>
      </c>
      <c r="C77" s="159" t="s">
        <v>811</v>
      </c>
      <c r="D77" s="164" t="str">
        <f>IF(OR(ISERROR(SEARCH("extension",INDIRECT("$A"&amp;row()))),NOT(ISERROR(SEARCH("parties",INDIRECT("$C"&amp;row()))))),VLOOKUP(INDIRECT("$C"&amp;row()),'OCDS Schema 1.1.5'!$B:$D,2,FALSE), VLOOKUP(INDIRECT("$C"&amp;row()),'OCDS Extension Schemas 1.1.5'!$B:$D,2,FALSE))</f>
        <v>Related lot(s)</v>
      </c>
      <c r="E77"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77" s="160"/>
      <c r="G77" s="134" t="str">
        <f>IFERROR(VLOOKUP(INDIRECT("F"&amp;row()),'2. Data Elements'!$A:$F,6,FALSE),"")</f>
        <v/>
      </c>
      <c r="H77" s="162"/>
      <c r="I77" s="125"/>
    </row>
    <row r="78">
      <c r="A78" s="121" t="s">
        <v>377</v>
      </c>
      <c r="B78" s="121">
        <v>0.0</v>
      </c>
      <c r="C78" s="159" t="s">
        <v>812</v>
      </c>
      <c r="D78" s="164" t="str">
        <f>IF(OR(ISERROR(SEARCH("extension",INDIRECT("$A"&amp;row()))),NOT(ISERROR(SEARCH("parties",INDIRECT("$C"&amp;row()))))),VLOOKUP(INDIRECT("$C"&amp;row()),'OCDS Schema 1.1.5'!$B:$D,2,FALSE), VLOOKUP(INDIRECT("$C"&amp;row()),'OCDS Extension Schemas 1.1.5'!$B:$D,2,FALSE))</f>
        <v>Related lot(s)</v>
      </c>
      <c r="E78" s="164"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78" s="160"/>
      <c r="G78" s="134" t="str">
        <f>IFERROR(VLOOKUP(INDIRECT("F"&amp;row()),'2. Data Elements'!$A:$F,6,FALSE),"")</f>
        <v/>
      </c>
      <c r="H78" s="162"/>
      <c r="I78" s="125"/>
    </row>
    <row r="79">
      <c r="A79" s="121" t="s">
        <v>375</v>
      </c>
      <c r="B79" s="121">
        <v>0.0</v>
      </c>
      <c r="C79" s="158" t="s">
        <v>588</v>
      </c>
      <c r="D79" s="127"/>
      <c r="E79" s="127"/>
      <c r="F79" s="127"/>
      <c r="G79" s="127"/>
      <c r="H79" s="128"/>
      <c r="I79" s="125"/>
    </row>
    <row r="80">
      <c r="A80" s="121" t="s">
        <v>379</v>
      </c>
      <c r="B80" s="121">
        <v>0.0</v>
      </c>
      <c r="C80" s="159" t="s">
        <v>813</v>
      </c>
      <c r="D80" s="142" t="str">
        <f>IF(OR(ISERROR(SEARCH("extension",INDIRECT("$A"&amp;row()))),NOT(ISERROR(SEARCH("parties",INDIRECT("$C"&amp;row()))))),VLOOKUP(INDIRECT("$C"&amp;row()),'OCDS Schema 1.1.5'!$B:$D,2,FALSE), VLOOKUP(INDIRECT("$C"&amp;row()),'OCDS Extension Schemas 1.1.5'!$B:$D,2,FALSE))</f>
        <v>Delivery Location</v>
      </c>
      <c r="E80" s="142"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80" s="125"/>
    </row>
    <row r="81">
      <c r="A81" s="121" t="s">
        <v>377</v>
      </c>
      <c r="B81" s="121">
        <v>0.0</v>
      </c>
      <c r="C81" s="159" t="s">
        <v>814</v>
      </c>
      <c r="D81" s="164" t="str">
        <f>IF(OR(ISERROR(SEARCH("extension",INDIRECT("$A"&amp;row()))),NOT(ISERROR(SEARCH("parties",INDIRECT("$C"&amp;row()))))),VLOOKUP(INDIRECT("$C"&amp;row()),'OCDS Schema 1.1.5'!$B:$D,2,FALSE), VLOOKUP(INDIRECT("$C"&amp;row()),'OCDS Extension Schemas 1.1.5'!$B:$D,2,FALSE))</f>
        <v>Description</v>
      </c>
      <c r="E81" s="164"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81" s="160"/>
      <c r="G81" s="134" t="str">
        <f>IFERROR(VLOOKUP(INDIRECT("F"&amp;row()),'2. Data Elements'!$A:$F,6,FALSE),"")</f>
        <v/>
      </c>
      <c r="H81" s="162"/>
      <c r="I81" s="125"/>
    </row>
    <row r="82">
      <c r="A82" s="121" t="s">
        <v>379</v>
      </c>
      <c r="B82" s="121">
        <v>0.0</v>
      </c>
      <c r="C82" s="159" t="s">
        <v>815</v>
      </c>
      <c r="D82" s="142" t="str">
        <f>IF(OR(ISERROR(SEARCH("extension",INDIRECT("$A"&amp;row()))),NOT(ISERROR(SEARCH("parties",INDIRECT("$C"&amp;row()))))),VLOOKUP(INDIRECT("$C"&amp;row()),'OCDS Schema 1.1.5'!$B:$D,2,FALSE), VLOOKUP(INDIRECT("$C"&amp;row()),'OCDS Extension Schemas 1.1.5'!$B:$D,2,FALSE))</f>
        <v>Geometry</v>
      </c>
      <c r="E82" s="142"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82" s="125"/>
    </row>
    <row r="83">
      <c r="A83" s="121" t="s">
        <v>377</v>
      </c>
      <c r="B83" s="121">
        <v>0.0</v>
      </c>
      <c r="C83" s="159" t="s">
        <v>816</v>
      </c>
      <c r="D83" s="164" t="str">
        <f>IF(OR(ISERROR(SEARCH("extension",INDIRECT("$A"&amp;row()))),NOT(ISERROR(SEARCH("parties",INDIRECT("$C"&amp;row()))))),VLOOKUP(INDIRECT("$C"&amp;row()),'OCDS Schema 1.1.5'!$B:$D,2,FALSE), VLOOKUP(INDIRECT("$C"&amp;row()),'OCDS Extension Schemas 1.1.5'!$B:$D,2,FALSE))</f>
        <v>Type</v>
      </c>
      <c r="E83" s="164"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83" s="160"/>
      <c r="G83" s="134" t="str">
        <f>IFERROR(VLOOKUP(INDIRECT("F"&amp;row()),'2. Data Elements'!$A:$F,6,FALSE),"")</f>
        <v/>
      </c>
      <c r="H83" s="162"/>
      <c r="I83" s="125"/>
    </row>
    <row r="84">
      <c r="A84" s="121" t="s">
        <v>377</v>
      </c>
      <c r="B84" s="121">
        <v>0.0</v>
      </c>
      <c r="C84" s="159" t="s">
        <v>817</v>
      </c>
      <c r="D84" s="164" t="str">
        <f>IF(OR(ISERROR(SEARCH("extension",INDIRECT("$A"&amp;row()))),NOT(ISERROR(SEARCH("parties",INDIRECT("$C"&amp;row()))))),VLOOKUP(INDIRECT("$C"&amp;row()),'OCDS Schema 1.1.5'!$B:$D,2,FALSE), VLOOKUP(INDIRECT("$C"&amp;row()),'OCDS Extension Schemas 1.1.5'!$B:$D,2,FALSE))</f>
        <v>Coordinates</v>
      </c>
      <c r="E84" s="164"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84" s="160"/>
      <c r="G84" s="134" t="str">
        <f>IFERROR(VLOOKUP(INDIRECT("F"&amp;row()),'2. Data Elements'!$A:$F,6,FALSE),"")</f>
        <v/>
      </c>
      <c r="H84" s="162"/>
      <c r="I84" s="125"/>
    </row>
    <row r="85">
      <c r="A85" s="121" t="s">
        <v>379</v>
      </c>
      <c r="B85" s="121">
        <v>0.0</v>
      </c>
      <c r="C85" s="159" t="s">
        <v>818</v>
      </c>
      <c r="D85" s="142" t="str">
        <f>IF(OR(ISERROR(SEARCH("extension",INDIRECT("$A"&amp;row()))),NOT(ISERROR(SEARCH("parties",INDIRECT("$C"&amp;row()))))),VLOOKUP(INDIRECT("$C"&amp;row()),'OCDS Schema 1.1.5'!$B:$D,2,FALSE), VLOOKUP(INDIRECT("$C"&amp;row()),'OCDS Extension Schemas 1.1.5'!$B:$D,2,FALSE))</f>
        <v>Gazetteer</v>
      </c>
      <c r="E85" s="142" t="str">
        <f>IF(OR(ISERROR(SEARCH("extension",INDIRECT("$A"&amp;row()))),NOT(ISERROR(SEARCH("parties",INDIRECT("$C"&amp;row()))))),VLOOKUP(INDIRECT("$C"&amp;row()),'OCDS Schema 1.1.5'!$B:$D,3,FALSE), VLOOKUP(INDIRECT("$C"&amp;row()),'OCDS Extension Schemas 1.1.5'!$B:$D,3,FALSE))</f>
        <v>Identifiers from a gazetteer (a geographical index or directory) for the location.</v>
      </c>
      <c r="I85" s="125"/>
    </row>
    <row r="86">
      <c r="A86" s="121" t="s">
        <v>377</v>
      </c>
      <c r="B86" s="121">
        <v>0.0</v>
      </c>
      <c r="C86" s="159" t="s">
        <v>819</v>
      </c>
      <c r="D86" s="164" t="str">
        <f>IF(OR(ISERROR(SEARCH("extension",INDIRECT("$A"&amp;row()))),NOT(ISERROR(SEARCH("parties",INDIRECT("$C"&amp;row()))))),VLOOKUP(INDIRECT("$C"&amp;row()),'OCDS Schema 1.1.5'!$B:$D,2,FALSE), VLOOKUP(INDIRECT("$C"&amp;row()),'OCDS Extension Schemas 1.1.5'!$B:$D,2,FALSE))</f>
        <v>Gazetteer scheme</v>
      </c>
      <c r="E86" s="164"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86" s="160"/>
      <c r="G86" s="134" t="str">
        <f>IFERROR(VLOOKUP(INDIRECT("F"&amp;row()),'2. Data Elements'!$A:$F,6,FALSE),"")</f>
        <v/>
      </c>
      <c r="H86" s="162"/>
      <c r="I86" s="125"/>
    </row>
    <row r="87">
      <c r="A87" s="121" t="s">
        <v>377</v>
      </c>
      <c r="B87" s="121">
        <v>0.0</v>
      </c>
      <c r="C87" s="159" t="s">
        <v>820</v>
      </c>
      <c r="D87" s="164" t="str">
        <f>IF(OR(ISERROR(SEARCH("extension",INDIRECT("$A"&amp;row()))),NOT(ISERROR(SEARCH("parties",INDIRECT("$C"&amp;row()))))),VLOOKUP(INDIRECT("$C"&amp;row()),'OCDS Schema 1.1.5'!$B:$D,2,FALSE), VLOOKUP(INDIRECT("$C"&amp;row()),'OCDS Extension Schemas 1.1.5'!$B:$D,2,FALSE))</f>
        <v>Identifiers</v>
      </c>
      <c r="E87" s="164"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87" s="160"/>
      <c r="G87" s="134" t="str">
        <f>IFERROR(VLOOKUP(INDIRECT("F"&amp;row()),'2. Data Elements'!$A:$F,6,FALSE),"")</f>
        <v/>
      </c>
      <c r="H87" s="162"/>
      <c r="I87" s="125"/>
    </row>
    <row r="88">
      <c r="A88" s="121" t="s">
        <v>377</v>
      </c>
      <c r="B88" s="121">
        <v>0.0</v>
      </c>
      <c r="C88" s="159" t="s">
        <v>821</v>
      </c>
      <c r="D88" s="164" t="str">
        <f>IF(OR(ISERROR(SEARCH("extension",INDIRECT("$A"&amp;row()))),NOT(ISERROR(SEARCH("parties",INDIRECT("$C"&amp;row()))))),VLOOKUP(INDIRECT("$C"&amp;row()),'OCDS Schema 1.1.5'!$B:$D,2,FALSE), VLOOKUP(INDIRECT("$C"&amp;row()),'OCDS Extension Schemas 1.1.5'!$B:$D,2,FALSE))</f>
        <v>URI</v>
      </c>
      <c r="E88" s="164"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88" s="160"/>
      <c r="G88" s="134" t="str">
        <f>IFERROR(VLOOKUP(INDIRECT("F"&amp;row()),'2. Data Elements'!$A:$F,6,FALSE),"")</f>
        <v/>
      </c>
      <c r="H88" s="162"/>
      <c r="I88" s="125"/>
    </row>
    <row r="89">
      <c r="A89" s="121" t="s">
        <v>379</v>
      </c>
      <c r="B89" s="121">
        <v>0.0</v>
      </c>
      <c r="C89" s="159" t="s">
        <v>822</v>
      </c>
      <c r="D89" s="142" t="str">
        <f>IF(OR(ISERROR(SEARCH("extension",INDIRECT("$A"&amp;row()))),NOT(ISERROR(SEARCH("parties",INDIRECT("$C"&amp;row()))))),VLOOKUP(INDIRECT("$C"&amp;row()),'OCDS Schema 1.1.5'!$B:$D,2,FALSE), VLOOKUP(INDIRECT("$C"&amp;row()),'OCDS Extension Schemas 1.1.5'!$B:$D,2,FALSE))</f>
        <v>Delivery Address</v>
      </c>
      <c r="E89" s="142"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89" s="125"/>
    </row>
    <row r="90">
      <c r="A90" s="121" t="s">
        <v>377</v>
      </c>
      <c r="B90" s="121">
        <v>0.0</v>
      </c>
      <c r="C90" s="159" t="s">
        <v>823</v>
      </c>
      <c r="D90" s="164" t="str">
        <f>IF(OR(ISERROR(SEARCH("extension",INDIRECT("$A"&amp;row()))),NOT(ISERROR(SEARCH("parties",INDIRECT("$C"&amp;row()))))),VLOOKUP(INDIRECT("$C"&amp;row()),'OCDS Schema 1.1.5'!$B:$D,2,FALSE), VLOOKUP(INDIRECT("$C"&amp;row()),'OCDS Extension Schemas 1.1.5'!$B:$D,2,FALSE))</f>
        <v>Street address</v>
      </c>
      <c r="E90" s="164" t="str">
        <f>IF(OR(ISERROR(SEARCH("extension",INDIRECT("$A"&amp;row()))),NOT(ISERROR(SEARCH("parties",INDIRECT("$C"&amp;row()))))),VLOOKUP(INDIRECT("$C"&amp;row()),'OCDS Schema 1.1.5'!$B:$D,3,FALSE), VLOOKUP(INDIRECT("$C"&amp;row()),'OCDS Extension Schemas 1.1.5'!$B:$D,3,FALSE))</f>
        <v>The street address. For example, 1600 Amphitheatre Pkwy.</v>
      </c>
      <c r="F90" s="160"/>
      <c r="G90" s="134" t="str">
        <f>IFERROR(VLOOKUP(INDIRECT("F"&amp;row()),'2. Data Elements'!$A:$F,6,FALSE),"")</f>
        <v/>
      </c>
      <c r="H90" s="162"/>
      <c r="I90" s="125"/>
    </row>
    <row r="91">
      <c r="A91" s="121" t="s">
        <v>377</v>
      </c>
      <c r="B91" s="121">
        <v>0.0</v>
      </c>
      <c r="C91" s="159" t="s">
        <v>824</v>
      </c>
      <c r="D91" s="164" t="str">
        <f>IF(OR(ISERROR(SEARCH("extension",INDIRECT("$A"&amp;row()))),NOT(ISERROR(SEARCH("parties",INDIRECT("$C"&amp;row()))))),VLOOKUP(INDIRECT("$C"&amp;row()),'OCDS Schema 1.1.5'!$B:$D,2,FALSE), VLOOKUP(INDIRECT("$C"&amp;row()),'OCDS Extension Schemas 1.1.5'!$B:$D,2,FALSE))</f>
        <v>Locality</v>
      </c>
      <c r="E91" s="164" t="str">
        <f>IF(OR(ISERROR(SEARCH("extension",INDIRECT("$A"&amp;row()))),NOT(ISERROR(SEARCH("parties",INDIRECT("$C"&amp;row()))))),VLOOKUP(INDIRECT("$C"&amp;row()),'OCDS Schema 1.1.5'!$B:$D,3,FALSE), VLOOKUP(INDIRECT("$C"&amp;row()),'OCDS Extension Schemas 1.1.5'!$B:$D,3,FALSE))</f>
        <v>The locality. For example, Mountain View.</v>
      </c>
      <c r="F91" s="160"/>
      <c r="G91" s="134" t="str">
        <f>IFERROR(VLOOKUP(INDIRECT("F"&amp;row()),'2. Data Elements'!$A:$F,6,FALSE),"")</f>
        <v/>
      </c>
      <c r="H91" s="162"/>
      <c r="I91" s="125"/>
    </row>
    <row r="92">
      <c r="A92" s="121" t="s">
        <v>377</v>
      </c>
      <c r="B92" s="121">
        <v>0.0</v>
      </c>
      <c r="C92" s="159" t="s">
        <v>825</v>
      </c>
      <c r="D92" s="164" t="str">
        <f>IF(OR(ISERROR(SEARCH("extension",INDIRECT("$A"&amp;row()))),NOT(ISERROR(SEARCH("parties",INDIRECT("$C"&amp;row()))))),VLOOKUP(INDIRECT("$C"&amp;row()),'OCDS Schema 1.1.5'!$B:$D,2,FALSE), VLOOKUP(INDIRECT("$C"&amp;row()),'OCDS Extension Schemas 1.1.5'!$B:$D,2,FALSE))</f>
        <v>Region</v>
      </c>
      <c r="E92" s="164" t="str">
        <f>IF(OR(ISERROR(SEARCH("extension",INDIRECT("$A"&amp;row()))),NOT(ISERROR(SEARCH("parties",INDIRECT("$C"&amp;row()))))),VLOOKUP(INDIRECT("$C"&amp;row()),'OCDS Schema 1.1.5'!$B:$D,3,FALSE), VLOOKUP(INDIRECT("$C"&amp;row()),'OCDS Extension Schemas 1.1.5'!$B:$D,3,FALSE))</f>
        <v>The region. For example, CA.</v>
      </c>
      <c r="F92" s="160"/>
      <c r="G92" s="134" t="str">
        <f>IFERROR(VLOOKUP(INDIRECT("F"&amp;row()),'2. Data Elements'!$A:$F,6,FALSE),"")</f>
        <v/>
      </c>
      <c r="H92" s="162"/>
      <c r="I92" s="125"/>
    </row>
    <row r="93">
      <c r="A93" s="121" t="s">
        <v>377</v>
      </c>
      <c r="B93" s="121">
        <v>0.0</v>
      </c>
      <c r="C93" s="159" t="s">
        <v>826</v>
      </c>
      <c r="D93" s="164" t="str">
        <f>IF(OR(ISERROR(SEARCH("extension",INDIRECT("$A"&amp;row()))),NOT(ISERROR(SEARCH("parties",INDIRECT("$C"&amp;row()))))),VLOOKUP(INDIRECT("$C"&amp;row()),'OCDS Schema 1.1.5'!$B:$D,2,FALSE), VLOOKUP(INDIRECT("$C"&amp;row()),'OCDS Extension Schemas 1.1.5'!$B:$D,2,FALSE))</f>
        <v>Postal code</v>
      </c>
      <c r="E93" s="164" t="str">
        <f>IF(OR(ISERROR(SEARCH("extension",INDIRECT("$A"&amp;row()))),NOT(ISERROR(SEARCH("parties",INDIRECT("$C"&amp;row()))))),VLOOKUP(INDIRECT("$C"&amp;row()),'OCDS Schema 1.1.5'!$B:$D,3,FALSE), VLOOKUP(INDIRECT("$C"&amp;row()),'OCDS Extension Schemas 1.1.5'!$B:$D,3,FALSE))</f>
        <v>The postal code. For example, 94043.</v>
      </c>
      <c r="F93" s="160"/>
      <c r="G93" s="134" t="str">
        <f>IFERROR(VLOOKUP(INDIRECT("F"&amp;row()),'2. Data Elements'!$A:$F,6,FALSE),"")</f>
        <v/>
      </c>
      <c r="H93" s="162"/>
      <c r="I93" s="125"/>
    </row>
    <row r="94">
      <c r="A94" s="121" t="s">
        <v>377</v>
      </c>
      <c r="B94" s="121">
        <v>0.0</v>
      </c>
      <c r="C94" s="159" t="s">
        <v>827</v>
      </c>
      <c r="D94" s="164" t="str">
        <f>IF(OR(ISERROR(SEARCH("extension",INDIRECT("$A"&amp;row()))),NOT(ISERROR(SEARCH("parties",INDIRECT("$C"&amp;row()))))),VLOOKUP(INDIRECT("$C"&amp;row()),'OCDS Schema 1.1.5'!$B:$D,2,FALSE), VLOOKUP(INDIRECT("$C"&amp;row()),'OCDS Extension Schemas 1.1.5'!$B:$D,2,FALSE))</f>
        <v>Country name</v>
      </c>
      <c r="E94" s="164" t="str">
        <f>IF(OR(ISERROR(SEARCH("extension",INDIRECT("$A"&amp;row()))),NOT(ISERROR(SEARCH("parties",INDIRECT("$C"&amp;row()))))),VLOOKUP(INDIRECT("$C"&amp;row()),'OCDS Schema 1.1.5'!$B:$D,3,FALSE), VLOOKUP(INDIRECT("$C"&amp;row()),'OCDS Extension Schemas 1.1.5'!$B:$D,3,FALSE))</f>
        <v>The country name. For example, United States.</v>
      </c>
      <c r="F94" s="160"/>
      <c r="G94" s="134" t="str">
        <f>IFERROR(VLOOKUP(INDIRECT("F"&amp;row()),'2. Data Elements'!$A:$F,6,FALSE),"")</f>
        <v/>
      </c>
      <c r="H94" s="162"/>
      <c r="I94" s="125"/>
    </row>
    <row r="95">
      <c r="A95" s="121" t="s">
        <v>373</v>
      </c>
      <c r="B95" s="121">
        <v>0.0</v>
      </c>
      <c r="C95" s="157" t="s">
        <v>413</v>
      </c>
      <c r="D95" s="127"/>
      <c r="E95" s="127"/>
      <c r="F95" s="127"/>
      <c r="G95" s="127"/>
      <c r="H95" s="128"/>
      <c r="I95" s="125"/>
    </row>
    <row r="96">
      <c r="A96" s="121" t="s">
        <v>414</v>
      </c>
      <c r="B96" s="121">
        <v>0.0</v>
      </c>
      <c r="C96" s="84"/>
      <c r="D96" s="84"/>
      <c r="E96" s="84"/>
      <c r="F96" s="136"/>
      <c r="G96" s="134" t="str">
        <f>IFERROR(VLOOKUP(INDIRECT("F"&amp;row()),'2. Data Elements'!$A:$F,6,FALSE),"")</f>
        <v/>
      </c>
      <c r="H96" s="84"/>
      <c r="I96" s="125"/>
    </row>
    <row r="97">
      <c r="A97" s="121" t="s">
        <v>414</v>
      </c>
      <c r="B97" s="121">
        <v>0.0</v>
      </c>
      <c r="C97" s="84"/>
      <c r="D97" s="84"/>
      <c r="E97" s="84"/>
      <c r="F97" s="136"/>
      <c r="G97" s="134" t="str">
        <f>IFERROR(VLOOKUP(INDIRECT("F"&amp;row()),'2. Data Elements'!$A:$F,6,FALSE),"")</f>
        <v/>
      </c>
      <c r="H97" s="84"/>
      <c r="I97" s="125"/>
    </row>
    <row r="98">
      <c r="A98" s="121" t="s">
        <v>414</v>
      </c>
      <c r="B98" s="121">
        <v>0.0</v>
      </c>
      <c r="C98" s="84"/>
      <c r="D98" s="84"/>
      <c r="E98" s="84"/>
      <c r="F98" s="136"/>
      <c r="G98" s="134" t="str">
        <f>IFERROR(VLOOKUP(INDIRECT("F"&amp;row()),'2. Data Elements'!$A:$F,6,FALSE),"")</f>
        <v/>
      </c>
      <c r="H98" s="84"/>
      <c r="I98" s="125"/>
    </row>
    <row r="99">
      <c r="A99" s="121" t="s">
        <v>414</v>
      </c>
      <c r="B99" s="121">
        <v>0.0</v>
      </c>
      <c r="C99" s="84"/>
      <c r="D99" s="84"/>
      <c r="E99" s="84"/>
      <c r="F99" s="136"/>
      <c r="G99" s="134" t="str">
        <f>IFERROR(VLOOKUP(INDIRECT("F"&amp;row()),'2. Data Elements'!$A:$F,6,FALSE),"")</f>
        <v/>
      </c>
      <c r="H99" s="84"/>
      <c r="I99" s="125"/>
    </row>
  </sheetData>
  <mergeCells count="21">
    <mergeCell ref="C1:H1"/>
    <mergeCell ref="C2:H2"/>
    <mergeCell ref="E9:H9"/>
    <mergeCell ref="E14:H14"/>
    <mergeCell ref="E17:H17"/>
    <mergeCell ref="E20:H20"/>
    <mergeCell ref="E25:H25"/>
    <mergeCell ref="C75:H75"/>
    <mergeCell ref="C79:H79"/>
    <mergeCell ref="E80:H80"/>
    <mergeCell ref="E82:H82"/>
    <mergeCell ref="E85:H85"/>
    <mergeCell ref="E89:H89"/>
    <mergeCell ref="C95:H95"/>
    <mergeCell ref="E31:H31"/>
    <mergeCell ref="E35:H35"/>
    <mergeCell ref="E40:H40"/>
    <mergeCell ref="E50:H50"/>
    <mergeCell ref="E57:H57"/>
    <mergeCell ref="E67:H67"/>
    <mergeCell ref="C74:H74"/>
  </mergeCells>
  <dataValidations>
    <dataValidation type="list" allowBlank="1" sqref="F4:F8 F10:F13 F15:F16 F18:F19 F21:F24 F26:F30 F32:F34 F36:F39 F41:F49 F51:F56 F58:F66 F68:F73 F76:F78 F81 F83:F84 F86:F88 F90:F94 F96:F99">
      <formula1>'2. Data Elements'!$A$6:$A$493</formula1>
    </dataValidation>
  </dataValidations>
  <hyperlinks>
    <hyperlink r:id="rId2" ref="H23"/>
    <hyperlink r:id="rId3" location="gid=1173541457&amp;range=D1:G3" ref="H32"/>
    <hyperlink r:id="rId4" location="gid=1173541457&amp;range=D1:G3" ref="H33"/>
    <hyperlink r:id="rId5" location="gid=1173541457&amp;range=D1:G3" ref="H34"/>
  </hyperlinks>
  <drawing r:id="rId6"/>
  <legacyDrawing r:id="rId7"/>
</worksheet>
</file>